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ebp" ContentType="image/webp"/>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6.xml" ContentType="application/vnd.openxmlformats-officedocument.drawing+xml"/>
  <Override PartName="/xl/charts/chartEx1.xml" ContentType="application/vnd.ms-office.chartex+xml"/>
  <Override PartName="/xl/charts/style11.xml" ContentType="application/vnd.ms-office.chartstyle+xml"/>
  <Override PartName="/xl/charts/colors11.xml" ContentType="application/vnd.ms-office.chartcolorstyle+xml"/>
  <Override PartName="/xl/drawings/drawing7.xml" ContentType="application/vnd.openxmlformats-officedocument.drawing+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charts/chart16.xml" ContentType="application/vnd.openxmlformats-officedocument.drawingml.chart+xml"/>
  <Override PartName="/xl/charts/style17.xml" ContentType="application/vnd.ms-office.chartstyle+xml"/>
  <Override PartName="/xl/charts/colors1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defaultThemeVersion="166925"/>
  <mc:AlternateContent xmlns:mc="http://schemas.openxmlformats.org/markup-compatibility/2006">
    <mc:Choice Requires="x15">
      <x15ac:absPath xmlns:x15ac="http://schemas.microsoft.com/office/spreadsheetml/2010/11/ac" url="G:\My Drive\New folder\"/>
    </mc:Choice>
  </mc:AlternateContent>
  <xr:revisionPtr revIDLastSave="0" documentId="13_ncr:1_{C40814E3-48ED-4D1A-8483-319CBEB57C13}" xr6:coauthVersionLast="47" xr6:coauthVersionMax="47" xr10:uidLastSave="{00000000-0000-0000-0000-000000000000}"/>
  <bookViews>
    <workbookView xWindow="-110" yWindow="-110" windowWidth="19420" windowHeight="10420" firstSheet="14" activeTab="17" xr2:uid="{AD713A96-6103-46FB-9D5C-6E8721FF3C23}"/>
  </bookViews>
  <sheets>
    <sheet name="Intro" sheetId="2" r:id="rId1"/>
    <sheet name="Index&gt;&gt;" sheetId="3" r:id="rId2"/>
    <sheet name="Teaser" sheetId="19" r:id="rId3"/>
    <sheet name="HFS-Income Statement" sheetId="4" r:id="rId4"/>
    <sheet name="HFS-Balance Sheet " sheetId="5" r:id="rId5"/>
    <sheet name="HFS-Cash Flow Statement" sheetId="6" r:id="rId6"/>
    <sheet name="Ratio Analysis" sheetId="10" r:id="rId7"/>
    <sheet name="WACC" sheetId="7" r:id="rId8"/>
    <sheet name="Data" sheetId="8" r:id="rId9"/>
    <sheet name="RM" sheetId="9" r:id="rId10"/>
    <sheet name="Intrinsic Growth" sheetId="13" r:id="rId11"/>
    <sheet name="DCF" sheetId="12" r:id="rId12"/>
    <sheet name="Comps Valuation" sheetId="14" r:id="rId13"/>
    <sheet name="Football Field Analysis" sheetId="15" r:id="rId14"/>
    <sheet name="Altman Z Score" sheetId="11" r:id="rId15"/>
    <sheet name="Historical Approach" sheetId="16" r:id="rId16"/>
    <sheet name="Monte Carlo Simulation" sheetId="17" r:id="rId17"/>
    <sheet name="DuPont Analysis" sheetId="18" r:id="rId18"/>
  </sheets>
  <externalReferences>
    <externalReference r:id="rId19"/>
    <externalReference r:id="rId20"/>
    <externalReference r:id="rId21"/>
  </externalReferences>
  <definedNames>
    <definedName name="_xlnm._FilterDatabase" localSheetId="15" hidden="1">'Historical Approach'!$B$2:$E$2</definedName>
    <definedName name="_xlnm._FilterDatabase" localSheetId="16" hidden="1">'Monte Carlo Simulation'!$B$2:$E$2</definedName>
    <definedName name="_xlchart.v1.0" hidden="1">'Monte Carlo Simulation'!$H$4:$H$877</definedName>
    <definedName name="_xlnm.Print_Area" localSheetId="14">'Altman Z Score'!$A$1:$I$90</definedName>
    <definedName name="_xlnm.Print_Area" localSheetId="8">Data!$A$1:$V$52</definedName>
    <definedName name="_xlnm.Print_Area" localSheetId="17">'DuPont Analysis'!$A$1:$I$100</definedName>
    <definedName name="_xlnm.Print_Area" localSheetId="13">'Football Field Analysis'!$A$1:$K$32</definedName>
    <definedName name="_xlnm.Print_Area" localSheetId="4">'HFS-Balance Sheet '!$A$1:$O$28</definedName>
    <definedName name="_xlnm.Print_Area" localSheetId="3">'HFS-Income Statement'!$A$1:$P$55</definedName>
    <definedName name="_xlnm.Print_Area" localSheetId="15">'Historical Approach'!$A$1:$K$54</definedName>
    <definedName name="_xlnm.Print_Area" localSheetId="10">'Intrinsic Growth'!$A$1:$K$64</definedName>
    <definedName name="_xlnm.Print_Area" localSheetId="16">'Monte Carlo Simulation'!$A$1:$N$37</definedName>
    <definedName name="_xlnm.Print_Area" localSheetId="9">RM!$A$1:$F$28</definedName>
    <definedName name="_xlnm.Print_Area" localSheetId="2">Teaser!$A$1:$L$59</definedName>
    <definedName name="_xlnm.Print_Area" localSheetId="7">WACC!$A$1:$K$45</definedName>
    <definedName name="UPDATE">'[1]Data Sheet'!$E$1</definedName>
  </definedNames>
  <calcPr calcId="18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E35" i="12" l="1"/>
  <c r="E36" i="12"/>
  <c r="E38" i="12"/>
  <c r="I5" i="13"/>
  <c r="J5" i="13" s="1"/>
  <c r="K5" i="13" s="1"/>
  <c r="M5" i="13" s="1"/>
  <c r="N5" i="13" s="1"/>
  <c r="O5" i="13" s="1"/>
  <c r="P5" i="13" s="1"/>
  <c r="Q5" i="13" s="1"/>
  <c r="H5" i="13"/>
  <c r="H7" i="12"/>
  <c r="K46" i="19" l="1"/>
  <c r="K45" i="19"/>
  <c r="K43" i="19"/>
  <c r="K42" i="19"/>
  <c r="K44" i="19" s="1"/>
  <c r="K48" i="19" s="1"/>
  <c r="G38" i="19"/>
  <c r="E38" i="19"/>
  <c r="C38" i="19"/>
  <c r="B38" i="19"/>
  <c r="G37" i="19"/>
  <c r="E37" i="19"/>
  <c r="C37" i="19"/>
  <c r="B37" i="19"/>
  <c r="G36" i="19"/>
  <c r="E36" i="19"/>
  <c r="C36" i="19"/>
  <c r="B36" i="19"/>
  <c r="G35" i="19"/>
  <c r="E35" i="19"/>
  <c r="C35" i="19"/>
  <c r="B35" i="19"/>
  <c r="G34" i="19"/>
  <c r="E34" i="19"/>
  <c r="C34" i="19"/>
  <c r="B34" i="19"/>
  <c r="G33" i="19"/>
  <c r="E33" i="19"/>
  <c r="C33" i="19"/>
  <c r="B33" i="19"/>
  <c r="G32" i="19"/>
  <c r="E32" i="19"/>
  <c r="C32" i="19"/>
  <c r="B32" i="19"/>
  <c r="G31" i="19"/>
  <c r="E31" i="19"/>
  <c r="C31" i="19"/>
  <c r="B31" i="19"/>
  <c r="G30" i="19"/>
  <c r="E30" i="19"/>
  <c r="C30" i="19"/>
  <c r="B30" i="19"/>
  <c r="G29" i="19"/>
  <c r="E29" i="19"/>
  <c r="C29" i="19"/>
  <c r="B29" i="19"/>
  <c r="F27" i="19"/>
  <c r="E27" i="19"/>
  <c r="C27" i="19"/>
  <c r="G25" i="19"/>
  <c r="F25" i="19"/>
  <c r="E25" i="19"/>
  <c r="D25" i="19"/>
  <c r="C25" i="19"/>
  <c r="G24" i="19"/>
  <c r="F24" i="19"/>
  <c r="E24" i="19"/>
  <c r="D24" i="19"/>
  <c r="C24" i="19"/>
  <c r="H23" i="19"/>
  <c r="G23" i="19"/>
  <c r="F23" i="19"/>
  <c r="E23" i="19"/>
  <c r="D23" i="19"/>
  <c r="C23" i="19"/>
  <c r="G22" i="19"/>
  <c r="F22" i="19"/>
  <c r="E22" i="19"/>
  <c r="D22" i="19"/>
  <c r="C22" i="19"/>
  <c r="H21" i="19"/>
  <c r="G21" i="19"/>
  <c r="F21" i="19"/>
  <c r="E21" i="19"/>
  <c r="D21" i="19"/>
  <c r="C21" i="19"/>
  <c r="G20" i="19"/>
  <c r="F20" i="19"/>
  <c r="E20" i="19"/>
  <c r="G16" i="19"/>
  <c r="F16" i="19"/>
  <c r="E16" i="19"/>
  <c r="D16" i="19"/>
  <c r="C16" i="19"/>
  <c r="G15" i="19"/>
  <c r="F15" i="19"/>
  <c r="E15" i="19"/>
  <c r="D15" i="19"/>
  <c r="C15" i="19"/>
  <c r="G14" i="19"/>
  <c r="F14" i="19"/>
  <c r="E14" i="19"/>
  <c r="D14" i="19"/>
  <c r="C14" i="19"/>
  <c r="G13" i="19"/>
  <c r="F13" i="19"/>
  <c r="E13" i="19"/>
  <c r="D13" i="19"/>
  <c r="C13" i="19"/>
  <c r="G12" i="19"/>
  <c r="F12" i="19"/>
  <c r="E12" i="19"/>
  <c r="D12" i="19"/>
  <c r="C12" i="19"/>
  <c r="G11" i="19"/>
  <c r="F11" i="19"/>
  <c r="E11" i="19"/>
  <c r="D11" i="19"/>
  <c r="C11" i="19"/>
  <c r="G10" i="19"/>
  <c r="F10" i="19"/>
  <c r="E10" i="19"/>
  <c r="D10" i="19"/>
  <c r="C10" i="19"/>
  <c r="G9" i="19"/>
  <c r="F9" i="19"/>
  <c r="E9" i="19"/>
  <c r="D9" i="19"/>
  <c r="C9" i="19"/>
  <c r="G8" i="19"/>
  <c r="F8" i="19"/>
  <c r="E8" i="19"/>
  <c r="D8" i="19"/>
  <c r="C8" i="19"/>
  <c r="G6" i="19"/>
  <c r="G18" i="19" s="1"/>
  <c r="F6" i="19"/>
  <c r="F18" i="19" s="1"/>
  <c r="E6" i="19"/>
  <c r="E18" i="19" s="1"/>
  <c r="D6" i="19"/>
  <c r="D18" i="19" s="1"/>
  <c r="C6" i="19"/>
  <c r="C18" i="19" s="1"/>
  <c r="D4" i="19"/>
  <c r="B2" i="19"/>
  <c r="B78" i="18" l="1"/>
  <c r="I76" i="18"/>
  <c r="I82" i="18" s="1"/>
  <c r="H76" i="18"/>
  <c r="H82" i="18" s="1"/>
  <c r="G76" i="18"/>
  <c r="G82" i="18" s="1"/>
  <c r="F76" i="18"/>
  <c r="F82" i="18" s="1"/>
  <c r="E76" i="18"/>
  <c r="E82" i="18" s="1"/>
  <c r="D76" i="18"/>
  <c r="D82" i="18" s="1"/>
  <c r="C76" i="18"/>
  <c r="C82" i="18" s="1"/>
  <c r="I66" i="18"/>
  <c r="I69" i="18" s="1"/>
  <c r="I78" i="18" s="1"/>
  <c r="H66" i="18"/>
  <c r="H69" i="18" s="1"/>
  <c r="G66" i="18"/>
  <c r="G69" i="18" s="1"/>
  <c r="F66" i="18"/>
  <c r="F69" i="18" s="1"/>
  <c r="E66" i="18"/>
  <c r="E69" i="18" s="1"/>
  <c r="E78" i="18" s="1"/>
  <c r="D66" i="18"/>
  <c r="D69" i="18" s="1"/>
  <c r="C66" i="18"/>
  <c r="C69" i="18" s="1"/>
  <c r="I62" i="18"/>
  <c r="I65" i="18" s="1"/>
  <c r="H62" i="18"/>
  <c r="H63" i="18" s="1"/>
  <c r="G62" i="18"/>
  <c r="G63" i="18" s="1"/>
  <c r="F62" i="18"/>
  <c r="F63" i="18" s="1"/>
  <c r="E62" i="18"/>
  <c r="E65" i="18" s="1"/>
  <c r="D62" i="18"/>
  <c r="D63" i="18" s="1"/>
  <c r="C62" i="18"/>
  <c r="C63" i="18" s="1"/>
  <c r="I56" i="18"/>
  <c r="I70" i="18" s="1"/>
  <c r="H56" i="18"/>
  <c r="H70" i="18" s="1"/>
  <c r="G56" i="18"/>
  <c r="G70" i="18" s="1"/>
  <c r="F56" i="18"/>
  <c r="F70" i="18" s="1"/>
  <c r="E56" i="18"/>
  <c r="E70" i="18" s="1"/>
  <c r="D56" i="18"/>
  <c r="D70" i="18" s="1"/>
  <c r="C56" i="18"/>
  <c r="C70" i="18" s="1"/>
  <c r="I55" i="18"/>
  <c r="I77" i="18" s="1"/>
  <c r="H55" i="18"/>
  <c r="H77" i="18" s="1"/>
  <c r="G55" i="18"/>
  <c r="G77" i="18" s="1"/>
  <c r="F55" i="18"/>
  <c r="F57" i="18" s="1"/>
  <c r="E55" i="18"/>
  <c r="E77" i="18" s="1"/>
  <c r="D55" i="18"/>
  <c r="D77" i="18" s="1"/>
  <c r="C55" i="18"/>
  <c r="C77" i="18" s="1"/>
  <c r="I54" i="18"/>
  <c r="I60" i="18" s="1"/>
  <c r="H54" i="18"/>
  <c r="H60" i="18" s="1"/>
  <c r="G54" i="18"/>
  <c r="G60" i="18" s="1"/>
  <c r="F54" i="18"/>
  <c r="F60" i="18" s="1"/>
  <c r="E54" i="18"/>
  <c r="E60" i="18" s="1"/>
  <c r="D54" i="18"/>
  <c r="D60" i="18" s="1"/>
  <c r="C54" i="18"/>
  <c r="C60" i="18" s="1"/>
  <c r="B5" i="18"/>
  <c r="B3" i="18"/>
  <c r="B4" i="18" s="1"/>
  <c r="D877" i="17"/>
  <c r="D876" i="17"/>
  <c r="D875" i="17"/>
  <c r="D874" i="17"/>
  <c r="D873" i="17"/>
  <c r="D872" i="17"/>
  <c r="D871" i="17"/>
  <c r="D870" i="17"/>
  <c r="D869" i="17"/>
  <c r="D868" i="17"/>
  <c r="D867" i="17"/>
  <c r="D866" i="17"/>
  <c r="D865" i="17"/>
  <c r="D864" i="17"/>
  <c r="D863" i="17"/>
  <c r="D862" i="17"/>
  <c r="D861" i="17"/>
  <c r="D860" i="17"/>
  <c r="D859" i="17"/>
  <c r="D858" i="17"/>
  <c r="D857" i="17"/>
  <c r="D856" i="17"/>
  <c r="D855" i="17"/>
  <c r="D854" i="17"/>
  <c r="D853" i="17"/>
  <c r="D852" i="17"/>
  <c r="D851" i="17"/>
  <c r="D850" i="17"/>
  <c r="D849" i="17"/>
  <c r="D848" i="17"/>
  <c r="D847" i="17"/>
  <c r="D846" i="17"/>
  <c r="D845" i="17"/>
  <c r="D844" i="17"/>
  <c r="D843" i="17"/>
  <c r="D842" i="17"/>
  <c r="D841" i="17"/>
  <c r="D840" i="17"/>
  <c r="D839" i="17"/>
  <c r="D838" i="17"/>
  <c r="D837" i="17"/>
  <c r="D836" i="17"/>
  <c r="D835" i="17"/>
  <c r="D834" i="17"/>
  <c r="D833" i="17"/>
  <c r="D832" i="17"/>
  <c r="D831" i="17"/>
  <c r="D830" i="17"/>
  <c r="D829" i="17"/>
  <c r="D828" i="17"/>
  <c r="D827" i="17"/>
  <c r="D826" i="17"/>
  <c r="D825" i="17"/>
  <c r="D824" i="17"/>
  <c r="D823" i="17"/>
  <c r="D822" i="17"/>
  <c r="D821" i="17"/>
  <c r="D820" i="17"/>
  <c r="D819" i="17"/>
  <c r="D818" i="17"/>
  <c r="D817" i="17"/>
  <c r="D816" i="17"/>
  <c r="D815" i="17"/>
  <c r="D814" i="17"/>
  <c r="D813" i="17"/>
  <c r="D812" i="17"/>
  <c r="D811" i="17"/>
  <c r="D810" i="17"/>
  <c r="D809" i="17"/>
  <c r="D808" i="17"/>
  <c r="D807" i="17"/>
  <c r="D806" i="17"/>
  <c r="D805" i="17"/>
  <c r="D804" i="17"/>
  <c r="D803" i="17"/>
  <c r="D802" i="17"/>
  <c r="D801" i="17"/>
  <c r="D800" i="17"/>
  <c r="D799" i="17"/>
  <c r="D798" i="17"/>
  <c r="D797" i="17"/>
  <c r="D796" i="17"/>
  <c r="D795" i="17"/>
  <c r="D794" i="17"/>
  <c r="D793" i="17"/>
  <c r="D792" i="17"/>
  <c r="D791" i="17"/>
  <c r="D790" i="17"/>
  <c r="D789" i="17"/>
  <c r="D788" i="17"/>
  <c r="D787" i="17"/>
  <c r="D786" i="17"/>
  <c r="D785" i="17"/>
  <c r="D784" i="17"/>
  <c r="D783" i="17"/>
  <c r="D782" i="17"/>
  <c r="D781" i="17"/>
  <c r="D780" i="17"/>
  <c r="D779" i="17"/>
  <c r="D778" i="17"/>
  <c r="D777" i="17"/>
  <c r="D776" i="17"/>
  <c r="D775" i="17"/>
  <c r="D774" i="17"/>
  <c r="D773" i="17"/>
  <c r="D772" i="17"/>
  <c r="D771" i="17"/>
  <c r="D770" i="17"/>
  <c r="D769" i="17"/>
  <c r="D768" i="17"/>
  <c r="D767" i="17"/>
  <c r="D766" i="17"/>
  <c r="D765" i="17"/>
  <c r="D764" i="17"/>
  <c r="D763" i="17"/>
  <c r="D762" i="17"/>
  <c r="D761" i="17"/>
  <c r="D760" i="17"/>
  <c r="D759" i="17"/>
  <c r="D758" i="17"/>
  <c r="D757" i="17"/>
  <c r="D756" i="17"/>
  <c r="D755" i="17"/>
  <c r="D754" i="17"/>
  <c r="D753" i="17"/>
  <c r="D752" i="17"/>
  <c r="D751" i="17"/>
  <c r="D750" i="17"/>
  <c r="D749" i="17"/>
  <c r="D748" i="17"/>
  <c r="D747" i="17"/>
  <c r="D746" i="17"/>
  <c r="D745" i="17"/>
  <c r="D744" i="17"/>
  <c r="D743" i="17"/>
  <c r="D742" i="17"/>
  <c r="D741" i="17"/>
  <c r="D740" i="17"/>
  <c r="D739" i="17"/>
  <c r="D738" i="17"/>
  <c r="D737" i="17"/>
  <c r="D736" i="17"/>
  <c r="D735" i="17"/>
  <c r="D734" i="17"/>
  <c r="D733" i="17"/>
  <c r="D732" i="17"/>
  <c r="D731" i="17"/>
  <c r="D730" i="17"/>
  <c r="D729" i="17"/>
  <c r="D728" i="17"/>
  <c r="D727" i="17"/>
  <c r="D726" i="17"/>
  <c r="D725" i="17"/>
  <c r="D724" i="17"/>
  <c r="D723" i="17"/>
  <c r="D722" i="17"/>
  <c r="D721" i="17"/>
  <c r="D720" i="17"/>
  <c r="D719" i="17"/>
  <c r="D718" i="17"/>
  <c r="D717" i="17"/>
  <c r="D716" i="17"/>
  <c r="D715" i="17"/>
  <c r="D714" i="17"/>
  <c r="D713" i="17"/>
  <c r="D712" i="17"/>
  <c r="D711" i="17"/>
  <c r="D710" i="17"/>
  <c r="D709" i="17"/>
  <c r="D708" i="17"/>
  <c r="D707" i="17"/>
  <c r="D706" i="17"/>
  <c r="D705" i="17"/>
  <c r="D704" i="17"/>
  <c r="D703" i="17"/>
  <c r="D702" i="17"/>
  <c r="D701" i="17"/>
  <c r="D700" i="17"/>
  <c r="D699" i="17"/>
  <c r="D698" i="17"/>
  <c r="D697" i="17"/>
  <c r="D696" i="17"/>
  <c r="D695" i="17"/>
  <c r="D694" i="17"/>
  <c r="D693" i="17"/>
  <c r="D692" i="17"/>
  <c r="D691" i="17"/>
  <c r="D690" i="17"/>
  <c r="D689" i="17"/>
  <c r="D688" i="17"/>
  <c r="D687" i="17"/>
  <c r="D686" i="17"/>
  <c r="D685" i="17"/>
  <c r="D684" i="17"/>
  <c r="D683" i="17"/>
  <c r="D682" i="17"/>
  <c r="D681" i="17"/>
  <c r="D680" i="17"/>
  <c r="D679" i="17"/>
  <c r="D678" i="17"/>
  <c r="D677" i="17"/>
  <c r="D676" i="17"/>
  <c r="D675" i="17"/>
  <c r="D674" i="17"/>
  <c r="D673" i="17"/>
  <c r="D672" i="17"/>
  <c r="D671" i="17"/>
  <c r="D670" i="17"/>
  <c r="D669" i="17"/>
  <c r="D668" i="17"/>
  <c r="D667" i="17"/>
  <c r="D666" i="17"/>
  <c r="D665" i="17"/>
  <c r="D664" i="17"/>
  <c r="D663" i="17"/>
  <c r="D662" i="17"/>
  <c r="D661" i="17"/>
  <c r="D660" i="17"/>
  <c r="D659" i="17"/>
  <c r="D658" i="17"/>
  <c r="D657" i="17"/>
  <c r="D656" i="17"/>
  <c r="D655" i="17"/>
  <c r="D654" i="17"/>
  <c r="D653" i="17"/>
  <c r="D652" i="17"/>
  <c r="D651" i="17"/>
  <c r="D650" i="17"/>
  <c r="D649" i="17"/>
  <c r="D648" i="17"/>
  <c r="D647" i="17"/>
  <c r="D646" i="17"/>
  <c r="D645" i="17"/>
  <c r="D644" i="17"/>
  <c r="D643" i="17"/>
  <c r="D642" i="17"/>
  <c r="D641" i="17"/>
  <c r="D640" i="17"/>
  <c r="D639" i="17"/>
  <c r="D638" i="17"/>
  <c r="D637" i="17"/>
  <c r="D636" i="17"/>
  <c r="D635" i="17"/>
  <c r="D634" i="17"/>
  <c r="D633" i="17"/>
  <c r="D632" i="17"/>
  <c r="D631" i="17"/>
  <c r="D630" i="17"/>
  <c r="D629" i="17"/>
  <c r="D628" i="17"/>
  <c r="D627" i="17"/>
  <c r="D626" i="17"/>
  <c r="D625" i="17"/>
  <c r="D624" i="17"/>
  <c r="D623" i="17"/>
  <c r="D622" i="17"/>
  <c r="D621" i="17"/>
  <c r="D620" i="17"/>
  <c r="D619" i="17"/>
  <c r="D618" i="17"/>
  <c r="D617" i="17"/>
  <c r="D616" i="17"/>
  <c r="D615" i="17"/>
  <c r="D614" i="17"/>
  <c r="D613" i="17"/>
  <c r="D612" i="17"/>
  <c r="D611" i="17"/>
  <c r="D610" i="17"/>
  <c r="D609" i="17"/>
  <c r="D608" i="17"/>
  <c r="D607" i="17"/>
  <c r="D606" i="17"/>
  <c r="D605" i="17"/>
  <c r="D604" i="17"/>
  <c r="D603" i="17"/>
  <c r="D602" i="17"/>
  <c r="D601" i="17"/>
  <c r="D600" i="17"/>
  <c r="D599" i="17"/>
  <c r="D598" i="17"/>
  <c r="D597" i="17"/>
  <c r="D596" i="17"/>
  <c r="D595" i="17"/>
  <c r="D594" i="17"/>
  <c r="D593" i="17"/>
  <c r="D592" i="17"/>
  <c r="D591" i="17"/>
  <c r="D590" i="17"/>
  <c r="D589" i="17"/>
  <c r="D588" i="17"/>
  <c r="D587" i="17"/>
  <c r="D586" i="17"/>
  <c r="D585" i="17"/>
  <c r="D584" i="17"/>
  <c r="D583" i="17"/>
  <c r="D582" i="17"/>
  <c r="D581" i="17"/>
  <c r="D580" i="17"/>
  <c r="D579" i="17"/>
  <c r="D578" i="17"/>
  <c r="D577" i="17"/>
  <c r="D576" i="17"/>
  <c r="D575" i="17"/>
  <c r="D574" i="17"/>
  <c r="D573" i="17"/>
  <c r="D572" i="17"/>
  <c r="D571" i="17"/>
  <c r="D570" i="17"/>
  <c r="D569" i="17"/>
  <c r="D568" i="17"/>
  <c r="D567" i="17"/>
  <c r="D566" i="17"/>
  <c r="D565" i="17"/>
  <c r="D564" i="17"/>
  <c r="D563" i="17"/>
  <c r="D562" i="17"/>
  <c r="D561" i="17"/>
  <c r="D560" i="17"/>
  <c r="D559" i="17"/>
  <c r="D558" i="17"/>
  <c r="D557" i="17"/>
  <c r="D556" i="17"/>
  <c r="D555" i="17"/>
  <c r="D554" i="17"/>
  <c r="D553" i="17"/>
  <c r="D552" i="17"/>
  <c r="D551" i="17"/>
  <c r="D550" i="17"/>
  <c r="D549" i="17"/>
  <c r="D548" i="17"/>
  <c r="D547" i="17"/>
  <c r="D546" i="17"/>
  <c r="D545" i="17"/>
  <c r="D544" i="17"/>
  <c r="D543" i="17"/>
  <c r="D542" i="17"/>
  <c r="D541" i="17"/>
  <c r="D540" i="17"/>
  <c r="D539" i="17"/>
  <c r="D538" i="17"/>
  <c r="D537" i="17"/>
  <c r="D536" i="17"/>
  <c r="D535" i="17"/>
  <c r="D534" i="17"/>
  <c r="D533" i="17"/>
  <c r="D532" i="17"/>
  <c r="D531" i="17"/>
  <c r="D530" i="17"/>
  <c r="D529" i="17"/>
  <c r="D528" i="17"/>
  <c r="D527" i="17"/>
  <c r="D526" i="17"/>
  <c r="D525" i="17"/>
  <c r="D524" i="17"/>
  <c r="D523" i="17"/>
  <c r="D522" i="17"/>
  <c r="D521" i="17"/>
  <c r="D520" i="17"/>
  <c r="D519" i="17"/>
  <c r="D518" i="17"/>
  <c r="D517" i="17"/>
  <c r="D516" i="17"/>
  <c r="D515" i="17"/>
  <c r="D514" i="17"/>
  <c r="D513" i="17"/>
  <c r="D512" i="17"/>
  <c r="D511" i="17"/>
  <c r="D510" i="17"/>
  <c r="D509" i="17"/>
  <c r="D508" i="17"/>
  <c r="D507" i="17"/>
  <c r="D506" i="17"/>
  <c r="D505" i="17"/>
  <c r="D504" i="17"/>
  <c r="D503" i="17"/>
  <c r="D502" i="17"/>
  <c r="D501" i="17"/>
  <c r="D500" i="17"/>
  <c r="D499" i="17"/>
  <c r="D498" i="17"/>
  <c r="D497" i="17"/>
  <c r="D496" i="17"/>
  <c r="D495" i="17"/>
  <c r="D494" i="17"/>
  <c r="D493" i="17"/>
  <c r="D492" i="17"/>
  <c r="D491" i="17"/>
  <c r="D490" i="17"/>
  <c r="D489" i="17"/>
  <c r="D488" i="17"/>
  <c r="D487" i="17"/>
  <c r="D486" i="17"/>
  <c r="D485" i="17"/>
  <c r="D484" i="17"/>
  <c r="D483" i="17"/>
  <c r="D482" i="17"/>
  <c r="D481" i="17"/>
  <c r="D480" i="17"/>
  <c r="D479" i="17"/>
  <c r="D478" i="17"/>
  <c r="D477" i="17"/>
  <c r="D476" i="17"/>
  <c r="D475" i="17"/>
  <c r="D474" i="17"/>
  <c r="D473" i="17"/>
  <c r="D472" i="17"/>
  <c r="D471" i="17"/>
  <c r="D470" i="17"/>
  <c r="D469" i="17"/>
  <c r="D468" i="17"/>
  <c r="D467" i="17"/>
  <c r="D466" i="17"/>
  <c r="D465" i="17"/>
  <c r="D464" i="17"/>
  <c r="D463" i="17"/>
  <c r="D462" i="17"/>
  <c r="D461" i="17"/>
  <c r="D460" i="17"/>
  <c r="D459" i="17"/>
  <c r="D458" i="17"/>
  <c r="D457" i="17"/>
  <c r="D456" i="17"/>
  <c r="D455" i="17"/>
  <c r="D454" i="17"/>
  <c r="D453" i="17"/>
  <c r="D452" i="17"/>
  <c r="D451" i="17"/>
  <c r="D450" i="17"/>
  <c r="D449" i="17"/>
  <c r="D448" i="17"/>
  <c r="D447" i="17"/>
  <c r="D446" i="17"/>
  <c r="D445" i="17"/>
  <c r="D444" i="17"/>
  <c r="D443" i="17"/>
  <c r="D442" i="17"/>
  <c r="D441" i="17"/>
  <c r="D440" i="17"/>
  <c r="D439" i="17"/>
  <c r="D438" i="17"/>
  <c r="D437" i="17"/>
  <c r="D436" i="17"/>
  <c r="D435" i="17"/>
  <c r="D434" i="17"/>
  <c r="D433" i="17"/>
  <c r="D432" i="17"/>
  <c r="D431" i="17"/>
  <c r="D430" i="17"/>
  <c r="D429" i="17"/>
  <c r="D428" i="17"/>
  <c r="D427" i="17"/>
  <c r="D426" i="17"/>
  <c r="D425" i="17"/>
  <c r="D424" i="17"/>
  <c r="D423" i="17"/>
  <c r="D422" i="17"/>
  <c r="D421" i="17"/>
  <c r="D420" i="17"/>
  <c r="D419" i="17"/>
  <c r="D418" i="17"/>
  <c r="D417" i="17"/>
  <c r="D416" i="17"/>
  <c r="D415" i="17"/>
  <c r="D414" i="17"/>
  <c r="D413" i="17"/>
  <c r="D412" i="17"/>
  <c r="D411" i="17"/>
  <c r="D410" i="17"/>
  <c r="D409" i="17"/>
  <c r="D408" i="17"/>
  <c r="D407" i="17"/>
  <c r="D406" i="17"/>
  <c r="D405" i="17"/>
  <c r="D404" i="17"/>
  <c r="D403" i="17"/>
  <c r="D402" i="17"/>
  <c r="D401" i="17"/>
  <c r="D400" i="17"/>
  <c r="D399" i="17"/>
  <c r="D398" i="17"/>
  <c r="D397" i="17"/>
  <c r="D396" i="17"/>
  <c r="D395" i="17"/>
  <c r="D394" i="17"/>
  <c r="D393" i="17"/>
  <c r="D392" i="17"/>
  <c r="D391" i="17"/>
  <c r="D390" i="17"/>
  <c r="D389" i="17"/>
  <c r="D388" i="17"/>
  <c r="D387" i="17"/>
  <c r="D386" i="17"/>
  <c r="D385" i="17"/>
  <c r="D384" i="17"/>
  <c r="D383" i="17"/>
  <c r="D382" i="17"/>
  <c r="D381" i="17"/>
  <c r="D380" i="17"/>
  <c r="D379" i="17"/>
  <c r="D378" i="17"/>
  <c r="D377" i="17"/>
  <c r="D376" i="17"/>
  <c r="D375" i="17"/>
  <c r="D374" i="17"/>
  <c r="D373" i="17"/>
  <c r="D372" i="17"/>
  <c r="D371" i="17"/>
  <c r="D370" i="17"/>
  <c r="D369" i="17"/>
  <c r="D368" i="17"/>
  <c r="D367" i="17"/>
  <c r="D366" i="17"/>
  <c r="D365" i="17"/>
  <c r="D364" i="17"/>
  <c r="D363" i="17"/>
  <c r="D362" i="17"/>
  <c r="D361" i="17"/>
  <c r="D360" i="17"/>
  <c r="D359" i="17"/>
  <c r="D358" i="17"/>
  <c r="D357" i="17"/>
  <c r="D356" i="17"/>
  <c r="D355" i="17"/>
  <c r="D354" i="17"/>
  <c r="D353" i="17"/>
  <c r="D352" i="17"/>
  <c r="D351" i="17"/>
  <c r="D350" i="17"/>
  <c r="D349" i="17"/>
  <c r="D348" i="17"/>
  <c r="D347" i="17"/>
  <c r="D346" i="17"/>
  <c r="D345" i="17"/>
  <c r="D344" i="17"/>
  <c r="D343" i="17"/>
  <c r="D342" i="17"/>
  <c r="D341" i="17"/>
  <c r="D340" i="17"/>
  <c r="D339" i="17"/>
  <c r="D338" i="17"/>
  <c r="D337" i="17"/>
  <c r="D336" i="17"/>
  <c r="D335" i="17"/>
  <c r="D334" i="17"/>
  <c r="D333" i="17"/>
  <c r="D332" i="17"/>
  <c r="D331" i="17"/>
  <c r="D330" i="17"/>
  <c r="D329" i="17"/>
  <c r="D328" i="17"/>
  <c r="D327" i="17"/>
  <c r="D326" i="17"/>
  <c r="D325" i="17"/>
  <c r="D324" i="17"/>
  <c r="D323" i="17"/>
  <c r="D322" i="17"/>
  <c r="D321" i="17"/>
  <c r="D320" i="17"/>
  <c r="D319" i="17"/>
  <c r="D318" i="17"/>
  <c r="D317" i="17"/>
  <c r="D316" i="17"/>
  <c r="D315" i="17"/>
  <c r="D314" i="17"/>
  <c r="D313" i="17"/>
  <c r="D312" i="17"/>
  <c r="D311" i="17"/>
  <c r="D310" i="17"/>
  <c r="D309" i="17"/>
  <c r="D308" i="17"/>
  <c r="D307" i="17"/>
  <c r="D306" i="17"/>
  <c r="D305" i="17"/>
  <c r="D304" i="17"/>
  <c r="D303" i="17"/>
  <c r="D302" i="17"/>
  <c r="D301" i="17"/>
  <c r="D300" i="17"/>
  <c r="D299" i="17"/>
  <c r="D298" i="17"/>
  <c r="D297" i="17"/>
  <c r="D296" i="17"/>
  <c r="D295" i="17"/>
  <c r="D294" i="17"/>
  <c r="D293" i="17"/>
  <c r="D292" i="17"/>
  <c r="D291" i="17"/>
  <c r="D290" i="17"/>
  <c r="D289" i="17"/>
  <c r="D288" i="17"/>
  <c r="D287" i="17"/>
  <c r="D286" i="17"/>
  <c r="D285" i="17"/>
  <c r="D284" i="17"/>
  <c r="D283" i="17"/>
  <c r="D282" i="17"/>
  <c r="D281" i="17"/>
  <c r="D280" i="17"/>
  <c r="D279" i="17"/>
  <c r="D278" i="17"/>
  <c r="D277" i="17"/>
  <c r="D276" i="17"/>
  <c r="D275" i="17"/>
  <c r="D274" i="17"/>
  <c r="D273" i="17"/>
  <c r="D272" i="17"/>
  <c r="D271" i="17"/>
  <c r="D270" i="17"/>
  <c r="D269" i="17"/>
  <c r="D268" i="17"/>
  <c r="D267" i="17"/>
  <c r="D266" i="17"/>
  <c r="D265" i="17"/>
  <c r="D264" i="17"/>
  <c r="D263" i="17"/>
  <c r="D262" i="17"/>
  <c r="D261" i="17"/>
  <c r="D260" i="17"/>
  <c r="D259" i="17"/>
  <c r="D258" i="17"/>
  <c r="D257" i="17"/>
  <c r="D256" i="17"/>
  <c r="D255" i="17"/>
  <c r="D254" i="17"/>
  <c r="D253" i="17"/>
  <c r="D252" i="17"/>
  <c r="D251" i="17"/>
  <c r="D250" i="17"/>
  <c r="D249" i="17"/>
  <c r="D248" i="17"/>
  <c r="D247" i="17"/>
  <c r="D246" i="17"/>
  <c r="D245" i="17"/>
  <c r="D244" i="17"/>
  <c r="D243" i="17"/>
  <c r="D242" i="17"/>
  <c r="D241" i="17"/>
  <c r="D240" i="17"/>
  <c r="D239" i="17"/>
  <c r="D238" i="17"/>
  <c r="D237" i="17"/>
  <c r="D236" i="17"/>
  <c r="D235" i="17"/>
  <c r="D234" i="17"/>
  <c r="D233" i="17"/>
  <c r="D232" i="17"/>
  <c r="D231" i="17"/>
  <c r="D230" i="17"/>
  <c r="D229" i="17"/>
  <c r="D228" i="17"/>
  <c r="D227" i="17"/>
  <c r="D226" i="17"/>
  <c r="D225" i="17"/>
  <c r="D224" i="17"/>
  <c r="D223" i="17"/>
  <c r="D222" i="17"/>
  <c r="D221" i="17"/>
  <c r="D220" i="17"/>
  <c r="D219" i="17"/>
  <c r="D218" i="17"/>
  <c r="D217" i="17"/>
  <c r="D216" i="17"/>
  <c r="D215" i="17"/>
  <c r="D214" i="17"/>
  <c r="D213" i="17"/>
  <c r="D212" i="17"/>
  <c r="D211" i="17"/>
  <c r="D210" i="17"/>
  <c r="D209" i="17"/>
  <c r="D208" i="17"/>
  <c r="D207" i="17"/>
  <c r="D206" i="17"/>
  <c r="D205" i="17"/>
  <c r="D204" i="17"/>
  <c r="D203" i="17"/>
  <c r="D202" i="17"/>
  <c r="D201" i="17"/>
  <c r="D200" i="17"/>
  <c r="D199" i="17"/>
  <c r="D198" i="17"/>
  <c r="D197" i="17"/>
  <c r="D196" i="17"/>
  <c r="D195" i="17"/>
  <c r="D194" i="17"/>
  <c r="D193" i="17"/>
  <c r="D192" i="17"/>
  <c r="D191" i="17"/>
  <c r="D190" i="17"/>
  <c r="D189" i="17"/>
  <c r="D188" i="17"/>
  <c r="D187" i="17"/>
  <c r="D186" i="17"/>
  <c r="D185" i="17"/>
  <c r="D184" i="17"/>
  <c r="D183" i="17"/>
  <c r="D182" i="17"/>
  <c r="D181" i="17"/>
  <c r="D180" i="17"/>
  <c r="D179" i="17"/>
  <c r="D178" i="17"/>
  <c r="D177" i="17"/>
  <c r="D176" i="17"/>
  <c r="D175" i="17"/>
  <c r="D174" i="17"/>
  <c r="D173" i="17"/>
  <c r="D172" i="17"/>
  <c r="D171" i="17"/>
  <c r="D170" i="17"/>
  <c r="D169" i="17"/>
  <c r="D168" i="17"/>
  <c r="D167" i="17"/>
  <c r="D166" i="17"/>
  <c r="D165" i="17"/>
  <c r="D164" i="17"/>
  <c r="D163" i="17"/>
  <c r="D162" i="17"/>
  <c r="D161" i="17"/>
  <c r="D160" i="17"/>
  <c r="D159" i="17"/>
  <c r="D158" i="17"/>
  <c r="D157" i="17"/>
  <c r="D156" i="17"/>
  <c r="D155" i="17"/>
  <c r="D154" i="17"/>
  <c r="D153" i="17"/>
  <c r="D152" i="17"/>
  <c r="D151" i="17"/>
  <c r="D150" i="17"/>
  <c r="D149" i="17"/>
  <c r="D148" i="17"/>
  <c r="D147" i="17"/>
  <c r="D146" i="17"/>
  <c r="D145" i="17"/>
  <c r="D144" i="17"/>
  <c r="D143" i="17"/>
  <c r="D142" i="17"/>
  <c r="D141" i="17"/>
  <c r="D140" i="17"/>
  <c r="D139" i="17"/>
  <c r="D138" i="17"/>
  <c r="D137" i="17"/>
  <c r="D136" i="17"/>
  <c r="D135" i="17"/>
  <c r="D134" i="17"/>
  <c r="D133" i="17"/>
  <c r="D132" i="17"/>
  <c r="D131" i="17"/>
  <c r="D130" i="17"/>
  <c r="D129" i="17"/>
  <c r="D128" i="17"/>
  <c r="D127" i="17"/>
  <c r="D126" i="17"/>
  <c r="D125" i="17"/>
  <c r="D124" i="17"/>
  <c r="D123" i="17"/>
  <c r="D122" i="17"/>
  <c r="D121" i="17"/>
  <c r="D120" i="17"/>
  <c r="D119" i="17"/>
  <c r="D118" i="17"/>
  <c r="D117" i="17"/>
  <c r="D116" i="17"/>
  <c r="D115" i="17"/>
  <c r="D114" i="17"/>
  <c r="D113" i="17"/>
  <c r="D112" i="17"/>
  <c r="D111" i="17"/>
  <c r="D110" i="17"/>
  <c r="D109" i="17"/>
  <c r="D108" i="17"/>
  <c r="D107" i="17"/>
  <c r="D106" i="17"/>
  <c r="D105" i="17"/>
  <c r="D104" i="17"/>
  <c r="D103" i="17"/>
  <c r="D102" i="17"/>
  <c r="D101" i="17"/>
  <c r="D100" i="17"/>
  <c r="D99" i="17"/>
  <c r="D98" i="17"/>
  <c r="D97" i="17"/>
  <c r="D96" i="17"/>
  <c r="D95" i="17"/>
  <c r="D94" i="17"/>
  <c r="D93" i="17"/>
  <c r="D92" i="17"/>
  <c r="D91" i="17"/>
  <c r="D90" i="17"/>
  <c r="D89" i="17"/>
  <c r="D88" i="17"/>
  <c r="D87" i="17"/>
  <c r="D86" i="17"/>
  <c r="D85" i="17"/>
  <c r="D84" i="17"/>
  <c r="D83" i="17"/>
  <c r="D82" i="17"/>
  <c r="D81" i="17"/>
  <c r="D80" i="17"/>
  <c r="D79" i="17"/>
  <c r="D78" i="17"/>
  <c r="D77" i="17"/>
  <c r="D76" i="17"/>
  <c r="D75" i="17"/>
  <c r="D74" i="17"/>
  <c r="D73" i="17"/>
  <c r="D72" i="17"/>
  <c r="D71" i="17"/>
  <c r="D70" i="17"/>
  <c r="D69" i="17"/>
  <c r="D68" i="17"/>
  <c r="D67" i="17"/>
  <c r="D66" i="17"/>
  <c r="D65" i="17"/>
  <c r="D64" i="17"/>
  <c r="D63" i="17"/>
  <c r="D62" i="17"/>
  <c r="D61" i="17"/>
  <c r="D60" i="17"/>
  <c r="D59" i="17"/>
  <c r="D58" i="17"/>
  <c r="D57" i="17"/>
  <c r="D56" i="17"/>
  <c r="D55" i="17"/>
  <c r="D54" i="17"/>
  <c r="D53" i="17"/>
  <c r="D52" i="17"/>
  <c r="D51" i="17"/>
  <c r="D50" i="17"/>
  <c r="D49" i="17"/>
  <c r="D48" i="17"/>
  <c r="D47" i="17"/>
  <c r="D46" i="17"/>
  <c r="D45" i="17"/>
  <c r="D44" i="17"/>
  <c r="D43" i="17"/>
  <c r="D42" i="17"/>
  <c r="D41" i="17"/>
  <c r="D40" i="17"/>
  <c r="D39" i="17"/>
  <c r="D38" i="17"/>
  <c r="D37" i="17"/>
  <c r="D36" i="17"/>
  <c r="D35" i="17"/>
  <c r="D34" i="17"/>
  <c r="D33" i="17"/>
  <c r="D32" i="17"/>
  <c r="D31" i="17"/>
  <c r="D30" i="17"/>
  <c r="D29" i="17"/>
  <c r="D28" i="17"/>
  <c r="D27" i="17"/>
  <c r="D26" i="17"/>
  <c r="D25" i="17"/>
  <c r="D24" i="17"/>
  <c r="D23" i="17"/>
  <c r="K22" i="17"/>
  <c r="D22" i="17"/>
  <c r="K21" i="17"/>
  <c r="D21" i="17"/>
  <c r="K20" i="17"/>
  <c r="D20" i="17"/>
  <c r="K19" i="17"/>
  <c r="D19" i="17"/>
  <c r="D18" i="17"/>
  <c r="D17" i="17"/>
  <c r="D16" i="17"/>
  <c r="D15" i="17"/>
  <c r="D14" i="17"/>
  <c r="D13" i="17"/>
  <c r="D12" i="17"/>
  <c r="D11" i="17"/>
  <c r="D10" i="17"/>
  <c r="D9" i="17"/>
  <c r="N8" i="17"/>
  <c r="D8" i="17"/>
  <c r="N7" i="17"/>
  <c r="D7" i="17"/>
  <c r="N6" i="17"/>
  <c r="D6" i="17"/>
  <c r="N5" i="17"/>
  <c r="H693" i="17" s="1"/>
  <c r="D5" i="17"/>
  <c r="D4" i="17"/>
  <c r="L2" i="17"/>
  <c r="D876" i="16"/>
  <c r="D875" i="16"/>
  <c r="D874" i="16"/>
  <c r="D873" i="16"/>
  <c r="D872" i="16"/>
  <c r="D871" i="16"/>
  <c r="D870" i="16"/>
  <c r="D869" i="16"/>
  <c r="D868" i="16"/>
  <c r="D867" i="16"/>
  <c r="D866" i="16"/>
  <c r="D865" i="16"/>
  <c r="D864" i="16"/>
  <c r="D863" i="16"/>
  <c r="D862" i="16"/>
  <c r="D861" i="16"/>
  <c r="D860" i="16"/>
  <c r="D859" i="16"/>
  <c r="D858" i="16"/>
  <c r="D857" i="16"/>
  <c r="D856" i="16"/>
  <c r="D855" i="16"/>
  <c r="D854" i="16"/>
  <c r="D853" i="16"/>
  <c r="D852" i="16"/>
  <c r="D851" i="16"/>
  <c r="D850" i="16"/>
  <c r="D849" i="16"/>
  <c r="D848" i="16"/>
  <c r="D847" i="16"/>
  <c r="D846" i="16"/>
  <c r="D845" i="16"/>
  <c r="D844" i="16"/>
  <c r="D843" i="16"/>
  <c r="D842" i="16"/>
  <c r="D841" i="16"/>
  <c r="D840" i="16"/>
  <c r="D839" i="16"/>
  <c r="D838" i="16"/>
  <c r="D837" i="16"/>
  <c r="D836" i="16"/>
  <c r="D835" i="16"/>
  <c r="D834" i="16"/>
  <c r="D833" i="16"/>
  <c r="D832" i="16"/>
  <c r="D831" i="16"/>
  <c r="D830" i="16"/>
  <c r="D829" i="16"/>
  <c r="D828" i="16"/>
  <c r="D827" i="16"/>
  <c r="D826" i="16"/>
  <c r="D825" i="16"/>
  <c r="D824" i="16"/>
  <c r="D823" i="16"/>
  <c r="D822" i="16"/>
  <c r="D821" i="16"/>
  <c r="D820" i="16"/>
  <c r="D819" i="16"/>
  <c r="D818" i="16"/>
  <c r="D817" i="16"/>
  <c r="D816" i="16"/>
  <c r="D815" i="16"/>
  <c r="D814" i="16"/>
  <c r="D813" i="16"/>
  <c r="D812" i="16"/>
  <c r="D811" i="16"/>
  <c r="D810" i="16"/>
  <c r="D809" i="16"/>
  <c r="D808" i="16"/>
  <c r="D807" i="16"/>
  <c r="D806" i="16"/>
  <c r="D805" i="16"/>
  <c r="D804" i="16"/>
  <c r="D803" i="16"/>
  <c r="D802" i="16"/>
  <c r="D801" i="16"/>
  <c r="D800" i="16"/>
  <c r="D799" i="16"/>
  <c r="D798" i="16"/>
  <c r="D797" i="16"/>
  <c r="D796" i="16"/>
  <c r="D795" i="16"/>
  <c r="D794" i="16"/>
  <c r="D793" i="16"/>
  <c r="D792" i="16"/>
  <c r="D791" i="16"/>
  <c r="D790" i="16"/>
  <c r="D789" i="16"/>
  <c r="D788" i="16"/>
  <c r="D787" i="16"/>
  <c r="D786" i="16"/>
  <c r="D785" i="16"/>
  <c r="D784" i="16"/>
  <c r="D783" i="16"/>
  <c r="D782" i="16"/>
  <c r="D781" i="16"/>
  <c r="D780" i="16"/>
  <c r="D779" i="16"/>
  <c r="D778" i="16"/>
  <c r="D777" i="16"/>
  <c r="D776" i="16"/>
  <c r="D775" i="16"/>
  <c r="D774" i="16"/>
  <c r="D773" i="16"/>
  <c r="D772" i="16"/>
  <c r="D771" i="16"/>
  <c r="D770" i="16"/>
  <c r="D769" i="16"/>
  <c r="D768" i="16"/>
  <c r="D767" i="16"/>
  <c r="D766" i="16"/>
  <c r="D765" i="16"/>
  <c r="D764" i="16"/>
  <c r="D763" i="16"/>
  <c r="D762" i="16"/>
  <c r="D761" i="16"/>
  <c r="D760" i="16"/>
  <c r="D759" i="16"/>
  <c r="D758" i="16"/>
  <c r="D757" i="16"/>
  <c r="D756" i="16"/>
  <c r="D755" i="16"/>
  <c r="D754" i="16"/>
  <c r="D753" i="16"/>
  <c r="D752" i="16"/>
  <c r="D751" i="16"/>
  <c r="D750" i="16"/>
  <c r="D749" i="16"/>
  <c r="D748" i="16"/>
  <c r="D747" i="16"/>
  <c r="D746" i="16"/>
  <c r="D745" i="16"/>
  <c r="D744" i="16"/>
  <c r="D743" i="16"/>
  <c r="D742" i="16"/>
  <c r="D741" i="16"/>
  <c r="D740" i="16"/>
  <c r="D739" i="16"/>
  <c r="D738" i="16"/>
  <c r="D737" i="16"/>
  <c r="D736" i="16"/>
  <c r="D735" i="16"/>
  <c r="D734" i="16"/>
  <c r="D733" i="16"/>
  <c r="D732" i="16"/>
  <c r="D731" i="16"/>
  <c r="D730" i="16"/>
  <c r="D729" i="16"/>
  <c r="D728" i="16"/>
  <c r="D727" i="16"/>
  <c r="D726" i="16"/>
  <c r="D725" i="16"/>
  <c r="D724" i="16"/>
  <c r="D723" i="16"/>
  <c r="D722" i="16"/>
  <c r="D721" i="16"/>
  <c r="D720" i="16"/>
  <c r="D719" i="16"/>
  <c r="D718" i="16"/>
  <c r="D717" i="16"/>
  <c r="D716" i="16"/>
  <c r="D715" i="16"/>
  <c r="D714" i="16"/>
  <c r="D713" i="16"/>
  <c r="D712" i="16"/>
  <c r="D711" i="16"/>
  <c r="D710" i="16"/>
  <c r="D709" i="16"/>
  <c r="D708" i="16"/>
  <c r="D707" i="16"/>
  <c r="D706" i="16"/>
  <c r="D705" i="16"/>
  <c r="D704" i="16"/>
  <c r="D703" i="16"/>
  <c r="D702" i="16"/>
  <c r="D701" i="16"/>
  <c r="D700" i="16"/>
  <c r="D699" i="16"/>
  <c r="D698" i="16"/>
  <c r="D697" i="16"/>
  <c r="D696" i="16"/>
  <c r="D695" i="16"/>
  <c r="D694" i="16"/>
  <c r="D693" i="16"/>
  <c r="D692" i="16"/>
  <c r="D691" i="16"/>
  <c r="D690" i="16"/>
  <c r="D689" i="16"/>
  <c r="D688" i="16"/>
  <c r="D687" i="16"/>
  <c r="D686" i="16"/>
  <c r="D685" i="16"/>
  <c r="D684" i="16"/>
  <c r="D683" i="16"/>
  <c r="D682" i="16"/>
  <c r="D681" i="16"/>
  <c r="D680" i="16"/>
  <c r="D679" i="16"/>
  <c r="D678" i="16"/>
  <c r="D677" i="16"/>
  <c r="D676" i="16"/>
  <c r="D675" i="16"/>
  <c r="D674" i="16"/>
  <c r="D673" i="16"/>
  <c r="D672" i="16"/>
  <c r="D671" i="16"/>
  <c r="D670" i="16"/>
  <c r="D669" i="16"/>
  <c r="D668" i="16"/>
  <c r="D667" i="16"/>
  <c r="D666" i="16"/>
  <c r="D665" i="16"/>
  <c r="D664" i="16"/>
  <c r="D663" i="16"/>
  <c r="D662" i="16"/>
  <c r="D661" i="16"/>
  <c r="D660" i="16"/>
  <c r="D659" i="16"/>
  <c r="D658" i="16"/>
  <c r="D657" i="16"/>
  <c r="D656" i="16"/>
  <c r="D655" i="16"/>
  <c r="D654" i="16"/>
  <c r="D653" i="16"/>
  <c r="D652" i="16"/>
  <c r="D651" i="16"/>
  <c r="D650" i="16"/>
  <c r="D649" i="16"/>
  <c r="D648" i="16"/>
  <c r="D647" i="16"/>
  <c r="D646" i="16"/>
  <c r="D645" i="16"/>
  <c r="D644" i="16"/>
  <c r="D643" i="16"/>
  <c r="D642" i="16"/>
  <c r="D641" i="16"/>
  <c r="D640" i="16"/>
  <c r="D639" i="16"/>
  <c r="D638" i="16"/>
  <c r="D637" i="16"/>
  <c r="D636" i="16"/>
  <c r="D635" i="16"/>
  <c r="D634" i="16"/>
  <c r="D633" i="16"/>
  <c r="D632" i="16"/>
  <c r="D631" i="16"/>
  <c r="D630" i="16"/>
  <c r="D629" i="16"/>
  <c r="D628" i="16"/>
  <c r="D627" i="16"/>
  <c r="D626" i="16"/>
  <c r="D625" i="16"/>
  <c r="D624" i="16"/>
  <c r="D623" i="16"/>
  <c r="D622" i="16"/>
  <c r="D621" i="16"/>
  <c r="D620" i="16"/>
  <c r="D619" i="16"/>
  <c r="D618" i="16"/>
  <c r="D617" i="16"/>
  <c r="D616" i="16"/>
  <c r="D615" i="16"/>
  <c r="D614" i="16"/>
  <c r="D613" i="16"/>
  <c r="D612" i="16"/>
  <c r="D611" i="16"/>
  <c r="D610" i="16"/>
  <c r="D609" i="16"/>
  <c r="D608" i="16"/>
  <c r="D607" i="16"/>
  <c r="D606" i="16"/>
  <c r="D605" i="16"/>
  <c r="D604" i="16"/>
  <c r="D603" i="16"/>
  <c r="D602" i="16"/>
  <c r="D601" i="16"/>
  <c r="D600" i="16"/>
  <c r="D599" i="16"/>
  <c r="D598" i="16"/>
  <c r="D597" i="16"/>
  <c r="D596" i="16"/>
  <c r="D595" i="16"/>
  <c r="D594" i="16"/>
  <c r="D593" i="16"/>
  <c r="D592" i="16"/>
  <c r="D591" i="16"/>
  <c r="D590" i="16"/>
  <c r="D589" i="16"/>
  <c r="D588" i="16"/>
  <c r="D587" i="16"/>
  <c r="D586" i="16"/>
  <c r="D585" i="16"/>
  <c r="D584" i="16"/>
  <c r="D583" i="16"/>
  <c r="D582" i="16"/>
  <c r="D581" i="16"/>
  <c r="D580" i="16"/>
  <c r="D579" i="16"/>
  <c r="D578" i="16"/>
  <c r="D577" i="16"/>
  <c r="D576" i="16"/>
  <c r="D575" i="16"/>
  <c r="D574" i="16"/>
  <c r="D573" i="16"/>
  <c r="D572" i="16"/>
  <c r="D571" i="16"/>
  <c r="D570" i="16"/>
  <c r="D569" i="16"/>
  <c r="D568" i="16"/>
  <c r="D567" i="16"/>
  <c r="D566" i="16"/>
  <c r="D565" i="16"/>
  <c r="D564" i="16"/>
  <c r="D563" i="16"/>
  <c r="D562" i="16"/>
  <c r="D561" i="16"/>
  <c r="D560" i="16"/>
  <c r="D559" i="16"/>
  <c r="D558" i="16"/>
  <c r="D557" i="16"/>
  <c r="D556" i="16"/>
  <c r="D555" i="16"/>
  <c r="D554" i="16"/>
  <c r="D553" i="16"/>
  <c r="D552" i="16"/>
  <c r="D551" i="16"/>
  <c r="D550" i="16"/>
  <c r="D549" i="16"/>
  <c r="D548" i="16"/>
  <c r="D547" i="16"/>
  <c r="D546" i="16"/>
  <c r="D545" i="16"/>
  <c r="D544" i="16"/>
  <c r="D543" i="16"/>
  <c r="D542" i="16"/>
  <c r="D541" i="16"/>
  <c r="D540" i="16"/>
  <c r="D539" i="16"/>
  <c r="D538" i="16"/>
  <c r="D537" i="16"/>
  <c r="D536" i="16"/>
  <c r="D535" i="16"/>
  <c r="D534" i="16"/>
  <c r="D533" i="16"/>
  <c r="D532" i="16"/>
  <c r="D531" i="16"/>
  <c r="D530" i="16"/>
  <c r="D529" i="16"/>
  <c r="D528" i="16"/>
  <c r="D527" i="16"/>
  <c r="D526" i="16"/>
  <c r="D525" i="16"/>
  <c r="D524" i="16"/>
  <c r="D523" i="16"/>
  <c r="D522" i="16"/>
  <c r="D521" i="16"/>
  <c r="D520" i="16"/>
  <c r="D519" i="16"/>
  <c r="D518" i="16"/>
  <c r="D517" i="16"/>
  <c r="D516" i="16"/>
  <c r="D515" i="16"/>
  <c r="D514" i="16"/>
  <c r="D513" i="16"/>
  <c r="D512" i="16"/>
  <c r="D511" i="16"/>
  <c r="D510" i="16"/>
  <c r="D509" i="16"/>
  <c r="D508" i="16"/>
  <c r="D507" i="16"/>
  <c r="D506" i="16"/>
  <c r="D505" i="16"/>
  <c r="D504" i="16"/>
  <c r="D503" i="16"/>
  <c r="D502" i="16"/>
  <c r="D501" i="16"/>
  <c r="D500" i="16"/>
  <c r="D499" i="16"/>
  <c r="D498" i="16"/>
  <c r="D497" i="16"/>
  <c r="D496" i="16"/>
  <c r="D495" i="16"/>
  <c r="D494" i="16"/>
  <c r="D493" i="16"/>
  <c r="D492" i="16"/>
  <c r="D491" i="16"/>
  <c r="D490" i="16"/>
  <c r="D489" i="16"/>
  <c r="D488" i="16"/>
  <c r="D487" i="16"/>
  <c r="D486" i="16"/>
  <c r="D485" i="16"/>
  <c r="D484" i="16"/>
  <c r="D483" i="16"/>
  <c r="D482" i="16"/>
  <c r="D481" i="16"/>
  <c r="D480" i="16"/>
  <c r="D479" i="16"/>
  <c r="D478" i="16"/>
  <c r="D477" i="16"/>
  <c r="D476" i="16"/>
  <c r="D475" i="16"/>
  <c r="D474" i="16"/>
  <c r="D473" i="16"/>
  <c r="D472" i="16"/>
  <c r="D471" i="16"/>
  <c r="D470" i="16"/>
  <c r="D469" i="16"/>
  <c r="D468" i="16"/>
  <c r="D467" i="16"/>
  <c r="D466" i="16"/>
  <c r="D465" i="16"/>
  <c r="D464" i="16"/>
  <c r="D463" i="16"/>
  <c r="D462" i="16"/>
  <c r="D461" i="16"/>
  <c r="D460" i="16"/>
  <c r="D459" i="16"/>
  <c r="D458" i="16"/>
  <c r="D457" i="16"/>
  <c r="D456" i="16"/>
  <c r="D455" i="16"/>
  <c r="D454" i="16"/>
  <c r="D453" i="16"/>
  <c r="D452" i="16"/>
  <c r="D451" i="16"/>
  <c r="D450" i="16"/>
  <c r="D449" i="16"/>
  <c r="D448" i="16"/>
  <c r="D447" i="16"/>
  <c r="D446" i="16"/>
  <c r="D445" i="16"/>
  <c r="D444" i="16"/>
  <c r="D443" i="16"/>
  <c r="D442" i="16"/>
  <c r="D441" i="16"/>
  <c r="D440" i="16"/>
  <c r="D439" i="16"/>
  <c r="D438" i="16"/>
  <c r="D437" i="16"/>
  <c r="D436" i="16"/>
  <c r="D435" i="16"/>
  <c r="D434" i="16"/>
  <c r="D433" i="16"/>
  <c r="D432" i="16"/>
  <c r="D431" i="16"/>
  <c r="D430" i="16"/>
  <c r="D429" i="16"/>
  <c r="D428" i="16"/>
  <c r="D427" i="16"/>
  <c r="D426" i="16"/>
  <c r="D425" i="16"/>
  <c r="D424" i="16"/>
  <c r="D423" i="16"/>
  <c r="D422" i="16"/>
  <c r="D421" i="16"/>
  <c r="D420" i="16"/>
  <c r="D419" i="16"/>
  <c r="D418" i="16"/>
  <c r="D417" i="16"/>
  <c r="D416" i="16"/>
  <c r="D415" i="16"/>
  <c r="D414" i="16"/>
  <c r="D413" i="16"/>
  <c r="D412" i="16"/>
  <c r="D411" i="16"/>
  <c r="D410" i="16"/>
  <c r="D409" i="16"/>
  <c r="D408" i="16"/>
  <c r="D407" i="16"/>
  <c r="D406" i="16"/>
  <c r="D405" i="16"/>
  <c r="D404" i="16"/>
  <c r="D403" i="16"/>
  <c r="D402" i="16"/>
  <c r="D401" i="16"/>
  <c r="D400" i="16"/>
  <c r="D399" i="16"/>
  <c r="D398" i="16"/>
  <c r="D397" i="16"/>
  <c r="D396" i="16"/>
  <c r="D395" i="16"/>
  <c r="D394" i="16"/>
  <c r="D393" i="16"/>
  <c r="D392" i="16"/>
  <c r="D391" i="16"/>
  <c r="D390" i="16"/>
  <c r="D389" i="16"/>
  <c r="D388" i="16"/>
  <c r="D387" i="16"/>
  <c r="D386" i="16"/>
  <c r="D385" i="16"/>
  <c r="D384" i="16"/>
  <c r="D383" i="16"/>
  <c r="D382" i="16"/>
  <c r="D381" i="16"/>
  <c r="D380" i="16"/>
  <c r="D379" i="16"/>
  <c r="D378" i="16"/>
  <c r="D377" i="16"/>
  <c r="D376" i="16"/>
  <c r="D375" i="16"/>
  <c r="D374" i="16"/>
  <c r="D373" i="16"/>
  <c r="D372" i="16"/>
  <c r="D371" i="16"/>
  <c r="D370" i="16"/>
  <c r="D369" i="16"/>
  <c r="D368" i="16"/>
  <c r="D367" i="16"/>
  <c r="D366" i="16"/>
  <c r="D365" i="16"/>
  <c r="D364" i="16"/>
  <c r="D363" i="16"/>
  <c r="D362" i="16"/>
  <c r="D361" i="16"/>
  <c r="D360" i="16"/>
  <c r="D359" i="16"/>
  <c r="D358" i="16"/>
  <c r="D357" i="16"/>
  <c r="D356" i="16"/>
  <c r="D355" i="16"/>
  <c r="D354" i="16"/>
  <c r="D353" i="16"/>
  <c r="D352" i="16"/>
  <c r="D351" i="16"/>
  <c r="D350" i="16"/>
  <c r="D349" i="16"/>
  <c r="D348" i="16"/>
  <c r="D347" i="16"/>
  <c r="D346" i="16"/>
  <c r="D345" i="16"/>
  <c r="D344" i="16"/>
  <c r="D343" i="16"/>
  <c r="D342" i="16"/>
  <c r="D341" i="16"/>
  <c r="D340" i="16"/>
  <c r="D339" i="16"/>
  <c r="D338" i="16"/>
  <c r="D337" i="16"/>
  <c r="D336" i="16"/>
  <c r="D335" i="16"/>
  <c r="D334" i="16"/>
  <c r="D333" i="16"/>
  <c r="D332" i="16"/>
  <c r="D331" i="16"/>
  <c r="D330" i="16"/>
  <c r="D329" i="16"/>
  <c r="D328" i="16"/>
  <c r="D327" i="16"/>
  <c r="D326" i="16"/>
  <c r="D325" i="16"/>
  <c r="D324" i="16"/>
  <c r="D323" i="16"/>
  <c r="D322" i="16"/>
  <c r="D321" i="16"/>
  <c r="D320" i="16"/>
  <c r="D319" i="16"/>
  <c r="D318" i="16"/>
  <c r="D317" i="16"/>
  <c r="D316" i="16"/>
  <c r="D315" i="16"/>
  <c r="D314" i="16"/>
  <c r="D313" i="16"/>
  <c r="D312" i="16"/>
  <c r="D311" i="16"/>
  <c r="D310" i="16"/>
  <c r="D309" i="16"/>
  <c r="D308" i="16"/>
  <c r="D307" i="16"/>
  <c r="D306" i="16"/>
  <c r="D305" i="16"/>
  <c r="D304" i="16"/>
  <c r="D303" i="16"/>
  <c r="D302" i="16"/>
  <c r="D301" i="16"/>
  <c r="D300" i="16"/>
  <c r="D299" i="16"/>
  <c r="D298" i="16"/>
  <c r="D297" i="16"/>
  <c r="D296" i="16"/>
  <c r="D295" i="16"/>
  <c r="D294" i="16"/>
  <c r="D293" i="16"/>
  <c r="D292" i="16"/>
  <c r="D291" i="16"/>
  <c r="D290" i="16"/>
  <c r="D289" i="16"/>
  <c r="D288" i="16"/>
  <c r="D287" i="16"/>
  <c r="D286" i="16"/>
  <c r="D285" i="16"/>
  <c r="D284" i="16"/>
  <c r="D283" i="16"/>
  <c r="D282" i="16"/>
  <c r="D281" i="16"/>
  <c r="D280" i="16"/>
  <c r="D279" i="16"/>
  <c r="D278" i="16"/>
  <c r="D277" i="16"/>
  <c r="D276" i="16"/>
  <c r="D275" i="16"/>
  <c r="D274" i="16"/>
  <c r="D273" i="16"/>
  <c r="D272" i="16"/>
  <c r="D271" i="16"/>
  <c r="D270" i="16"/>
  <c r="D269" i="16"/>
  <c r="D268" i="16"/>
  <c r="D267" i="16"/>
  <c r="D266" i="16"/>
  <c r="D265" i="16"/>
  <c r="D264" i="16"/>
  <c r="D263" i="16"/>
  <c r="D262" i="16"/>
  <c r="D261" i="16"/>
  <c r="D260" i="16"/>
  <c r="D259" i="16"/>
  <c r="D258" i="16"/>
  <c r="D257" i="16"/>
  <c r="D256" i="16"/>
  <c r="D255" i="16"/>
  <c r="D254" i="16"/>
  <c r="D253" i="16"/>
  <c r="D252" i="16"/>
  <c r="D251" i="16"/>
  <c r="D250" i="16"/>
  <c r="D249" i="16"/>
  <c r="D248" i="16"/>
  <c r="D247" i="16"/>
  <c r="D246" i="16"/>
  <c r="D245" i="16"/>
  <c r="D244" i="16"/>
  <c r="D243" i="16"/>
  <c r="D242" i="16"/>
  <c r="D241" i="16"/>
  <c r="D240" i="16"/>
  <c r="D239" i="16"/>
  <c r="D238" i="16"/>
  <c r="D237" i="16"/>
  <c r="D236" i="16"/>
  <c r="D235" i="16"/>
  <c r="D234" i="16"/>
  <c r="D233" i="16"/>
  <c r="D232" i="16"/>
  <c r="D231" i="16"/>
  <c r="D230" i="16"/>
  <c r="D229" i="16"/>
  <c r="D228" i="16"/>
  <c r="D227" i="16"/>
  <c r="D226" i="16"/>
  <c r="D225" i="16"/>
  <c r="D224" i="16"/>
  <c r="D223" i="16"/>
  <c r="D222" i="16"/>
  <c r="D221" i="16"/>
  <c r="D220" i="16"/>
  <c r="D219" i="16"/>
  <c r="D218" i="16"/>
  <c r="D217" i="16"/>
  <c r="D216" i="16"/>
  <c r="D215" i="16"/>
  <c r="D214" i="16"/>
  <c r="D213" i="16"/>
  <c r="D212" i="16"/>
  <c r="D211" i="16"/>
  <c r="D210" i="16"/>
  <c r="D209" i="16"/>
  <c r="D208" i="16"/>
  <c r="D207" i="16"/>
  <c r="D206" i="16"/>
  <c r="D205" i="16"/>
  <c r="D204" i="16"/>
  <c r="D203" i="16"/>
  <c r="D202" i="16"/>
  <c r="D201" i="16"/>
  <c r="D200" i="16"/>
  <c r="D199" i="16"/>
  <c r="D198" i="16"/>
  <c r="D197" i="16"/>
  <c r="D196" i="16"/>
  <c r="D195" i="16"/>
  <c r="D194" i="16"/>
  <c r="D193" i="16"/>
  <c r="D192" i="16"/>
  <c r="D191" i="16"/>
  <c r="D190" i="16"/>
  <c r="D189" i="16"/>
  <c r="D188" i="16"/>
  <c r="D187" i="16"/>
  <c r="D186" i="16"/>
  <c r="D185" i="16"/>
  <c r="D184" i="16"/>
  <c r="D183" i="16"/>
  <c r="D182" i="16"/>
  <c r="D181" i="16"/>
  <c r="D180" i="16"/>
  <c r="D179" i="16"/>
  <c r="D178" i="16"/>
  <c r="D177" i="16"/>
  <c r="D176" i="16"/>
  <c r="D175" i="16"/>
  <c r="D174" i="16"/>
  <c r="D173" i="16"/>
  <c r="D172" i="16"/>
  <c r="D171" i="16"/>
  <c r="D170" i="16"/>
  <c r="D169" i="16"/>
  <c r="D168" i="16"/>
  <c r="D167" i="16"/>
  <c r="D166" i="16"/>
  <c r="D165" i="16"/>
  <c r="D164" i="16"/>
  <c r="D163" i="16"/>
  <c r="D162" i="16"/>
  <c r="D161" i="16"/>
  <c r="D160" i="16"/>
  <c r="D159" i="16"/>
  <c r="D158" i="16"/>
  <c r="D157" i="16"/>
  <c r="D156" i="16"/>
  <c r="D155" i="16"/>
  <c r="D154" i="16"/>
  <c r="D153" i="16"/>
  <c r="D152" i="16"/>
  <c r="D151" i="16"/>
  <c r="D150" i="16"/>
  <c r="D149" i="16"/>
  <c r="D148" i="16"/>
  <c r="D147" i="16"/>
  <c r="D146" i="16"/>
  <c r="D145" i="16"/>
  <c r="D144" i="16"/>
  <c r="D143" i="16"/>
  <c r="D142" i="16"/>
  <c r="D141" i="16"/>
  <c r="D140" i="16"/>
  <c r="D139" i="16"/>
  <c r="D138" i="16"/>
  <c r="D137" i="16"/>
  <c r="D136" i="16"/>
  <c r="D135" i="16"/>
  <c r="D134" i="16"/>
  <c r="D133" i="16"/>
  <c r="D132" i="16"/>
  <c r="D131" i="16"/>
  <c r="D130" i="16"/>
  <c r="D129" i="16"/>
  <c r="D128" i="16"/>
  <c r="D127" i="16"/>
  <c r="D126" i="16"/>
  <c r="D125" i="16"/>
  <c r="D124" i="16"/>
  <c r="D123" i="16"/>
  <c r="D122" i="16"/>
  <c r="D121" i="16"/>
  <c r="D120" i="16"/>
  <c r="D119" i="16"/>
  <c r="D118" i="16"/>
  <c r="D117" i="16"/>
  <c r="D116" i="16"/>
  <c r="D115" i="16"/>
  <c r="D114" i="16"/>
  <c r="D113" i="16"/>
  <c r="D112" i="16"/>
  <c r="D111" i="16"/>
  <c r="D110" i="16"/>
  <c r="D109" i="16"/>
  <c r="D108" i="16"/>
  <c r="D107" i="16"/>
  <c r="D106" i="16"/>
  <c r="D105" i="16"/>
  <c r="D104" i="16"/>
  <c r="D103" i="16"/>
  <c r="D102" i="16"/>
  <c r="D101" i="16"/>
  <c r="D100" i="16"/>
  <c r="D99" i="16"/>
  <c r="D98" i="16"/>
  <c r="D97" i="16"/>
  <c r="D96" i="16"/>
  <c r="D95" i="16"/>
  <c r="D94" i="16"/>
  <c r="D93" i="16"/>
  <c r="D92" i="16"/>
  <c r="D91" i="16"/>
  <c r="D90" i="16"/>
  <c r="D89" i="16"/>
  <c r="D88" i="16"/>
  <c r="D87" i="16"/>
  <c r="D86" i="16"/>
  <c r="D85" i="16"/>
  <c r="D84" i="16"/>
  <c r="D83" i="16"/>
  <c r="D82" i="16"/>
  <c r="D81" i="16"/>
  <c r="D80" i="16"/>
  <c r="D79" i="16"/>
  <c r="D78" i="16"/>
  <c r="D77" i="16"/>
  <c r="D76" i="16"/>
  <c r="D75" i="16"/>
  <c r="D74" i="16"/>
  <c r="D73" i="16"/>
  <c r="D72" i="16"/>
  <c r="D71" i="16"/>
  <c r="D70" i="16"/>
  <c r="D69" i="16"/>
  <c r="D68" i="16"/>
  <c r="D67" i="16"/>
  <c r="D66" i="16"/>
  <c r="D65" i="16"/>
  <c r="D64" i="16"/>
  <c r="D63" i="16"/>
  <c r="D62" i="16"/>
  <c r="D61" i="16"/>
  <c r="D60" i="16"/>
  <c r="D59" i="16"/>
  <c r="D58" i="16"/>
  <c r="D57" i="16"/>
  <c r="D56" i="16"/>
  <c r="D55" i="16"/>
  <c r="D54" i="16"/>
  <c r="D53" i="16"/>
  <c r="D52" i="16"/>
  <c r="D51" i="16"/>
  <c r="D50" i="16"/>
  <c r="D49" i="16"/>
  <c r="D48" i="16"/>
  <c r="D47" i="16"/>
  <c r="D46" i="16"/>
  <c r="D45" i="16"/>
  <c r="D44" i="16"/>
  <c r="D43" i="16"/>
  <c r="D42" i="16"/>
  <c r="D41" i="16"/>
  <c r="D40" i="16"/>
  <c r="D39" i="16"/>
  <c r="D38" i="16"/>
  <c r="D37" i="16"/>
  <c r="D36" i="16"/>
  <c r="D35" i="16"/>
  <c r="D34" i="16"/>
  <c r="D33" i="16"/>
  <c r="D32" i="16"/>
  <c r="D31" i="16"/>
  <c r="D30" i="16"/>
  <c r="D29" i="16"/>
  <c r="D28" i="16"/>
  <c r="D27" i="16"/>
  <c r="D26" i="16"/>
  <c r="D25" i="16"/>
  <c r="D24" i="16"/>
  <c r="D23" i="16"/>
  <c r="D22" i="16"/>
  <c r="D21" i="16"/>
  <c r="D20" i="16"/>
  <c r="D19" i="16"/>
  <c r="D18" i="16"/>
  <c r="D17" i="16"/>
  <c r="D16" i="16"/>
  <c r="D15" i="16"/>
  <c r="J14" i="16"/>
  <c r="K14" i="16" s="1"/>
  <c r="I14" i="16"/>
  <c r="H14" i="16"/>
  <c r="D14" i="16"/>
  <c r="K13" i="16"/>
  <c r="J13" i="16"/>
  <c r="I13" i="16"/>
  <c r="H13" i="16"/>
  <c r="D13" i="16"/>
  <c r="I12" i="16"/>
  <c r="J12" i="16" s="1"/>
  <c r="K12" i="16" s="1"/>
  <c r="H12" i="16"/>
  <c r="D12" i="16"/>
  <c r="I11" i="16"/>
  <c r="J11" i="16" s="1"/>
  <c r="K11" i="16" s="1"/>
  <c r="H11" i="16"/>
  <c r="D11" i="16"/>
  <c r="D10" i="16"/>
  <c r="D9" i="16"/>
  <c r="D8" i="16"/>
  <c r="K7" i="16"/>
  <c r="D7" i="16"/>
  <c r="K6" i="16"/>
  <c r="D6" i="16"/>
  <c r="K5" i="16"/>
  <c r="D5" i="16"/>
  <c r="K4" i="16"/>
  <c r="D4" i="16"/>
  <c r="D3" i="16"/>
  <c r="I2" i="16"/>
  <c r="J30" i="15"/>
  <c r="H30" i="15"/>
  <c r="J29" i="15"/>
  <c r="H29" i="15"/>
  <c r="J28" i="15"/>
  <c r="H28" i="15"/>
  <c r="J27" i="15"/>
  <c r="I27" i="15"/>
  <c r="H27" i="15"/>
  <c r="L17" i="14"/>
  <c r="K17" i="14"/>
  <c r="J17" i="14"/>
  <c r="G17" i="14"/>
  <c r="E17" i="14"/>
  <c r="D17" i="14"/>
  <c r="F17" i="14" s="1"/>
  <c r="B17" i="14"/>
  <c r="L16" i="14"/>
  <c r="K16" i="14"/>
  <c r="J16" i="14"/>
  <c r="G16" i="14"/>
  <c r="E16" i="14"/>
  <c r="D16" i="14"/>
  <c r="B16" i="14"/>
  <c r="L15" i="14"/>
  <c r="K15" i="14"/>
  <c r="J15" i="14"/>
  <c r="G15" i="14"/>
  <c r="E15" i="14"/>
  <c r="D15" i="14"/>
  <c r="B15" i="14"/>
  <c r="L14" i="14"/>
  <c r="K14" i="14"/>
  <c r="J14" i="14"/>
  <c r="G14" i="14"/>
  <c r="E14" i="14"/>
  <c r="D14" i="14"/>
  <c r="B14" i="14"/>
  <c r="L13" i="14"/>
  <c r="K13" i="14"/>
  <c r="J13" i="14"/>
  <c r="G13" i="14"/>
  <c r="E13" i="14"/>
  <c r="D13" i="14"/>
  <c r="F13" i="14" s="1"/>
  <c r="B13" i="14"/>
  <c r="L12" i="14"/>
  <c r="K12" i="14"/>
  <c r="J12" i="14"/>
  <c r="G12" i="14"/>
  <c r="E12" i="14"/>
  <c r="D12" i="14"/>
  <c r="B12" i="14"/>
  <c r="L11" i="14"/>
  <c r="K11" i="14"/>
  <c r="J11" i="14"/>
  <c r="G11" i="14"/>
  <c r="E11" i="14"/>
  <c r="D11" i="14"/>
  <c r="B11" i="14"/>
  <c r="L10" i="14"/>
  <c r="K10" i="14"/>
  <c r="J10" i="14"/>
  <c r="G10" i="14"/>
  <c r="E10" i="14"/>
  <c r="D10" i="14"/>
  <c r="B10" i="14"/>
  <c r="L9" i="14"/>
  <c r="K9" i="14"/>
  <c r="J9" i="14"/>
  <c r="G9" i="14"/>
  <c r="E9" i="14"/>
  <c r="D9" i="14"/>
  <c r="F9" i="14" s="1"/>
  <c r="B9" i="14"/>
  <c r="L8" i="14"/>
  <c r="K8" i="14"/>
  <c r="J8" i="14"/>
  <c r="G8" i="14"/>
  <c r="E8" i="14"/>
  <c r="N32" i="14" s="1"/>
  <c r="D8" i="14"/>
  <c r="B8" i="14"/>
  <c r="K42" i="13"/>
  <c r="J42" i="13"/>
  <c r="I42" i="13"/>
  <c r="H42" i="13"/>
  <c r="G42" i="13"/>
  <c r="K36" i="13"/>
  <c r="J36" i="13"/>
  <c r="I36" i="13"/>
  <c r="I45" i="13" s="1"/>
  <c r="I47" i="13" s="1"/>
  <c r="H36" i="13"/>
  <c r="G36" i="13"/>
  <c r="K32" i="13"/>
  <c r="J32" i="13"/>
  <c r="I32" i="13"/>
  <c r="H32" i="13"/>
  <c r="G32" i="13"/>
  <c r="K29" i="13"/>
  <c r="J29" i="13"/>
  <c r="I29" i="13"/>
  <c r="H29" i="13"/>
  <c r="G29" i="13"/>
  <c r="K28" i="13"/>
  <c r="J28" i="13"/>
  <c r="I28" i="13"/>
  <c r="H28" i="13"/>
  <c r="G28" i="13"/>
  <c r="K27" i="13"/>
  <c r="J27" i="13"/>
  <c r="I27" i="13"/>
  <c r="H27" i="13"/>
  <c r="G27" i="13"/>
  <c r="K26" i="13"/>
  <c r="J26" i="13"/>
  <c r="I26" i="13"/>
  <c r="H26" i="13"/>
  <c r="G26" i="13"/>
  <c r="K25" i="13"/>
  <c r="J25" i="13"/>
  <c r="I25" i="13"/>
  <c r="H25" i="13"/>
  <c r="G25" i="13"/>
  <c r="K24" i="13"/>
  <c r="J24" i="13"/>
  <c r="I24" i="13"/>
  <c r="H24" i="13"/>
  <c r="G24" i="13"/>
  <c r="K23" i="13"/>
  <c r="J23" i="13"/>
  <c r="I23" i="13"/>
  <c r="H23" i="13"/>
  <c r="G23" i="13"/>
  <c r="K22" i="13"/>
  <c r="J22" i="13"/>
  <c r="I22" i="13"/>
  <c r="H22" i="13"/>
  <c r="G22" i="13"/>
  <c r="K16" i="13"/>
  <c r="J16" i="13"/>
  <c r="I16" i="13"/>
  <c r="H16" i="13"/>
  <c r="G16" i="13"/>
  <c r="K15" i="13"/>
  <c r="J15" i="13"/>
  <c r="I15" i="13"/>
  <c r="H15" i="13"/>
  <c r="G15" i="13"/>
  <c r="K14" i="13"/>
  <c r="J14" i="13"/>
  <c r="I14" i="13"/>
  <c r="H14" i="13"/>
  <c r="G14" i="13"/>
  <c r="K10" i="13"/>
  <c r="J10" i="13"/>
  <c r="I10" i="13"/>
  <c r="H10" i="13"/>
  <c r="G10" i="13"/>
  <c r="K9" i="13"/>
  <c r="J9" i="13"/>
  <c r="I9" i="13"/>
  <c r="H9" i="13"/>
  <c r="G9" i="13"/>
  <c r="K8" i="13"/>
  <c r="J8" i="13"/>
  <c r="I8" i="13"/>
  <c r="H8" i="13"/>
  <c r="G8" i="13"/>
  <c r="K7" i="13"/>
  <c r="J7" i="13"/>
  <c r="I7" i="13"/>
  <c r="H7" i="13"/>
  <c r="G7" i="13"/>
  <c r="K2" i="13"/>
  <c r="J2" i="13"/>
  <c r="J40" i="13" s="1"/>
  <c r="J56" i="13" s="1"/>
  <c r="I2" i="13"/>
  <c r="I40" i="13" s="1"/>
  <c r="I56" i="13" s="1"/>
  <c r="H2" i="13"/>
  <c r="H40" i="13" s="1"/>
  <c r="H56" i="13" s="1"/>
  <c r="G2" i="13"/>
  <c r="G40" i="13" s="1"/>
  <c r="G56" i="13" s="1"/>
  <c r="E25" i="12"/>
  <c r="D18" i="12"/>
  <c r="E24" i="12" s="1"/>
  <c r="D16" i="12"/>
  <c r="K11" i="12"/>
  <c r="K12" i="12" s="1"/>
  <c r="J11" i="12"/>
  <c r="J12" i="12" s="1"/>
  <c r="I11" i="12"/>
  <c r="H11" i="12"/>
  <c r="F4" i="12"/>
  <c r="F6" i="12" s="1"/>
  <c r="F2" i="12"/>
  <c r="G2" i="12" s="1"/>
  <c r="H2" i="12" s="1"/>
  <c r="I2" i="12" s="1"/>
  <c r="J2" i="12" s="1"/>
  <c r="K2" i="12" s="1"/>
  <c r="I79" i="11"/>
  <c r="H79" i="11"/>
  <c r="G79" i="11"/>
  <c r="F79" i="11"/>
  <c r="E79" i="11"/>
  <c r="D79" i="11"/>
  <c r="C79" i="11"/>
  <c r="I78" i="11"/>
  <c r="I84" i="11" s="1"/>
  <c r="H78" i="11"/>
  <c r="H84" i="11" s="1"/>
  <c r="G78" i="11"/>
  <c r="G84" i="11" s="1"/>
  <c r="F78" i="11"/>
  <c r="F84" i="11" s="1"/>
  <c r="E78" i="11"/>
  <c r="E84" i="11" s="1"/>
  <c r="D78" i="11"/>
  <c r="D84" i="11" s="1"/>
  <c r="C78" i="11"/>
  <c r="C84" i="11" s="1"/>
  <c r="I74" i="11"/>
  <c r="H74" i="11"/>
  <c r="G74" i="11"/>
  <c r="F74" i="11"/>
  <c r="E74" i="11"/>
  <c r="D74" i="11"/>
  <c r="C74" i="11"/>
  <c r="I73" i="11"/>
  <c r="H73" i="11"/>
  <c r="G73" i="11"/>
  <c r="F73" i="11"/>
  <c r="E73" i="11"/>
  <c r="D73" i="11"/>
  <c r="C73" i="11"/>
  <c r="I67" i="11"/>
  <c r="H67" i="11"/>
  <c r="G67" i="11"/>
  <c r="F67" i="11"/>
  <c r="E67" i="11"/>
  <c r="D67" i="11"/>
  <c r="C67" i="11"/>
  <c r="I61" i="11"/>
  <c r="H61" i="11"/>
  <c r="G61" i="11"/>
  <c r="F61" i="11"/>
  <c r="E61" i="11"/>
  <c r="D61" i="11"/>
  <c r="C61" i="11"/>
  <c r="I56" i="11"/>
  <c r="I62" i="11" s="1"/>
  <c r="I68" i="11" s="1"/>
  <c r="I80" i="11" s="1"/>
  <c r="H56" i="11"/>
  <c r="H62" i="11" s="1"/>
  <c r="G56" i="11"/>
  <c r="G62" i="11" s="1"/>
  <c r="F56" i="11"/>
  <c r="F62" i="11" s="1"/>
  <c r="F68" i="11" s="1"/>
  <c r="F80" i="11" s="1"/>
  <c r="E56" i="11"/>
  <c r="E62" i="11" s="1"/>
  <c r="E68" i="11" s="1"/>
  <c r="E80" i="11" s="1"/>
  <c r="D56" i="11"/>
  <c r="D62" i="11" s="1"/>
  <c r="C56" i="11"/>
  <c r="C62" i="11" s="1"/>
  <c r="I55" i="11"/>
  <c r="H55" i="11"/>
  <c r="G55" i="11"/>
  <c r="F55" i="11"/>
  <c r="E55" i="11"/>
  <c r="D55" i="11"/>
  <c r="C55" i="11"/>
  <c r="I54" i="11"/>
  <c r="I60" i="11" s="1"/>
  <c r="I66" i="11" s="1"/>
  <c r="I72" i="11" s="1"/>
  <c r="H54" i="11"/>
  <c r="H60" i="11" s="1"/>
  <c r="H66" i="11" s="1"/>
  <c r="H72" i="11" s="1"/>
  <c r="G54" i="11"/>
  <c r="G60" i="11" s="1"/>
  <c r="G66" i="11" s="1"/>
  <c r="G72" i="11" s="1"/>
  <c r="F54" i="11"/>
  <c r="F60" i="11" s="1"/>
  <c r="F66" i="11" s="1"/>
  <c r="F72" i="11" s="1"/>
  <c r="E54" i="11"/>
  <c r="E60" i="11" s="1"/>
  <c r="E66" i="11" s="1"/>
  <c r="E72" i="11" s="1"/>
  <c r="D54" i="11"/>
  <c r="D60" i="11" s="1"/>
  <c r="D66" i="11" s="1"/>
  <c r="D72" i="11" s="1"/>
  <c r="C54" i="11"/>
  <c r="C60" i="11" s="1"/>
  <c r="C66" i="11" s="1"/>
  <c r="C72" i="11" s="1"/>
  <c r="B5" i="11"/>
  <c r="B3" i="11"/>
  <c r="B4" i="11" s="1"/>
  <c r="I40" i="10"/>
  <c r="H40" i="10"/>
  <c r="G40" i="10"/>
  <c r="F40" i="10"/>
  <c r="E40" i="10"/>
  <c r="D40" i="10"/>
  <c r="C40" i="10"/>
  <c r="I39" i="10"/>
  <c r="H39" i="10"/>
  <c r="G39" i="10"/>
  <c r="F39" i="10"/>
  <c r="E39" i="10"/>
  <c r="D39" i="10"/>
  <c r="C39" i="10"/>
  <c r="I38" i="10"/>
  <c r="H38" i="10"/>
  <c r="G38" i="10"/>
  <c r="F38" i="10"/>
  <c r="E38" i="10"/>
  <c r="D38" i="10"/>
  <c r="C38" i="10"/>
  <c r="I31" i="10"/>
  <c r="H31" i="10"/>
  <c r="G31" i="10"/>
  <c r="F31" i="10"/>
  <c r="E31" i="10"/>
  <c r="D31" i="10"/>
  <c r="C31" i="10"/>
  <c r="I30" i="10"/>
  <c r="H30" i="10"/>
  <c r="G30" i="10"/>
  <c r="F30" i="10"/>
  <c r="E30" i="10"/>
  <c r="D30" i="10"/>
  <c r="C30" i="10"/>
  <c r="I29" i="10"/>
  <c r="I35" i="10" s="1"/>
  <c r="H29" i="10"/>
  <c r="H35" i="10" s="1"/>
  <c r="G29" i="10"/>
  <c r="G35" i="10" s="1"/>
  <c r="F29" i="10"/>
  <c r="F35" i="10" s="1"/>
  <c r="E29" i="10"/>
  <c r="E35" i="10" s="1"/>
  <c r="D29" i="10"/>
  <c r="D35" i="10" s="1"/>
  <c r="C29" i="10"/>
  <c r="I28" i="10"/>
  <c r="I34" i="10" s="1"/>
  <c r="H28" i="10"/>
  <c r="H34" i="10" s="1"/>
  <c r="G28" i="10"/>
  <c r="G34" i="10" s="1"/>
  <c r="F28" i="10"/>
  <c r="F34" i="10" s="1"/>
  <c r="E28" i="10"/>
  <c r="E34" i="10" s="1"/>
  <c r="D28" i="10"/>
  <c r="C28" i="10"/>
  <c r="C34" i="10" s="1"/>
  <c r="I27" i="10"/>
  <c r="I33" i="10" s="1"/>
  <c r="H27" i="10"/>
  <c r="H33" i="10" s="1"/>
  <c r="G27" i="10"/>
  <c r="G33" i="10" s="1"/>
  <c r="F27" i="10"/>
  <c r="F33" i="10" s="1"/>
  <c r="E27" i="10"/>
  <c r="E33" i="10" s="1"/>
  <c r="D27" i="10"/>
  <c r="D33" i="10" s="1"/>
  <c r="C27" i="10"/>
  <c r="I25" i="10"/>
  <c r="H25" i="10"/>
  <c r="G25" i="10"/>
  <c r="F25" i="10"/>
  <c r="E25" i="10"/>
  <c r="D25" i="10"/>
  <c r="C25" i="10"/>
  <c r="I23" i="10"/>
  <c r="H23" i="10"/>
  <c r="G23" i="10"/>
  <c r="F23" i="10"/>
  <c r="E23" i="10"/>
  <c r="D23" i="10"/>
  <c r="C23" i="10"/>
  <c r="I22" i="10"/>
  <c r="H22" i="10"/>
  <c r="G22" i="10"/>
  <c r="F22" i="10"/>
  <c r="E22" i="10"/>
  <c r="D22" i="10"/>
  <c r="C22" i="10"/>
  <c r="I21" i="10"/>
  <c r="H21" i="10"/>
  <c r="G21" i="10"/>
  <c r="F21" i="10"/>
  <c r="E21" i="10"/>
  <c r="D21" i="10"/>
  <c r="C21" i="10"/>
  <c r="I19" i="10"/>
  <c r="H19" i="10"/>
  <c r="G19" i="10"/>
  <c r="F19" i="10"/>
  <c r="E19" i="10"/>
  <c r="D19" i="10"/>
  <c r="C19" i="10"/>
  <c r="I18" i="10"/>
  <c r="H18" i="10"/>
  <c r="G18" i="10"/>
  <c r="F18" i="10"/>
  <c r="E18" i="10"/>
  <c r="D18" i="10"/>
  <c r="C18" i="10"/>
  <c r="I17" i="10"/>
  <c r="H17" i="10"/>
  <c r="G17" i="10"/>
  <c r="F17" i="10"/>
  <c r="E17" i="10"/>
  <c r="D17" i="10"/>
  <c r="C17" i="10"/>
  <c r="I15" i="10"/>
  <c r="H15" i="10"/>
  <c r="G15" i="10"/>
  <c r="F15" i="10"/>
  <c r="E15" i="10"/>
  <c r="D15" i="10"/>
  <c r="C15" i="10"/>
  <c r="I14" i="10"/>
  <c r="H14" i="10"/>
  <c r="G14" i="10"/>
  <c r="F14" i="10"/>
  <c r="E14" i="10"/>
  <c r="D14" i="10"/>
  <c r="C14" i="10"/>
  <c r="I13" i="10"/>
  <c r="H13" i="10"/>
  <c r="G13" i="10"/>
  <c r="F13" i="10"/>
  <c r="E13" i="10"/>
  <c r="D13" i="10"/>
  <c r="C13" i="10"/>
  <c r="I12" i="10"/>
  <c r="H12" i="10"/>
  <c r="G12" i="10"/>
  <c r="F12" i="10"/>
  <c r="E12" i="10"/>
  <c r="D12" i="10"/>
  <c r="C12" i="10"/>
  <c r="I11" i="10"/>
  <c r="H11" i="10"/>
  <c r="G11" i="10"/>
  <c r="F11" i="10"/>
  <c r="E11" i="10"/>
  <c r="D11" i="10"/>
  <c r="C11" i="10"/>
  <c r="I9" i="10"/>
  <c r="H9" i="10"/>
  <c r="G9" i="10"/>
  <c r="F9" i="10"/>
  <c r="E9" i="10"/>
  <c r="D9" i="10"/>
  <c r="I8" i="10"/>
  <c r="H8" i="10"/>
  <c r="G8" i="10"/>
  <c r="F8" i="10"/>
  <c r="E8" i="10"/>
  <c r="D8" i="10"/>
  <c r="C8" i="10"/>
  <c r="I7" i="10"/>
  <c r="H7" i="10"/>
  <c r="G7" i="10"/>
  <c r="F7" i="10"/>
  <c r="E7" i="10"/>
  <c r="D7" i="10"/>
  <c r="I6" i="10"/>
  <c r="H6" i="10"/>
  <c r="G6" i="10"/>
  <c r="F6" i="10"/>
  <c r="E6" i="10"/>
  <c r="D6" i="10"/>
  <c r="C6" i="10"/>
  <c r="I3" i="10"/>
  <c r="H3" i="10"/>
  <c r="G3" i="10"/>
  <c r="F3" i="10"/>
  <c r="E3" i="10"/>
  <c r="D3" i="10"/>
  <c r="C3" i="10"/>
  <c r="B2" i="10"/>
  <c r="F4" i="9"/>
  <c r="F6" i="9" s="1"/>
  <c r="H562" i="8"/>
  <c r="D562" i="8"/>
  <c r="H561" i="8"/>
  <c r="D561" i="8"/>
  <c r="H560" i="8"/>
  <c r="D560" i="8"/>
  <c r="H559" i="8"/>
  <c r="D559" i="8"/>
  <c r="H558" i="8"/>
  <c r="D558" i="8"/>
  <c r="H557" i="8"/>
  <c r="D557" i="8"/>
  <c r="H556" i="8"/>
  <c r="D556" i="8"/>
  <c r="H555" i="8"/>
  <c r="D555" i="8"/>
  <c r="H554" i="8"/>
  <c r="D554" i="8"/>
  <c r="H553" i="8"/>
  <c r="D553" i="8"/>
  <c r="H552" i="8"/>
  <c r="D552" i="8"/>
  <c r="H551" i="8"/>
  <c r="D551" i="8"/>
  <c r="H550" i="8"/>
  <c r="D550" i="8"/>
  <c r="H549" i="8"/>
  <c r="D549" i="8"/>
  <c r="H548" i="8"/>
  <c r="D548" i="8"/>
  <c r="H547" i="8"/>
  <c r="D547" i="8"/>
  <c r="H546" i="8"/>
  <c r="D546" i="8"/>
  <c r="H545" i="8"/>
  <c r="D545" i="8"/>
  <c r="H544" i="8"/>
  <c r="D544" i="8"/>
  <c r="H543" i="8"/>
  <c r="D543" i="8"/>
  <c r="H542" i="8"/>
  <c r="D542" i="8"/>
  <c r="H541" i="8"/>
  <c r="D541" i="8"/>
  <c r="H540" i="8"/>
  <c r="D540" i="8"/>
  <c r="H539" i="8"/>
  <c r="D539" i="8"/>
  <c r="H538" i="8"/>
  <c r="D538" i="8"/>
  <c r="H537" i="8"/>
  <c r="D537" i="8"/>
  <c r="H536" i="8"/>
  <c r="D536" i="8"/>
  <c r="H535" i="8"/>
  <c r="D535" i="8"/>
  <c r="H534" i="8"/>
  <c r="D534" i="8"/>
  <c r="H533" i="8"/>
  <c r="D533" i="8"/>
  <c r="H532" i="8"/>
  <c r="D532" i="8"/>
  <c r="H531" i="8"/>
  <c r="D531" i="8"/>
  <c r="H530" i="8"/>
  <c r="D530" i="8"/>
  <c r="H529" i="8"/>
  <c r="D529" i="8"/>
  <c r="H528" i="8"/>
  <c r="D528" i="8"/>
  <c r="H527" i="8"/>
  <c r="D527" i="8"/>
  <c r="H526" i="8"/>
  <c r="D526" i="8"/>
  <c r="H525" i="8"/>
  <c r="D525" i="8"/>
  <c r="H524" i="8"/>
  <c r="D524" i="8"/>
  <c r="H523" i="8"/>
  <c r="D523" i="8"/>
  <c r="H522" i="8"/>
  <c r="D522" i="8"/>
  <c r="H521" i="8"/>
  <c r="D521" i="8"/>
  <c r="H520" i="8"/>
  <c r="D520" i="8"/>
  <c r="H519" i="8"/>
  <c r="D519" i="8"/>
  <c r="H518" i="8"/>
  <c r="D518" i="8"/>
  <c r="H517" i="8"/>
  <c r="D517" i="8"/>
  <c r="H516" i="8"/>
  <c r="D516" i="8"/>
  <c r="H515" i="8"/>
  <c r="D515" i="8"/>
  <c r="H514" i="8"/>
  <c r="D514" i="8"/>
  <c r="H513" i="8"/>
  <c r="D513" i="8"/>
  <c r="H512" i="8"/>
  <c r="D512" i="8"/>
  <c r="H511" i="8"/>
  <c r="D511" i="8"/>
  <c r="H510" i="8"/>
  <c r="D510" i="8"/>
  <c r="H509" i="8"/>
  <c r="D509" i="8"/>
  <c r="H508" i="8"/>
  <c r="D508" i="8"/>
  <c r="H507" i="8"/>
  <c r="D507" i="8"/>
  <c r="H506" i="8"/>
  <c r="D506" i="8"/>
  <c r="H505" i="8"/>
  <c r="D505" i="8"/>
  <c r="H504" i="8"/>
  <c r="D504" i="8"/>
  <c r="H503" i="8"/>
  <c r="D503" i="8"/>
  <c r="H502" i="8"/>
  <c r="D502" i="8"/>
  <c r="H501" i="8"/>
  <c r="D501" i="8"/>
  <c r="H500" i="8"/>
  <c r="D500" i="8"/>
  <c r="H499" i="8"/>
  <c r="D499" i="8"/>
  <c r="H498" i="8"/>
  <c r="D498" i="8"/>
  <c r="H497" i="8"/>
  <c r="D497" i="8"/>
  <c r="H496" i="8"/>
  <c r="D496" i="8"/>
  <c r="H495" i="8"/>
  <c r="D495" i="8"/>
  <c r="H494" i="8"/>
  <c r="D494" i="8"/>
  <c r="H493" i="8"/>
  <c r="D493" i="8"/>
  <c r="H492" i="8"/>
  <c r="D492" i="8"/>
  <c r="H491" i="8"/>
  <c r="D491" i="8"/>
  <c r="H490" i="8"/>
  <c r="D490" i="8"/>
  <c r="H489" i="8"/>
  <c r="D489" i="8"/>
  <c r="H488" i="8"/>
  <c r="D488" i="8"/>
  <c r="H487" i="8"/>
  <c r="D487" i="8"/>
  <c r="H486" i="8"/>
  <c r="D486" i="8"/>
  <c r="H485" i="8"/>
  <c r="D485" i="8"/>
  <c r="H484" i="8"/>
  <c r="D484" i="8"/>
  <c r="H483" i="8"/>
  <c r="D483" i="8"/>
  <c r="H482" i="8"/>
  <c r="D482" i="8"/>
  <c r="H481" i="8"/>
  <c r="D481" i="8"/>
  <c r="H480" i="8"/>
  <c r="D480" i="8"/>
  <c r="H479" i="8"/>
  <c r="D479" i="8"/>
  <c r="H478" i="8"/>
  <c r="D478" i="8"/>
  <c r="H477" i="8"/>
  <c r="D477" i="8"/>
  <c r="H476" i="8"/>
  <c r="D476" i="8"/>
  <c r="H475" i="8"/>
  <c r="D475" i="8"/>
  <c r="H474" i="8"/>
  <c r="D474" i="8"/>
  <c r="H473" i="8"/>
  <c r="D473" i="8"/>
  <c r="H472" i="8"/>
  <c r="D472" i="8"/>
  <c r="H471" i="8"/>
  <c r="D471" i="8"/>
  <c r="H470" i="8"/>
  <c r="D470" i="8"/>
  <c r="H469" i="8"/>
  <c r="D469" i="8"/>
  <c r="H468" i="8"/>
  <c r="D468" i="8"/>
  <c r="H467" i="8"/>
  <c r="D467" i="8"/>
  <c r="H466" i="8"/>
  <c r="D466" i="8"/>
  <c r="H465" i="8"/>
  <c r="D465" i="8"/>
  <c r="H464" i="8"/>
  <c r="D464" i="8"/>
  <c r="K463" i="8"/>
  <c r="H463" i="8"/>
  <c r="D463" i="8"/>
  <c r="H462" i="8"/>
  <c r="D462" i="8"/>
  <c r="H461" i="8"/>
  <c r="D461" i="8"/>
  <c r="K460" i="8"/>
  <c r="H460" i="8"/>
  <c r="D460" i="8"/>
  <c r="H459" i="8"/>
  <c r="D459" i="8"/>
  <c r="H458" i="8"/>
  <c r="D458" i="8"/>
  <c r="K457" i="8"/>
  <c r="H452" i="8"/>
  <c r="D452" i="8"/>
  <c r="H451" i="8"/>
  <c r="D451" i="8"/>
  <c r="H450" i="8"/>
  <c r="D450" i="8"/>
  <c r="H449" i="8"/>
  <c r="D449" i="8"/>
  <c r="H448" i="8"/>
  <c r="D448" i="8"/>
  <c r="H447" i="8"/>
  <c r="D447" i="8"/>
  <c r="H446" i="8"/>
  <c r="D446" i="8"/>
  <c r="H445" i="8"/>
  <c r="D445" i="8"/>
  <c r="H444" i="8"/>
  <c r="D444" i="8"/>
  <c r="H443" i="8"/>
  <c r="D443" i="8"/>
  <c r="H442" i="8"/>
  <c r="D442" i="8"/>
  <c r="H441" i="8"/>
  <c r="D441" i="8"/>
  <c r="H440" i="8"/>
  <c r="D440" i="8"/>
  <c r="H439" i="8"/>
  <c r="D439" i="8"/>
  <c r="H438" i="8"/>
  <c r="D438" i="8"/>
  <c r="H437" i="8"/>
  <c r="D437" i="8"/>
  <c r="H436" i="8"/>
  <c r="D436" i="8"/>
  <c r="H435" i="8"/>
  <c r="D435" i="8"/>
  <c r="H434" i="8"/>
  <c r="D434" i="8"/>
  <c r="H433" i="8"/>
  <c r="D433" i="8"/>
  <c r="H432" i="8"/>
  <c r="D432" i="8"/>
  <c r="H431" i="8"/>
  <c r="D431" i="8"/>
  <c r="H430" i="8"/>
  <c r="D430" i="8"/>
  <c r="H429" i="8"/>
  <c r="D429" i="8"/>
  <c r="H428" i="8"/>
  <c r="D428" i="8"/>
  <c r="H427" i="8"/>
  <c r="D427" i="8"/>
  <c r="H426" i="8"/>
  <c r="D426" i="8"/>
  <c r="H425" i="8"/>
  <c r="D425" i="8"/>
  <c r="H424" i="8"/>
  <c r="D424" i="8"/>
  <c r="H423" i="8"/>
  <c r="D423" i="8"/>
  <c r="H422" i="8"/>
  <c r="D422" i="8"/>
  <c r="H421" i="8"/>
  <c r="D421" i="8"/>
  <c r="H420" i="8"/>
  <c r="D420" i="8"/>
  <c r="H419" i="8"/>
  <c r="D419" i="8"/>
  <c r="H418" i="8"/>
  <c r="D418" i="8"/>
  <c r="H417" i="8"/>
  <c r="D417" i="8"/>
  <c r="H416" i="8"/>
  <c r="D416" i="8"/>
  <c r="H415" i="8"/>
  <c r="D415" i="8"/>
  <c r="H414" i="8"/>
  <c r="D414" i="8"/>
  <c r="H413" i="8"/>
  <c r="D413" i="8"/>
  <c r="H412" i="8"/>
  <c r="D412" i="8"/>
  <c r="H411" i="8"/>
  <c r="D411" i="8"/>
  <c r="H410" i="8"/>
  <c r="D410" i="8"/>
  <c r="H409" i="8"/>
  <c r="D409" i="8"/>
  <c r="H408" i="8"/>
  <c r="D408" i="8"/>
  <c r="H407" i="8"/>
  <c r="D407" i="8"/>
  <c r="H406" i="8"/>
  <c r="D406" i="8"/>
  <c r="H405" i="8"/>
  <c r="D405" i="8"/>
  <c r="H404" i="8"/>
  <c r="D404" i="8"/>
  <c r="H403" i="8"/>
  <c r="D403" i="8"/>
  <c r="H402" i="8"/>
  <c r="D402" i="8"/>
  <c r="H401" i="8"/>
  <c r="D401" i="8"/>
  <c r="H400" i="8"/>
  <c r="D400" i="8"/>
  <c r="H399" i="8"/>
  <c r="D399" i="8"/>
  <c r="H398" i="8"/>
  <c r="D398" i="8"/>
  <c r="H397" i="8"/>
  <c r="D397" i="8"/>
  <c r="H396" i="8"/>
  <c r="D396" i="8"/>
  <c r="H395" i="8"/>
  <c r="D395" i="8"/>
  <c r="H394" i="8"/>
  <c r="D394" i="8"/>
  <c r="H393" i="8"/>
  <c r="D393" i="8"/>
  <c r="H392" i="8"/>
  <c r="D392" i="8"/>
  <c r="H391" i="8"/>
  <c r="D391" i="8"/>
  <c r="H390" i="8"/>
  <c r="D390" i="8"/>
  <c r="H389" i="8"/>
  <c r="D389" i="8"/>
  <c r="H388" i="8"/>
  <c r="D388" i="8"/>
  <c r="H387" i="8"/>
  <c r="D387" i="8"/>
  <c r="H386" i="8"/>
  <c r="D386" i="8"/>
  <c r="H385" i="8"/>
  <c r="D385" i="8"/>
  <c r="H384" i="8"/>
  <c r="D384" i="8"/>
  <c r="H383" i="8"/>
  <c r="D383" i="8"/>
  <c r="H382" i="8"/>
  <c r="D382" i="8"/>
  <c r="H381" i="8"/>
  <c r="D381" i="8"/>
  <c r="H380" i="8"/>
  <c r="D380" i="8"/>
  <c r="H379" i="8"/>
  <c r="D379" i="8"/>
  <c r="H378" i="8"/>
  <c r="D378" i="8"/>
  <c r="H377" i="8"/>
  <c r="D377" i="8"/>
  <c r="H376" i="8"/>
  <c r="D376" i="8"/>
  <c r="H375" i="8"/>
  <c r="D375" i="8"/>
  <c r="H374" i="8"/>
  <c r="D374" i="8"/>
  <c r="H373" i="8"/>
  <c r="D373" i="8"/>
  <c r="H372" i="8"/>
  <c r="D372" i="8"/>
  <c r="H371" i="8"/>
  <c r="D371" i="8"/>
  <c r="H370" i="8"/>
  <c r="D370" i="8"/>
  <c r="H369" i="8"/>
  <c r="D369" i="8"/>
  <c r="H368" i="8"/>
  <c r="D368" i="8"/>
  <c r="H367" i="8"/>
  <c r="D367" i="8"/>
  <c r="H366" i="8"/>
  <c r="D366" i="8"/>
  <c r="H365" i="8"/>
  <c r="D365" i="8"/>
  <c r="H364" i="8"/>
  <c r="D364" i="8"/>
  <c r="H363" i="8"/>
  <c r="D363" i="8"/>
  <c r="H362" i="8"/>
  <c r="D362" i="8"/>
  <c r="H361" i="8"/>
  <c r="D361" i="8"/>
  <c r="H360" i="8"/>
  <c r="D360" i="8"/>
  <c r="H359" i="8"/>
  <c r="D359" i="8"/>
  <c r="H358" i="8"/>
  <c r="D358" i="8"/>
  <c r="H357" i="8"/>
  <c r="D357" i="8"/>
  <c r="H356" i="8"/>
  <c r="D356" i="8"/>
  <c r="H355" i="8"/>
  <c r="D355" i="8"/>
  <c r="H354" i="8"/>
  <c r="D354" i="8"/>
  <c r="H353" i="8"/>
  <c r="D353" i="8"/>
  <c r="H352" i="8"/>
  <c r="D352" i="8"/>
  <c r="H351" i="8"/>
  <c r="D351" i="8"/>
  <c r="H350" i="8"/>
  <c r="D350" i="8"/>
  <c r="H349" i="8"/>
  <c r="D349" i="8"/>
  <c r="H348" i="8"/>
  <c r="D348" i="8"/>
  <c r="H347" i="8"/>
  <c r="D347" i="8"/>
  <c r="H346" i="8"/>
  <c r="D346" i="8"/>
  <c r="H345" i="8"/>
  <c r="D345" i="8"/>
  <c r="H344" i="8"/>
  <c r="D344" i="8"/>
  <c r="H343" i="8"/>
  <c r="D343" i="8"/>
  <c r="H342" i="8"/>
  <c r="D342" i="8"/>
  <c r="H341" i="8"/>
  <c r="D341" i="8"/>
  <c r="H340" i="8"/>
  <c r="D340" i="8"/>
  <c r="H339" i="8"/>
  <c r="D339" i="8"/>
  <c r="H338" i="8"/>
  <c r="D338" i="8"/>
  <c r="H337" i="8"/>
  <c r="D337" i="8"/>
  <c r="H336" i="8"/>
  <c r="D336" i="8"/>
  <c r="H335" i="8"/>
  <c r="D335" i="8"/>
  <c r="H334" i="8"/>
  <c r="D334" i="8"/>
  <c r="H333" i="8"/>
  <c r="D333" i="8"/>
  <c r="H332" i="8"/>
  <c r="D332" i="8"/>
  <c r="H331" i="8"/>
  <c r="D331" i="8"/>
  <c r="H330" i="8"/>
  <c r="D330" i="8"/>
  <c r="H329" i="8"/>
  <c r="D329" i="8"/>
  <c r="H328" i="8"/>
  <c r="D328" i="8"/>
  <c r="H327" i="8"/>
  <c r="D327" i="8"/>
  <c r="H326" i="8"/>
  <c r="D326" i="8"/>
  <c r="H325" i="8"/>
  <c r="D325" i="8"/>
  <c r="H324" i="8"/>
  <c r="D324" i="8"/>
  <c r="H323" i="8"/>
  <c r="D323" i="8"/>
  <c r="H322" i="8"/>
  <c r="D322" i="8"/>
  <c r="H321" i="8"/>
  <c r="D321" i="8"/>
  <c r="H320" i="8"/>
  <c r="D320" i="8"/>
  <c r="H319" i="8"/>
  <c r="D319" i="8"/>
  <c r="H318" i="8"/>
  <c r="D318" i="8"/>
  <c r="H317" i="8"/>
  <c r="D317" i="8"/>
  <c r="H316" i="8"/>
  <c r="D316" i="8"/>
  <c r="H315" i="8"/>
  <c r="D315" i="8"/>
  <c r="H314" i="8"/>
  <c r="D314" i="8"/>
  <c r="H313" i="8"/>
  <c r="D313" i="8"/>
  <c r="H312" i="8"/>
  <c r="D312" i="8"/>
  <c r="H311" i="8"/>
  <c r="D311" i="8"/>
  <c r="H310" i="8"/>
  <c r="D310" i="8"/>
  <c r="H309" i="8"/>
  <c r="D309" i="8"/>
  <c r="H308" i="8"/>
  <c r="D308" i="8"/>
  <c r="H307" i="8"/>
  <c r="D307" i="8"/>
  <c r="H306" i="8"/>
  <c r="D306" i="8"/>
  <c r="H305" i="8"/>
  <c r="D305" i="8"/>
  <c r="H304" i="8"/>
  <c r="D304" i="8"/>
  <c r="H303" i="8"/>
  <c r="D303" i="8"/>
  <c r="H302" i="8"/>
  <c r="D302" i="8"/>
  <c r="H301" i="8"/>
  <c r="D301" i="8"/>
  <c r="H300" i="8"/>
  <c r="D300" i="8"/>
  <c r="H299" i="8"/>
  <c r="D299" i="8"/>
  <c r="H298" i="8"/>
  <c r="D298" i="8"/>
  <c r="H297" i="8"/>
  <c r="D297" i="8"/>
  <c r="H296" i="8"/>
  <c r="D296" i="8"/>
  <c r="H295" i="8"/>
  <c r="D295" i="8"/>
  <c r="H294" i="8"/>
  <c r="D294" i="8"/>
  <c r="H293" i="8"/>
  <c r="D293" i="8"/>
  <c r="H292" i="8"/>
  <c r="D292" i="8"/>
  <c r="H291" i="8"/>
  <c r="D291" i="8"/>
  <c r="H290" i="8"/>
  <c r="D290" i="8"/>
  <c r="K289" i="8"/>
  <c r="H289" i="8"/>
  <c r="D289" i="8"/>
  <c r="H288" i="8"/>
  <c r="D288" i="8"/>
  <c r="H287" i="8"/>
  <c r="D287" i="8"/>
  <c r="K286" i="8"/>
  <c r="H286" i="8"/>
  <c r="D286" i="8"/>
  <c r="H285" i="8"/>
  <c r="D285" i="8"/>
  <c r="H284" i="8"/>
  <c r="D284" i="8"/>
  <c r="K283" i="8"/>
  <c r="H278" i="8"/>
  <c r="D278" i="8"/>
  <c r="H277" i="8"/>
  <c r="D277" i="8"/>
  <c r="H276" i="8"/>
  <c r="D276" i="8"/>
  <c r="H275" i="8"/>
  <c r="D275" i="8"/>
  <c r="H274" i="8"/>
  <c r="D274" i="8"/>
  <c r="H273" i="8"/>
  <c r="D273" i="8"/>
  <c r="H272" i="8"/>
  <c r="D272" i="8"/>
  <c r="H271" i="8"/>
  <c r="D271" i="8"/>
  <c r="H270" i="8"/>
  <c r="D270" i="8"/>
  <c r="H269" i="8"/>
  <c r="D269" i="8"/>
  <c r="H268" i="8"/>
  <c r="D268" i="8"/>
  <c r="H267" i="8"/>
  <c r="D267" i="8"/>
  <c r="H266" i="8"/>
  <c r="D266" i="8"/>
  <c r="H265" i="8"/>
  <c r="D265" i="8"/>
  <c r="H264" i="8"/>
  <c r="D264" i="8"/>
  <c r="H263" i="8"/>
  <c r="D263" i="8"/>
  <c r="H262" i="8"/>
  <c r="D262" i="8"/>
  <c r="H261" i="8"/>
  <c r="D261" i="8"/>
  <c r="H260" i="8"/>
  <c r="D260" i="8"/>
  <c r="H259" i="8"/>
  <c r="D259" i="8"/>
  <c r="H258" i="8"/>
  <c r="D258" i="8"/>
  <c r="H257" i="8"/>
  <c r="D257" i="8"/>
  <c r="H256" i="8"/>
  <c r="D256" i="8"/>
  <c r="H255" i="8"/>
  <c r="D255" i="8"/>
  <c r="H254" i="8"/>
  <c r="D254" i="8"/>
  <c r="H253" i="8"/>
  <c r="D253" i="8"/>
  <c r="H252" i="8"/>
  <c r="D252" i="8"/>
  <c r="H251" i="8"/>
  <c r="D251" i="8"/>
  <c r="H250" i="8"/>
  <c r="D250" i="8"/>
  <c r="H249" i="8"/>
  <c r="D249" i="8"/>
  <c r="H248" i="8"/>
  <c r="D248" i="8"/>
  <c r="H247" i="8"/>
  <c r="D247" i="8"/>
  <c r="H246" i="8"/>
  <c r="D246" i="8"/>
  <c r="H245" i="8"/>
  <c r="D245" i="8"/>
  <c r="H244" i="8"/>
  <c r="D244" i="8"/>
  <c r="H243" i="8"/>
  <c r="D243" i="8"/>
  <c r="H242" i="8"/>
  <c r="D242" i="8"/>
  <c r="H241" i="8"/>
  <c r="D241" i="8"/>
  <c r="H240" i="8"/>
  <c r="D240" i="8"/>
  <c r="H239" i="8"/>
  <c r="D239" i="8"/>
  <c r="H238" i="8"/>
  <c r="D238" i="8"/>
  <c r="H237" i="8"/>
  <c r="D237" i="8"/>
  <c r="H236" i="8"/>
  <c r="D236" i="8"/>
  <c r="H235" i="8"/>
  <c r="D235" i="8"/>
  <c r="H234" i="8"/>
  <c r="D234" i="8"/>
  <c r="H233" i="8"/>
  <c r="D233" i="8"/>
  <c r="H232" i="8"/>
  <c r="D232" i="8"/>
  <c r="H231" i="8"/>
  <c r="D231" i="8"/>
  <c r="H230" i="8"/>
  <c r="D230" i="8"/>
  <c r="H229" i="8"/>
  <c r="D229" i="8"/>
  <c r="H228" i="8"/>
  <c r="D228" i="8"/>
  <c r="H227" i="8"/>
  <c r="D227" i="8"/>
  <c r="H226" i="8"/>
  <c r="D226" i="8"/>
  <c r="H225" i="8"/>
  <c r="D225" i="8"/>
  <c r="H224" i="8"/>
  <c r="D224" i="8"/>
  <c r="H223" i="8"/>
  <c r="D223" i="8"/>
  <c r="H222" i="8"/>
  <c r="D222" i="8"/>
  <c r="H221" i="8"/>
  <c r="D221" i="8"/>
  <c r="H220" i="8"/>
  <c r="D220" i="8"/>
  <c r="H219" i="8"/>
  <c r="D219" i="8"/>
  <c r="H218" i="8"/>
  <c r="D218" i="8"/>
  <c r="H217" i="8"/>
  <c r="D217" i="8"/>
  <c r="H216" i="8"/>
  <c r="D216" i="8"/>
  <c r="H215" i="8"/>
  <c r="D215" i="8"/>
  <c r="H214" i="8"/>
  <c r="D214" i="8"/>
  <c r="H213" i="8"/>
  <c r="D213" i="8"/>
  <c r="H212" i="8"/>
  <c r="D212" i="8"/>
  <c r="H211" i="8"/>
  <c r="D211" i="8"/>
  <c r="H210" i="8"/>
  <c r="D210" i="8"/>
  <c r="H209" i="8"/>
  <c r="D209" i="8"/>
  <c r="H208" i="8"/>
  <c r="D208" i="8"/>
  <c r="H207" i="8"/>
  <c r="D207" i="8"/>
  <c r="H206" i="8"/>
  <c r="D206" i="8"/>
  <c r="H205" i="8"/>
  <c r="D205" i="8"/>
  <c r="H204" i="8"/>
  <c r="D204" i="8"/>
  <c r="H203" i="8"/>
  <c r="D203" i="8"/>
  <c r="H202" i="8"/>
  <c r="D202" i="8"/>
  <c r="H201" i="8"/>
  <c r="D201" i="8"/>
  <c r="H200" i="8"/>
  <c r="D200" i="8"/>
  <c r="H199" i="8"/>
  <c r="D199" i="8"/>
  <c r="H198" i="8"/>
  <c r="D198" i="8"/>
  <c r="H197" i="8"/>
  <c r="D197" i="8"/>
  <c r="H196" i="8"/>
  <c r="D196" i="8"/>
  <c r="H195" i="8"/>
  <c r="D195" i="8"/>
  <c r="H194" i="8"/>
  <c r="D194" i="8"/>
  <c r="H193" i="8"/>
  <c r="D193" i="8"/>
  <c r="H192" i="8"/>
  <c r="D192" i="8"/>
  <c r="H191" i="8"/>
  <c r="D191" i="8"/>
  <c r="H190" i="8"/>
  <c r="D190" i="8"/>
  <c r="H189" i="8"/>
  <c r="D189" i="8"/>
  <c r="H188" i="8"/>
  <c r="D188" i="8"/>
  <c r="H187" i="8"/>
  <c r="D187" i="8"/>
  <c r="H186" i="8"/>
  <c r="D186" i="8"/>
  <c r="H185" i="8"/>
  <c r="D185" i="8"/>
  <c r="H184" i="8"/>
  <c r="D184" i="8"/>
  <c r="H183" i="8"/>
  <c r="D183" i="8"/>
  <c r="H182" i="8"/>
  <c r="D182" i="8"/>
  <c r="H181" i="8"/>
  <c r="D181" i="8"/>
  <c r="H180" i="8"/>
  <c r="D180" i="8"/>
  <c r="H179" i="8"/>
  <c r="D179" i="8"/>
  <c r="H178" i="8"/>
  <c r="D178" i="8"/>
  <c r="H177" i="8"/>
  <c r="D177" i="8"/>
  <c r="H176" i="8"/>
  <c r="D176" i="8"/>
  <c r="K175" i="8"/>
  <c r="H175" i="8"/>
  <c r="D175" i="8"/>
  <c r="H174" i="8"/>
  <c r="D174" i="8"/>
  <c r="K172" i="8"/>
  <c r="K178" i="8" s="1"/>
  <c r="H160" i="8"/>
  <c r="D160" i="8"/>
  <c r="H159" i="8"/>
  <c r="D159" i="8"/>
  <c r="H158" i="8"/>
  <c r="D158" i="8"/>
  <c r="H157" i="8"/>
  <c r="D157" i="8"/>
  <c r="H156" i="8"/>
  <c r="D156" i="8"/>
  <c r="H155" i="8"/>
  <c r="D155" i="8"/>
  <c r="H154" i="8"/>
  <c r="D154" i="8"/>
  <c r="H153" i="8"/>
  <c r="D153" i="8"/>
  <c r="H152" i="8"/>
  <c r="D152" i="8"/>
  <c r="H151" i="8"/>
  <c r="D151" i="8"/>
  <c r="H150" i="8"/>
  <c r="D150" i="8"/>
  <c r="H149" i="8"/>
  <c r="D149" i="8"/>
  <c r="H148" i="8"/>
  <c r="D148" i="8"/>
  <c r="H147" i="8"/>
  <c r="D147" i="8"/>
  <c r="H146" i="8"/>
  <c r="D146" i="8"/>
  <c r="H145" i="8"/>
  <c r="D145" i="8"/>
  <c r="H144" i="8"/>
  <c r="D144" i="8"/>
  <c r="H143" i="8"/>
  <c r="D143" i="8"/>
  <c r="H142" i="8"/>
  <c r="D142" i="8"/>
  <c r="H141" i="8"/>
  <c r="D141" i="8"/>
  <c r="H140" i="8"/>
  <c r="D140" i="8"/>
  <c r="H139" i="8"/>
  <c r="D139" i="8"/>
  <c r="H138" i="8"/>
  <c r="D138" i="8"/>
  <c r="H137" i="8"/>
  <c r="D137" i="8"/>
  <c r="H136" i="8"/>
  <c r="D136" i="8"/>
  <c r="H135" i="8"/>
  <c r="D135" i="8"/>
  <c r="H134" i="8"/>
  <c r="D134" i="8"/>
  <c r="H133" i="8"/>
  <c r="D133" i="8"/>
  <c r="H132" i="8"/>
  <c r="D132" i="8"/>
  <c r="H131" i="8"/>
  <c r="D131" i="8"/>
  <c r="H130" i="8"/>
  <c r="D130" i="8"/>
  <c r="H129" i="8"/>
  <c r="D129" i="8"/>
  <c r="H128" i="8"/>
  <c r="D128" i="8"/>
  <c r="H127" i="8"/>
  <c r="D127" i="8"/>
  <c r="H126" i="8"/>
  <c r="D126" i="8"/>
  <c r="H125" i="8"/>
  <c r="D125" i="8"/>
  <c r="H124" i="8"/>
  <c r="D124" i="8"/>
  <c r="H123" i="8"/>
  <c r="D123" i="8"/>
  <c r="H122" i="8"/>
  <c r="D122" i="8"/>
  <c r="H121" i="8"/>
  <c r="D121" i="8"/>
  <c r="K120" i="8"/>
  <c r="H120" i="8"/>
  <c r="D120" i="8"/>
  <c r="H119" i="8"/>
  <c r="D119" i="8"/>
  <c r="K117" i="8"/>
  <c r="K123" i="8" s="1"/>
  <c r="H112" i="8"/>
  <c r="D112" i="8"/>
  <c r="H111" i="8"/>
  <c r="D111" i="8"/>
  <c r="H110" i="8"/>
  <c r="D110" i="8"/>
  <c r="H109" i="8"/>
  <c r="D109" i="8"/>
  <c r="H108" i="8"/>
  <c r="D108" i="8"/>
  <c r="H107" i="8"/>
  <c r="D107" i="8"/>
  <c r="H106" i="8"/>
  <c r="D106" i="8"/>
  <c r="H105" i="8"/>
  <c r="D105" i="8"/>
  <c r="H104" i="8"/>
  <c r="D104" i="8"/>
  <c r="H103" i="8"/>
  <c r="D103" i="8"/>
  <c r="H102" i="8"/>
  <c r="D102" i="8"/>
  <c r="H101" i="8"/>
  <c r="D101" i="8"/>
  <c r="H100" i="8"/>
  <c r="D100" i="8"/>
  <c r="H99" i="8"/>
  <c r="D99" i="8"/>
  <c r="H98" i="8"/>
  <c r="D98" i="8"/>
  <c r="H97" i="8"/>
  <c r="D97" i="8"/>
  <c r="H96" i="8"/>
  <c r="D96" i="8"/>
  <c r="H95" i="8"/>
  <c r="D95" i="8"/>
  <c r="H94" i="8"/>
  <c r="D94" i="8"/>
  <c r="H93" i="8"/>
  <c r="D93" i="8"/>
  <c r="H92" i="8"/>
  <c r="D92" i="8"/>
  <c r="H91" i="8"/>
  <c r="D91" i="8"/>
  <c r="H90" i="8"/>
  <c r="D90" i="8"/>
  <c r="H89" i="8"/>
  <c r="D89" i="8"/>
  <c r="H88" i="8"/>
  <c r="D88" i="8"/>
  <c r="H87" i="8"/>
  <c r="D87" i="8"/>
  <c r="H86" i="8"/>
  <c r="D86" i="8"/>
  <c r="H85" i="8"/>
  <c r="D85" i="8"/>
  <c r="H84" i="8"/>
  <c r="D84" i="8"/>
  <c r="H83" i="8"/>
  <c r="D83" i="8"/>
  <c r="H82" i="8"/>
  <c r="D82" i="8"/>
  <c r="H81" i="8"/>
  <c r="D81" i="8"/>
  <c r="H80" i="8"/>
  <c r="D80" i="8"/>
  <c r="H79" i="8"/>
  <c r="D79" i="8"/>
  <c r="H78" i="8"/>
  <c r="D78" i="8"/>
  <c r="H77" i="8"/>
  <c r="D77" i="8"/>
  <c r="H76" i="8"/>
  <c r="D76" i="8"/>
  <c r="H75" i="8"/>
  <c r="D75" i="8"/>
  <c r="H74" i="8"/>
  <c r="D74" i="8"/>
  <c r="H73" i="8"/>
  <c r="D73" i="8"/>
  <c r="H72" i="8"/>
  <c r="D72" i="8"/>
  <c r="H71" i="8"/>
  <c r="D71" i="8"/>
  <c r="H70" i="8"/>
  <c r="D70" i="8"/>
  <c r="H69" i="8"/>
  <c r="D69" i="8"/>
  <c r="H68" i="8"/>
  <c r="D68" i="8"/>
  <c r="H67" i="8"/>
  <c r="D67" i="8"/>
  <c r="H66" i="8"/>
  <c r="D66" i="8"/>
  <c r="H65" i="8"/>
  <c r="D65" i="8"/>
  <c r="H64" i="8"/>
  <c r="D64" i="8"/>
  <c r="H63" i="8"/>
  <c r="D63" i="8"/>
  <c r="H62" i="8"/>
  <c r="D62" i="8"/>
  <c r="H61" i="8"/>
  <c r="D61" i="8"/>
  <c r="H60" i="8"/>
  <c r="D60" i="8"/>
  <c r="H59" i="8"/>
  <c r="D59" i="8"/>
  <c r="H58" i="8"/>
  <c r="D58" i="8"/>
  <c r="H57" i="8"/>
  <c r="D57" i="8"/>
  <c r="H56" i="8"/>
  <c r="D56" i="8"/>
  <c r="H55" i="8"/>
  <c r="D55" i="8"/>
  <c r="H54" i="8"/>
  <c r="D54" i="8"/>
  <c r="H53" i="8"/>
  <c r="D53" i="8"/>
  <c r="H52" i="8"/>
  <c r="D52" i="8"/>
  <c r="H51" i="8"/>
  <c r="D51" i="8"/>
  <c r="H50" i="8"/>
  <c r="D50" i="8"/>
  <c r="H49" i="8"/>
  <c r="D49" i="8"/>
  <c r="H48" i="8"/>
  <c r="D48" i="8"/>
  <c r="H47" i="8"/>
  <c r="D47" i="8"/>
  <c r="H46" i="8"/>
  <c r="D46" i="8"/>
  <c r="H45" i="8"/>
  <c r="D45" i="8"/>
  <c r="H44" i="8"/>
  <c r="D44" i="8"/>
  <c r="H43" i="8"/>
  <c r="D43" i="8"/>
  <c r="H42" i="8"/>
  <c r="D42" i="8"/>
  <c r="H41" i="8"/>
  <c r="D41" i="8"/>
  <c r="H40" i="8"/>
  <c r="D40" i="8"/>
  <c r="H39" i="8"/>
  <c r="D39" i="8"/>
  <c r="H38" i="8"/>
  <c r="D38" i="8"/>
  <c r="H37" i="8"/>
  <c r="D37" i="8"/>
  <c r="H36" i="8"/>
  <c r="D36" i="8"/>
  <c r="H35" i="8"/>
  <c r="D35" i="8"/>
  <c r="H34" i="8"/>
  <c r="D34" i="8"/>
  <c r="H33" i="8"/>
  <c r="D33" i="8"/>
  <c r="H32" i="8"/>
  <c r="D32" i="8"/>
  <c r="H31" i="8"/>
  <c r="D31" i="8"/>
  <c r="H30" i="8"/>
  <c r="D30" i="8"/>
  <c r="H29" i="8"/>
  <c r="D29" i="8"/>
  <c r="H28" i="8"/>
  <c r="D28" i="8"/>
  <c r="H27" i="8"/>
  <c r="D27" i="8"/>
  <c r="H26" i="8"/>
  <c r="D26" i="8"/>
  <c r="H25" i="8"/>
  <c r="D25" i="8"/>
  <c r="H24" i="8"/>
  <c r="D24" i="8"/>
  <c r="H23" i="8"/>
  <c r="D23" i="8"/>
  <c r="H22" i="8"/>
  <c r="D22" i="8"/>
  <c r="H21" i="8"/>
  <c r="D21" i="8"/>
  <c r="H20" i="8"/>
  <c r="D20" i="8"/>
  <c r="H19" i="8"/>
  <c r="D19" i="8"/>
  <c r="H18" i="8"/>
  <c r="D18" i="8"/>
  <c r="H17" i="8"/>
  <c r="D17" i="8"/>
  <c r="H16" i="8"/>
  <c r="D16" i="8"/>
  <c r="H15" i="8"/>
  <c r="D15" i="8"/>
  <c r="H14" i="8"/>
  <c r="D14" i="8"/>
  <c r="H13" i="8"/>
  <c r="D13" i="8"/>
  <c r="H12" i="8"/>
  <c r="D12" i="8"/>
  <c r="H11" i="8"/>
  <c r="D11" i="8"/>
  <c r="H10" i="8"/>
  <c r="D10" i="8"/>
  <c r="K9" i="8"/>
  <c r="H9" i="8"/>
  <c r="D9" i="8"/>
  <c r="H8" i="8"/>
  <c r="D8" i="8"/>
  <c r="K6" i="8"/>
  <c r="K12" i="8" s="1"/>
  <c r="J32" i="7"/>
  <c r="J23" i="7"/>
  <c r="E23" i="7"/>
  <c r="F17" i="7"/>
  <c r="F16" i="7"/>
  <c r="I14" i="7"/>
  <c r="E14" i="7"/>
  <c r="D14" i="7"/>
  <c r="I13" i="7"/>
  <c r="E13" i="7"/>
  <c r="D13" i="7"/>
  <c r="I12" i="7"/>
  <c r="E12" i="7"/>
  <c r="D12" i="7"/>
  <c r="I11" i="7"/>
  <c r="E11" i="7"/>
  <c r="D11" i="7"/>
  <c r="G11" i="7" s="1"/>
  <c r="I10" i="7"/>
  <c r="E10" i="7"/>
  <c r="D10" i="7"/>
  <c r="E22" i="7" s="1"/>
  <c r="E24" i="7" s="1"/>
  <c r="J41" i="7" s="1"/>
  <c r="I34" i="6"/>
  <c r="H34" i="6"/>
  <c r="G34" i="6"/>
  <c r="F34" i="6"/>
  <c r="E34" i="6"/>
  <c r="D34" i="6"/>
  <c r="C34" i="6"/>
  <c r="I33" i="6"/>
  <c r="H33" i="6"/>
  <c r="G33" i="6"/>
  <c r="F33" i="6"/>
  <c r="E33" i="6"/>
  <c r="D33" i="6"/>
  <c r="C33" i="6"/>
  <c r="I32" i="6"/>
  <c r="H32" i="6"/>
  <c r="G32" i="6"/>
  <c r="F32" i="6"/>
  <c r="E32" i="6"/>
  <c r="D32" i="6"/>
  <c r="C32" i="6"/>
  <c r="I31" i="6"/>
  <c r="H31" i="6"/>
  <c r="G31" i="6"/>
  <c r="F31" i="6"/>
  <c r="E31" i="6"/>
  <c r="D31" i="6"/>
  <c r="C31" i="6"/>
  <c r="I30" i="6"/>
  <c r="H30" i="6"/>
  <c r="G30" i="6"/>
  <c r="F30" i="6"/>
  <c r="E30" i="6"/>
  <c r="D30" i="6"/>
  <c r="C30" i="6"/>
  <c r="I29" i="6"/>
  <c r="H29" i="6"/>
  <c r="G29" i="6"/>
  <c r="F29" i="6"/>
  <c r="E29" i="6"/>
  <c r="D29" i="6"/>
  <c r="C29" i="6"/>
  <c r="I25" i="6"/>
  <c r="H25" i="6"/>
  <c r="G25" i="6"/>
  <c r="F25" i="6"/>
  <c r="E25" i="6"/>
  <c r="D25" i="6"/>
  <c r="C25" i="6"/>
  <c r="I24" i="6"/>
  <c r="H24" i="6"/>
  <c r="G24" i="6"/>
  <c r="F24" i="6"/>
  <c r="E24" i="6"/>
  <c r="D24" i="6"/>
  <c r="C24" i="6"/>
  <c r="I23" i="6"/>
  <c r="H23" i="6"/>
  <c r="G23" i="6"/>
  <c r="F23" i="6"/>
  <c r="E23" i="6"/>
  <c r="D23" i="6"/>
  <c r="C23" i="6"/>
  <c r="I22" i="6"/>
  <c r="H22" i="6"/>
  <c r="G22" i="6"/>
  <c r="F22" i="6"/>
  <c r="E22" i="6"/>
  <c r="D22" i="6"/>
  <c r="C22" i="6"/>
  <c r="I21" i="6"/>
  <c r="H21" i="6"/>
  <c r="G21" i="6"/>
  <c r="F21" i="6"/>
  <c r="E21" i="6"/>
  <c r="D21" i="6"/>
  <c r="C21" i="6"/>
  <c r="I20" i="6"/>
  <c r="H20" i="6"/>
  <c r="G20" i="6"/>
  <c r="F20" i="6"/>
  <c r="E20" i="6"/>
  <c r="D20" i="6"/>
  <c r="C20" i="6"/>
  <c r="I19" i="6"/>
  <c r="H19" i="6"/>
  <c r="G19" i="6"/>
  <c r="F19" i="6"/>
  <c r="E19" i="6"/>
  <c r="D19" i="6"/>
  <c r="C19" i="6"/>
  <c r="I18" i="6"/>
  <c r="F8" i="12" s="1"/>
  <c r="H18" i="6"/>
  <c r="G18" i="6"/>
  <c r="F18" i="6"/>
  <c r="E18" i="6"/>
  <c r="D18" i="6"/>
  <c r="C18" i="6"/>
  <c r="I14" i="6"/>
  <c r="H14" i="6"/>
  <c r="G14" i="6"/>
  <c r="F14" i="6"/>
  <c r="E14" i="6"/>
  <c r="D14" i="6"/>
  <c r="C14" i="6"/>
  <c r="I13" i="6"/>
  <c r="H13" i="6"/>
  <c r="G13" i="6"/>
  <c r="F13" i="6"/>
  <c r="E13" i="6"/>
  <c r="D13" i="6"/>
  <c r="C13" i="6"/>
  <c r="I12" i="6"/>
  <c r="H12" i="6"/>
  <c r="G12" i="6"/>
  <c r="F12" i="6"/>
  <c r="E12" i="6"/>
  <c r="D12" i="6"/>
  <c r="C12" i="6"/>
  <c r="I11" i="6"/>
  <c r="H11" i="6"/>
  <c r="G11" i="6"/>
  <c r="F11" i="6"/>
  <c r="E11" i="6"/>
  <c r="D11" i="6"/>
  <c r="C11" i="6"/>
  <c r="I10" i="6"/>
  <c r="H10" i="6"/>
  <c r="G10" i="6"/>
  <c r="F10" i="6"/>
  <c r="E10" i="6"/>
  <c r="D10" i="6"/>
  <c r="C10" i="6"/>
  <c r="I9" i="6"/>
  <c r="H9" i="6"/>
  <c r="G9" i="6"/>
  <c r="F9" i="6"/>
  <c r="E9" i="6"/>
  <c r="D9" i="6"/>
  <c r="C9" i="6"/>
  <c r="D6" i="6"/>
  <c r="E6" i="6" s="1"/>
  <c r="F6" i="6" s="1"/>
  <c r="G6" i="6" s="1"/>
  <c r="H6" i="6" s="1"/>
  <c r="I6" i="6" s="1"/>
  <c r="I3" i="6"/>
  <c r="K3" i="6" s="1"/>
  <c r="L3" i="6" s="1"/>
  <c r="M3" i="6" s="1"/>
  <c r="N3" i="6" s="1"/>
  <c r="O3" i="6" s="1"/>
  <c r="H3" i="6"/>
  <c r="G3" i="6"/>
  <c r="F3" i="6"/>
  <c r="E3" i="6"/>
  <c r="D3" i="6"/>
  <c r="C3" i="6"/>
  <c r="K2" i="6"/>
  <c r="B2" i="6"/>
  <c r="I21" i="5"/>
  <c r="H21" i="5"/>
  <c r="G21" i="5"/>
  <c r="F21" i="5"/>
  <c r="E21" i="5"/>
  <c r="D21" i="5"/>
  <c r="C21" i="5"/>
  <c r="I20" i="5"/>
  <c r="H20" i="5"/>
  <c r="G20" i="5"/>
  <c r="F20" i="5"/>
  <c r="E20" i="5"/>
  <c r="D20" i="5"/>
  <c r="C20" i="5"/>
  <c r="I19" i="5"/>
  <c r="H19" i="5"/>
  <c r="G19" i="5"/>
  <c r="F19" i="5"/>
  <c r="E19" i="5"/>
  <c r="D19" i="5"/>
  <c r="C19" i="5"/>
  <c r="I17" i="5"/>
  <c r="H17" i="5"/>
  <c r="G17" i="5"/>
  <c r="F17" i="5"/>
  <c r="E17" i="5"/>
  <c r="D17" i="5"/>
  <c r="C17" i="5"/>
  <c r="I16" i="5"/>
  <c r="H16" i="5"/>
  <c r="G16" i="5"/>
  <c r="F16" i="5"/>
  <c r="E16" i="5"/>
  <c r="D16" i="5"/>
  <c r="C16" i="5"/>
  <c r="I15" i="5"/>
  <c r="H15" i="5"/>
  <c r="G15" i="5"/>
  <c r="F15" i="5"/>
  <c r="E15" i="5"/>
  <c r="D15" i="5"/>
  <c r="C15" i="5"/>
  <c r="I14" i="5"/>
  <c r="H14" i="5"/>
  <c r="G14" i="5"/>
  <c r="F14" i="5"/>
  <c r="E14" i="5"/>
  <c r="D14" i="5"/>
  <c r="C14" i="5"/>
  <c r="I12" i="5"/>
  <c r="H12" i="5"/>
  <c r="G12" i="5"/>
  <c r="F12" i="5"/>
  <c r="E12" i="5"/>
  <c r="D12" i="5"/>
  <c r="C12" i="5"/>
  <c r="I11" i="5"/>
  <c r="H11" i="5"/>
  <c r="G11" i="5"/>
  <c r="F11" i="5"/>
  <c r="E11" i="5"/>
  <c r="D11" i="5"/>
  <c r="C11" i="5"/>
  <c r="I10" i="5"/>
  <c r="H10" i="5"/>
  <c r="G10" i="5"/>
  <c r="F10" i="5"/>
  <c r="E10" i="5"/>
  <c r="D10" i="5"/>
  <c r="C10" i="5"/>
  <c r="I9" i="5"/>
  <c r="H9" i="5"/>
  <c r="G9" i="5"/>
  <c r="F9" i="5"/>
  <c r="E9" i="5"/>
  <c r="D9" i="5"/>
  <c r="C9" i="5"/>
  <c r="I8" i="5"/>
  <c r="H8" i="5"/>
  <c r="G8" i="5"/>
  <c r="F8" i="5"/>
  <c r="E8" i="5"/>
  <c r="D8" i="5"/>
  <c r="C8" i="5"/>
  <c r="E6" i="5"/>
  <c r="F6" i="5" s="1"/>
  <c r="G6" i="5" s="1"/>
  <c r="H6" i="5" s="1"/>
  <c r="I6" i="5" s="1"/>
  <c r="K6" i="5" s="1"/>
  <c r="D6" i="5"/>
  <c r="I3" i="5"/>
  <c r="K3" i="5" s="1"/>
  <c r="L3" i="5" s="1"/>
  <c r="M3" i="5" s="1"/>
  <c r="N3" i="5" s="1"/>
  <c r="O3" i="5" s="1"/>
  <c r="H3" i="5"/>
  <c r="G3" i="5"/>
  <c r="F3" i="5"/>
  <c r="E3" i="5"/>
  <c r="D3" i="5"/>
  <c r="C3" i="5"/>
  <c r="K2" i="5"/>
  <c r="B2" i="5"/>
  <c r="J51" i="4"/>
  <c r="I51" i="4"/>
  <c r="H51" i="4"/>
  <c r="G51" i="4"/>
  <c r="F51" i="4"/>
  <c r="E51" i="4"/>
  <c r="D51" i="4"/>
  <c r="C51" i="4"/>
  <c r="J46" i="4"/>
  <c r="I46" i="4"/>
  <c r="H46" i="4"/>
  <c r="G46" i="4"/>
  <c r="F46" i="4"/>
  <c r="E46" i="4"/>
  <c r="D46" i="4"/>
  <c r="C46" i="4"/>
  <c r="J40" i="4"/>
  <c r="I40" i="4"/>
  <c r="H40" i="4"/>
  <c r="G40" i="4"/>
  <c r="F40" i="4"/>
  <c r="E40" i="4"/>
  <c r="D40" i="4"/>
  <c r="C40" i="4"/>
  <c r="J34" i="4"/>
  <c r="I34" i="4"/>
  <c r="H34" i="4"/>
  <c r="G34" i="4"/>
  <c r="F34" i="4"/>
  <c r="E34" i="4"/>
  <c r="D34" i="4"/>
  <c r="C34" i="4"/>
  <c r="J28" i="4"/>
  <c r="G7" i="12" s="1"/>
  <c r="I28" i="4"/>
  <c r="F7" i="12" s="1"/>
  <c r="H28" i="4"/>
  <c r="G28" i="4"/>
  <c r="F28" i="4"/>
  <c r="E28" i="4"/>
  <c r="D28" i="4"/>
  <c r="C28" i="4"/>
  <c r="J22" i="4"/>
  <c r="J25" i="4" s="1"/>
  <c r="I22" i="4"/>
  <c r="H22" i="4"/>
  <c r="G22" i="4"/>
  <c r="F22" i="4"/>
  <c r="E22" i="4"/>
  <c r="D22" i="4"/>
  <c r="C22" i="4"/>
  <c r="I16" i="4"/>
  <c r="H16" i="4"/>
  <c r="G16" i="4"/>
  <c r="F16" i="4"/>
  <c r="E16" i="4"/>
  <c r="D16" i="4"/>
  <c r="C16" i="4"/>
  <c r="F13" i="4"/>
  <c r="J10" i="4"/>
  <c r="I10" i="4"/>
  <c r="H10" i="4"/>
  <c r="G10" i="4"/>
  <c r="F10" i="4"/>
  <c r="E10" i="4"/>
  <c r="D10" i="4"/>
  <c r="C10" i="4"/>
  <c r="J7" i="4"/>
  <c r="I7" i="4"/>
  <c r="H7" i="4"/>
  <c r="G7" i="4"/>
  <c r="F7" i="4"/>
  <c r="E7" i="4"/>
  <c r="D7" i="4"/>
  <c r="C7" i="4"/>
  <c r="E6" i="4"/>
  <c r="F6" i="4" s="1"/>
  <c r="G6" i="4" s="1"/>
  <c r="H6" i="4" s="1"/>
  <c r="I6" i="4" s="1"/>
  <c r="L6" i="4" s="1"/>
  <c r="D6" i="4"/>
  <c r="I3" i="4"/>
  <c r="L3" i="4" s="1"/>
  <c r="M3" i="4" s="1"/>
  <c r="N3" i="4" s="1"/>
  <c r="O3" i="4" s="1"/>
  <c r="P3" i="4" s="1"/>
  <c r="H3" i="4"/>
  <c r="G3" i="4"/>
  <c r="F3" i="4"/>
  <c r="E3" i="4"/>
  <c r="D3" i="4"/>
  <c r="C3" i="4"/>
  <c r="L2" i="4"/>
  <c r="B2" i="4"/>
  <c r="G10" i="3"/>
  <c r="G13" i="3" s="1"/>
  <c r="G16" i="3" s="1"/>
  <c r="G19" i="3" s="1"/>
  <c r="G22" i="3" s="1"/>
  <c r="G25" i="3" s="1"/>
  <c r="G28" i="3" s="1"/>
  <c r="G31" i="3" s="1"/>
  <c r="G34" i="3" s="1"/>
  <c r="G37" i="3" s="1"/>
  <c r="G40" i="3" s="1"/>
  <c r="G43" i="3" s="1"/>
  <c r="G46" i="3" s="1"/>
  <c r="G49" i="3" s="1"/>
  <c r="G23" i="4" l="1"/>
  <c r="I24" i="10"/>
  <c r="G14" i="7"/>
  <c r="J14" i="7" s="1"/>
  <c r="L18" i="10"/>
  <c r="L23" i="10"/>
  <c r="D57" i="11"/>
  <c r="H57" i="11"/>
  <c r="D75" i="11"/>
  <c r="H75" i="11"/>
  <c r="H12" i="7"/>
  <c r="E36" i="10"/>
  <c r="G11" i="4"/>
  <c r="C23" i="4"/>
  <c r="P16" i="13"/>
  <c r="Q16" i="13"/>
  <c r="N16" i="13"/>
  <c r="M16" i="13"/>
  <c r="O16" i="13"/>
  <c r="D8" i="4"/>
  <c r="H8" i="4"/>
  <c r="C17" i="4"/>
  <c r="C29" i="4"/>
  <c r="L7" i="10"/>
  <c r="M10" i="13"/>
  <c r="G31" i="13"/>
  <c r="G33" i="13" s="1"/>
  <c r="K31" i="13"/>
  <c r="K33" i="13" s="1"/>
  <c r="O7" i="13"/>
  <c r="P7" i="13"/>
  <c r="M7" i="13"/>
  <c r="Q7" i="13"/>
  <c r="N7" i="13"/>
  <c r="N10" i="13"/>
  <c r="P10" i="13" s="1"/>
  <c r="Q14" i="13"/>
  <c r="M14" i="13"/>
  <c r="N14" i="13"/>
  <c r="O14" i="13"/>
  <c r="P14" i="13"/>
  <c r="K17" i="13"/>
  <c r="F11" i="14"/>
  <c r="F15" i="14"/>
  <c r="C11" i="4"/>
  <c r="M17" i="5"/>
  <c r="N17" i="5"/>
  <c r="O17" i="5"/>
  <c r="L17" i="5"/>
  <c r="Q9" i="13"/>
  <c r="N9" i="13"/>
  <c r="M9" i="13"/>
  <c r="O9" i="13"/>
  <c r="P9" i="13"/>
  <c r="G17" i="4"/>
  <c r="G29" i="4"/>
  <c r="L8" i="10"/>
  <c r="K9" i="10"/>
  <c r="K12" i="10"/>
  <c r="K14" i="10"/>
  <c r="F18" i="5"/>
  <c r="F22" i="5"/>
  <c r="C15" i="6"/>
  <c r="G15" i="6"/>
  <c r="D24" i="10"/>
  <c r="H24" i="10"/>
  <c r="K39" i="10"/>
  <c r="F8" i="4"/>
  <c r="I17" i="4"/>
  <c r="F23" i="4"/>
  <c r="J26" i="4"/>
  <c r="E35" i="4"/>
  <c r="I35" i="4"/>
  <c r="G10" i="7"/>
  <c r="H11" i="7"/>
  <c r="E24" i="10"/>
  <c r="K27" i="10"/>
  <c r="O8" i="13"/>
  <c r="P8" i="13"/>
  <c r="N8" i="13"/>
  <c r="M8" i="13"/>
  <c r="Q8" i="13"/>
  <c r="O15" i="13"/>
  <c r="P15" i="13"/>
  <c r="Q15" i="13"/>
  <c r="N15" i="13"/>
  <c r="M15" i="13"/>
  <c r="P30" i="14"/>
  <c r="N30" i="14"/>
  <c r="C57" i="11"/>
  <c r="G57" i="11"/>
  <c r="C75" i="11"/>
  <c r="G75" i="11"/>
  <c r="F57" i="11"/>
  <c r="F75" i="11"/>
  <c r="F63" i="11"/>
  <c r="G17" i="13"/>
  <c r="K40" i="13"/>
  <c r="K56" i="13" s="1"/>
  <c r="M2" i="13"/>
  <c r="N2" i="13" s="1"/>
  <c r="O2" i="13" s="1"/>
  <c r="P2" i="13" s="1"/>
  <c r="Q2" i="13" s="1"/>
  <c r="I17" i="13"/>
  <c r="K11" i="13"/>
  <c r="K19" i="13" s="1"/>
  <c r="K35" i="13" s="1"/>
  <c r="K38" i="13" s="1"/>
  <c r="K59" i="13" s="1"/>
  <c r="H17" i="13"/>
  <c r="G11" i="13"/>
  <c r="G12" i="12"/>
  <c r="I12" i="12"/>
  <c r="H12" i="12"/>
  <c r="F26" i="6"/>
  <c r="F35" i="6"/>
  <c r="C65" i="18"/>
  <c r="C67" i="18" s="1"/>
  <c r="F77" i="18"/>
  <c r="H35" i="4"/>
  <c r="D34" i="10"/>
  <c r="K28" i="10"/>
  <c r="E8" i="4"/>
  <c r="I16" i="7"/>
  <c r="J11" i="4"/>
  <c r="J13" i="4"/>
  <c r="J14" i="4" s="1"/>
  <c r="D23" i="4"/>
  <c r="H23" i="4"/>
  <c r="D35" i="4"/>
  <c r="K17" i="10"/>
  <c r="L17" i="10"/>
  <c r="C35" i="4"/>
  <c r="G35" i="4"/>
  <c r="F11" i="4"/>
  <c r="D17" i="4"/>
  <c r="H17" i="4"/>
  <c r="F29" i="4"/>
  <c r="J29" i="4"/>
  <c r="C18" i="5"/>
  <c r="G18" i="5"/>
  <c r="C22" i="5"/>
  <c r="G22" i="5"/>
  <c r="D15" i="6"/>
  <c r="H15" i="6"/>
  <c r="C26" i="6"/>
  <c r="G26" i="6"/>
  <c r="C35" i="6"/>
  <c r="G35" i="6"/>
  <c r="I17" i="7"/>
  <c r="G13" i="7"/>
  <c r="J13" i="7" s="1"/>
  <c r="H14" i="7"/>
  <c r="L11" i="10"/>
  <c r="L15" i="10"/>
  <c r="K19" i="10"/>
  <c r="K22" i="10"/>
  <c r="G24" i="10"/>
  <c r="L25" i="10"/>
  <c r="D36" i="10"/>
  <c r="H36" i="10"/>
  <c r="K31" i="10"/>
  <c r="L40" i="10"/>
  <c r="E63" i="11"/>
  <c r="I63" i="11"/>
  <c r="F69" i="11"/>
  <c r="F81" i="11"/>
  <c r="H11" i="13"/>
  <c r="H31" i="13"/>
  <c r="H33" i="13" s="1"/>
  <c r="F8" i="14"/>
  <c r="F12" i="14"/>
  <c r="F16" i="14"/>
  <c r="E79" i="18"/>
  <c r="I79" i="18"/>
  <c r="E63" i="18"/>
  <c r="F65" i="18"/>
  <c r="F67" i="18" s="1"/>
  <c r="G65" i="18"/>
  <c r="G67" i="18" s="1"/>
  <c r="J23" i="4"/>
  <c r="D18" i="5"/>
  <c r="H18" i="5"/>
  <c r="D22" i="5"/>
  <c r="H22" i="5"/>
  <c r="E15" i="6"/>
  <c r="I15" i="6"/>
  <c r="D26" i="6"/>
  <c r="H26" i="6"/>
  <c r="D35" i="6"/>
  <c r="H35" i="6"/>
  <c r="K6" i="10"/>
  <c r="K8" i="10"/>
  <c r="K13" i="10"/>
  <c r="L14" i="10"/>
  <c r="L21" i="10"/>
  <c r="F36" i="10"/>
  <c r="L30" i="10"/>
  <c r="K38" i="10"/>
  <c r="L39" i="10"/>
  <c r="I11" i="13"/>
  <c r="I19" i="13" s="1"/>
  <c r="I31" i="13"/>
  <c r="I33" i="13" s="1"/>
  <c r="O32" i="14"/>
  <c r="E13" i="4"/>
  <c r="I13" i="4"/>
  <c r="D11" i="4"/>
  <c r="H11" i="4"/>
  <c r="F17" i="4"/>
  <c r="D29" i="4"/>
  <c r="H29" i="4"/>
  <c r="F35" i="4"/>
  <c r="J35" i="4"/>
  <c r="E18" i="5"/>
  <c r="I18" i="5"/>
  <c r="E22" i="5"/>
  <c r="I22" i="5"/>
  <c r="F15" i="6"/>
  <c r="F37" i="6" s="1"/>
  <c r="E26" i="6"/>
  <c r="I26" i="6"/>
  <c r="E35" i="6"/>
  <c r="I35" i="6"/>
  <c r="G12" i="7"/>
  <c r="J12" i="7" s="1"/>
  <c r="H13" i="7"/>
  <c r="L6" i="10"/>
  <c r="L9" i="10"/>
  <c r="L13" i="10"/>
  <c r="K18" i="10"/>
  <c r="L19" i="10"/>
  <c r="K23" i="10"/>
  <c r="L29" i="10"/>
  <c r="C35" i="10"/>
  <c r="L38" i="10"/>
  <c r="E57" i="11"/>
  <c r="I57" i="11"/>
  <c r="E75" i="11"/>
  <c r="I75" i="11"/>
  <c r="G4" i="12"/>
  <c r="H4" i="12" s="1"/>
  <c r="J11" i="13"/>
  <c r="J17" i="13"/>
  <c r="J31" i="13"/>
  <c r="J33" i="13" s="1"/>
  <c r="F10" i="14"/>
  <c r="F14" i="14"/>
  <c r="P32" i="14"/>
  <c r="I63" i="18"/>
  <c r="E67" i="18"/>
  <c r="E84" i="18"/>
  <c r="I84" i="18"/>
  <c r="I67" i="18"/>
  <c r="D88" i="18"/>
  <c r="D78" i="18"/>
  <c r="D79" i="18" s="1"/>
  <c r="D71" i="18"/>
  <c r="H78" i="18"/>
  <c r="H79" i="18" s="1"/>
  <c r="H71" i="18"/>
  <c r="H88" i="18"/>
  <c r="F71" i="18"/>
  <c r="F73" i="18" s="1"/>
  <c r="F78" i="18"/>
  <c r="F79" i="18" s="1"/>
  <c r="F88" i="18"/>
  <c r="C88" i="18"/>
  <c r="C78" i="18"/>
  <c r="C79" i="18" s="1"/>
  <c r="C71" i="18"/>
  <c r="C73" i="18" s="1"/>
  <c r="G88" i="18"/>
  <c r="G71" i="18"/>
  <c r="G78" i="18"/>
  <c r="G79" i="18" s="1"/>
  <c r="C57" i="18"/>
  <c r="G57" i="18"/>
  <c r="F84" i="18"/>
  <c r="E88" i="18"/>
  <c r="I88" i="18"/>
  <c r="D57" i="18"/>
  <c r="H57" i="18"/>
  <c r="D65" i="18"/>
  <c r="H65" i="18"/>
  <c r="E71" i="18"/>
  <c r="E73" i="18" s="1"/>
  <c r="I71" i="18"/>
  <c r="C84" i="18"/>
  <c r="G84" i="18"/>
  <c r="E57" i="18"/>
  <c r="I57" i="18"/>
  <c r="H32" i="17"/>
  <c r="H40" i="17"/>
  <c r="H56" i="17"/>
  <c r="H72" i="17"/>
  <c r="H88" i="17"/>
  <c r="H96" i="17"/>
  <c r="H112" i="17"/>
  <c r="H120" i="17"/>
  <c r="H549" i="17"/>
  <c r="H613" i="17"/>
  <c r="H18" i="17"/>
  <c r="H30" i="17"/>
  <c r="H46" i="17"/>
  <c r="H62" i="17"/>
  <c r="H78" i="17"/>
  <c r="H86" i="17"/>
  <c r="H110" i="17"/>
  <c r="H118" i="17"/>
  <c r="H525" i="17"/>
  <c r="H557" i="17"/>
  <c r="H589" i="17"/>
  <c r="H685" i="17"/>
  <c r="H4" i="17"/>
  <c r="H12" i="17"/>
  <c r="H16" i="17"/>
  <c r="H20" i="17"/>
  <c r="H22" i="17"/>
  <c r="H28" i="17"/>
  <c r="H36" i="17"/>
  <c r="H44" i="17"/>
  <c r="H52" i="17"/>
  <c r="H60" i="17"/>
  <c r="H68" i="17"/>
  <c r="H76" i="17"/>
  <c r="H84" i="17"/>
  <c r="H92" i="17"/>
  <c r="H100" i="17"/>
  <c r="H108" i="17"/>
  <c r="H116" i="17"/>
  <c r="H124" i="17"/>
  <c r="H132" i="17"/>
  <c r="H373" i="17"/>
  <c r="H405" i="17"/>
  <c r="H437" i="17"/>
  <c r="H469" i="17"/>
  <c r="H501" i="17"/>
  <c r="H533" i="17"/>
  <c r="H565" i="17"/>
  <c r="H597" i="17"/>
  <c r="H629" i="17"/>
  <c r="H661" i="17"/>
  <c r="H877" i="17"/>
  <c r="H875" i="17"/>
  <c r="H873" i="17"/>
  <c r="H871" i="17"/>
  <c r="H869" i="17"/>
  <c r="H867" i="17"/>
  <c r="H865" i="17"/>
  <c r="H863" i="17"/>
  <c r="H861" i="17"/>
  <c r="H859" i="17"/>
  <c r="H857" i="17"/>
  <c r="H855" i="17"/>
  <c r="H853" i="17"/>
  <c r="H851" i="17"/>
  <c r="H849" i="17"/>
  <c r="H847" i="17"/>
  <c r="H845" i="17"/>
  <c r="H843" i="17"/>
  <c r="H841" i="17"/>
  <c r="H839" i="17"/>
  <c r="H837" i="17"/>
  <c r="H835" i="17"/>
  <c r="H833" i="17"/>
  <c r="H831" i="17"/>
  <c r="H829" i="17"/>
  <c r="H827" i="17"/>
  <c r="H825" i="17"/>
  <c r="H823" i="17"/>
  <c r="H821" i="17"/>
  <c r="H819" i="17"/>
  <c r="H817" i="17"/>
  <c r="H815" i="17"/>
  <c r="H813" i="17"/>
  <c r="H811" i="17"/>
  <c r="H809" i="17"/>
  <c r="H807" i="17"/>
  <c r="H805" i="17"/>
  <c r="H803" i="17"/>
  <c r="H801" i="17"/>
  <c r="H799" i="17"/>
  <c r="H797" i="17"/>
  <c r="H795" i="17"/>
  <c r="H793" i="17"/>
  <c r="H791" i="17"/>
  <c r="H789" i="17"/>
  <c r="H787" i="17"/>
  <c r="H785" i="17"/>
  <c r="H783" i="17"/>
  <c r="H781" i="17"/>
  <c r="H779" i="17"/>
  <c r="H777" i="17"/>
  <c r="H775" i="17"/>
  <c r="H773" i="17"/>
  <c r="H771" i="17"/>
  <c r="H769" i="17"/>
  <c r="H767" i="17"/>
  <c r="H765" i="17"/>
  <c r="H763" i="17"/>
  <c r="H761" i="17"/>
  <c r="H759" i="17"/>
  <c r="H757" i="17"/>
  <c r="H755" i="17"/>
  <c r="H753" i="17"/>
  <c r="H751" i="17"/>
  <c r="H749" i="17"/>
  <c r="H747" i="17"/>
  <c r="H745" i="17"/>
  <c r="H743" i="17"/>
  <c r="H741" i="17"/>
  <c r="H739" i="17"/>
  <c r="H737" i="17"/>
  <c r="H735" i="17"/>
  <c r="H733" i="17"/>
  <c r="H731" i="17"/>
  <c r="H729" i="17"/>
  <c r="H727" i="17"/>
  <c r="H725" i="17"/>
  <c r="H723" i="17"/>
  <c r="H721" i="17"/>
  <c r="H719" i="17"/>
  <c r="H717" i="17"/>
  <c r="H715" i="17"/>
  <c r="H713" i="17"/>
  <c r="H711" i="17"/>
  <c r="H709" i="17"/>
  <c r="H876" i="17"/>
  <c r="H874" i="17"/>
  <c r="H872" i="17"/>
  <c r="H870" i="17"/>
  <c r="H868" i="17"/>
  <c r="H866" i="17"/>
  <c r="H864" i="17"/>
  <c r="H862" i="17"/>
  <c r="H860" i="17"/>
  <c r="H858" i="17"/>
  <c r="H856" i="17"/>
  <c r="H854" i="17"/>
  <c r="H852" i="17"/>
  <c r="H850" i="17"/>
  <c r="H848" i="17"/>
  <c r="H846" i="17"/>
  <c r="H844" i="17"/>
  <c r="H842" i="17"/>
  <c r="H840" i="17"/>
  <c r="H838" i="17"/>
  <c r="H836" i="17"/>
  <c r="H834" i="17"/>
  <c r="H832" i="17"/>
  <c r="H830" i="17"/>
  <c r="H828" i="17"/>
  <c r="H826" i="17"/>
  <c r="H824" i="17"/>
  <c r="H822" i="17"/>
  <c r="H820" i="17"/>
  <c r="H818" i="17"/>
  <c r="H816" i="17"/>
  <c r="H814" i="17"/>
  <c r="H812" i="17"/>
  <c r="H810" i="17"/>
  <c r="H808" i="17"/>
  <c r="H806" i="17"/>
  <c r="H804" i="17"/>
  <c r="H802" i="17"/>
  <c r="H800" i="17"/>
  <c r="H798" i="17"/>
  <c r="H796" i="17"/>
  <c r="H794" i="17"/>
  <c r="H792" i="17"/>
  <c r="H790" i="17"/>
  <c r="H788" i="17"/>
  <c r="H786" i="17"/>
  <c r="H784" i="17"/>
  <c r="H782" i="17"/>
  <c r="H780" i="17"/>
  <c r="H778" i="17"/>
  <c r="H776" i="17"/>
  <c r="H774" i="17"/>
  <c r="H772" i="17"/>
  <c r="H770" i="17"/>
  <c r="H768" i="17"/>
  <c r="H766" i="17"/>
  <c r="H764" i="17"/>
  <c r="H762" i="17"/>
  <c r="H760" i="17"/>
  <c r="H758" i="17"/>
  <c r="H756" i="17"/>
  <c r="H754" i="17"/>
  <c r="H752" i="17"/>
  <c r="H750" i="17"/>
  <c r="H748" i="17"/>
  <c r="H746" i="17"/>
  <c r="H744" i="17"/>
  <c r="H742" i="17"/>
  <c r="H740" i="17"/>
  <c r="H738" i="17"/>
  <c r="H736" i="17"/>
  <c r="H734" i="17"/>
  <c r="H732" i="17"/>
  <c r="H730" i="17"/>
  <c r="H728" i="17"/>
  <c r="H726" i="17"/>
  <c r="H724" i="17"/>
  <c r="H722" i="17"/>
  <c r="H720" i="17"/>
  <c r="H718" i="17"/>
  <c r="H716" i="17"/>
  <c r="H714" i="17"/>
  <c r="H712" i="17"/>
  <c r="H710" i="17"/>
  <c r="H708" i="17"/>
  <c r="H706" i="17"/>
  <c r="H704" i="17"/>
  <c r="H702" i="17"/>
  <c r="H700" i="17"/>
  <c r="H698" i="17"/>
  <c r="H696" i="17"/>
  <c r="H694" i="17"/>
  <c r="H692" i="17"/>
  <c r="H690" i="17"/>
  <c r="H688" i="17"/>
  <c r="H686" i="17"/>
  <c r="H684" i="17"/>
  <c r="H682" i="17"/>
  <c r="H680" i="17"/>
  <c r="H678" i="17"/>
  <c r="H676" i="17"/>
  <c r="H674" i="17"/>
  <c r="H672" i="17"/>
  <c r="H670" i="17"/>
  <c r="H668" i="17"/>
  <c r="H666" i="17"/>
  <c r="H664" i="17"/>
  <c r="H662" i="17"/>
  <c r="H660" i="17"/>
  <c r="H658" i="17"/>
  <c r="H656" i="17"/>
  <c r="H654" i="17"/>
  <c r="H652" i="17"/>
  <c r="H650" i="17"/>
  <c r="H648" i="17"/>
  <c r="H646" i="17"/>
  <c r="H644" i="17"/>
  <c r="H642" i="17"/>
  <c r="H640" i="17"/>
  <c r="H638" i="17"/>
  <c r="H636" i="17"/>
  <c r="H634" i="17"/>
  <c r="H632" i="17"/>
  <c r="H630" i="17"/>
  <c r="H628" i="17"/>
  <c r="H626" i="17"/>
  <c r="H624" i="17"/>
  <c r="H622" i="17"/>
  <c r="H620" i="17"/>
  <c r="H618" i="17"/>
  <c r="H616" i="17"/>
  <c r="H614" i="17"/>
  <c r="H612" i="17"/>
  <c r="H610" i="17"/>
  <c r="H608" i="17"/>
  <c r="H606" i="17"/>
  <c r="H604" i="17"/>
  <c r="H602" i="17"/>
  <c r="H600" i="17"/>
  <c r="H598" i="17"/>
  <c r="H596" i="17"/>
  <c r="H594" i="17"/>
  <c r="H592" i="17"/>
  <c r="H590" i="17"/>
  <c r="H588" i="17"/>
  <c r="H586" i="17"/>
  <c r="H584" i="17"/>
  <c r="H582" i="17"/>
  <c r="H580" i="17"/>
  <c r="H578" i="17"/>
  <c r="H576" i="17"/>
  <c r="H574" i="17"/>
  <c r="H572" i="17"/>
  <c r="H570" i="17"/>
  <c r="H568" i="17"/>
  <c r="H566" i="17"/>
  <c r="H564" i="17"/>
  <c r="H562" i="17"/>
  <c r="H560" i="17"/>
  <c r="H558" i="17"/>
  <c r="H556" i="17"/>
  <c r="H554" i="17"/>
  <c r="H552" i="17"/>
  <c r="H550" i="17"/>
  <c r="H548" i="17"/>
  <c r="H546" i="17"/>
  <c r="H544" i="17"/>
  <c r="H542" i="17"/>
  <c r="H540" i="17"/>
  <c r="H538" i="17"/>
  <c r="H536" i="17"/>
  <c r="H534" i="17"/>
  <c r="H532" i="17"/>
  <c r="H530" i="17"/>
  <c r="H528" i="17"/>
  <c r="H526" i="17"/>
  <c r="H524" i="17"/>
  <c r="H522" i="17"/>
  <c r="H520" i="17"/>
  <c r="H518" i="17"/>
  <c r="H516" i="17"/>
  <c r="H514" i="17"/>
  <c r="H512" i="17"/>
  <c r="H510" i="17"/>
  <c r="H508" i="17"/>
  <c r="H506" i="17"/>
  <c r="H504" i="17"/>
  <c r="H502" i="17"/>
  <c r="H500" i="17"/>
  <c r="H498" i="17"/>
  <c r="H496" i="17"/>
  <c r="H494" i="17"/>
  <c r="H492" i="17"/>
  <c r="H490" i="17"/>
  <c r="H488" i="17"/>
  <c r="H486" i="17"/>
  <c r="H484" i="17"/>
  <c r="H482" i="17"/>
  <c r="H480" i="17"/>
  <c r="H478" i="17"/>
  <c r="H476" i="17"/>
  <c r="H474" i="17"/>
  <c r="H472" i="17"/>
  <c r="H470" i="17"/>
  <c r="H468" i="17"/>
  <c r="H466" i="17"/>
  <c r="H464" i="17"/>
  <c r="H462" i="17"/>
  <c r="H460" i="17"/>
  <c r="H458" i="17"/>
  <c r="H456" i="17"/>
  <c r="H454" i="17"/>
  <c r="H452" i="17"/>
  <c r="H450" i="17"/>
  <c r="H448" i="17"/>
  <c r="H446" i="17"/>
  <c r="H444" i="17"/>
  <c r="H442" i="17"/>
  <c r="H440" i="17"/>
  <c r="H438" i="17"/>
  <c r="H436" i="17"/>
  <c r="H434" i="17"/>
  <c r="H432" i="17"/>
  <c r="H430" i="17"/>
  <c r="H428" i="17"/>
  <c r="H426" i="17"/>
  <c r="H424" i="17"/>
  <c r="H422" i="17"/>
  <c r="H420" i="17"/>
  <c r="H418" i="17"/>
  <c r="H416" i="17"/>
  <c r="H414" i="17"/>
  <c r="H412" i="17"/>
  <c r="H410" i="17"/>
  <c r="H408" i="17"/>
  <c r="H406" i="17"/>
  <c r="H404" i="17"/>
  <c r="H402" i="17"/>
  <c r="H400" i="17"/>
  <c r="H398" i="17"/>
  <c r="H396" i="17"/>
  <c r="H394" i="17"/>
  <c r="H392" i="17"/>
  <c r="H390" i="17"/>
  <c r="H388" i="17"/>
  <c r="H386" i="17"/>
  <c r="H384" i="17"/>
  <c r="H382" i="17"/>
  <c r="H380" i="17"/>
  <c r="H378" i="17"/>
  <c r="H376" i="17"/>
  <c r="H374" i="17"/>
  <c r="H372" i="17"/>
  <c r="H370" i="17"/>
  <c r="H368" i="17"/>
  <c r="H703" i="17"/>
  <c r="H695" i="17"/>
  <c r="H687" i="17"/>
  <c r="H679" i="17"/>
  <c r="H671" i="17"/>
  <c r="H663" i="17"/>
  <c r="H655" i="17"/>
  <c r="H647" i="17"/>
  <c r="H639" i="17"/>
  <c r="H631" i="17"/>
  <c r="H623" i="17"/>
  <c r="H615" i="17"/>
  <c r="H607" i="17"/>
  <c r="H599" i="17"/>
  <c r="H591" i="17"/>
  <c r="H583" i="17"/>
  <c r="H575" i="17"/>
  <c r="H567" i="17"/>
  <c r="H559" i="17"/>
  <c r="H551" i="17"/>
  <c r="H543" i="17"/>
  <c r="H535" i="17"/>
  <c r="H527" i="17"/>
  <c r="H519" i="17"/>
  <c r="H511" i="17"/>
  <c r="H503" i="17"/>
  <c r="H495" i="17"/>
  <c r="H487" i="17"/>
  <c r="H479" i="17"/>
  <c r="H471" i="17"/>
  <c r="H463" i="17"/>
  <c r="H455" i="17"/>
  <c r="H447" i="17"/>
  <c r="H439" i="17"/>
  <c r="H431" i="17"/>
  <c r="H423" i="17"/>
  <c r="H415" i="17"/>
  <c r="H407" i="17"/>
  <c r="H399" i="17"/>
  <c r="H391" i="17"/>
  <c r="H383" i="17"/>
  <c r="H375" i="17"/>
  <c r="H367" i="17"/>
  <c r="H365" i="17"/>
  <c r="H363" i="17"/>
  <c r="H361" i="17"/>
  <c r="H359" i="17"/>
  <c r="H357" i="17"/>
  <c r="H355" i="17"/>
  <c r="H353" i="17"/>
  <c r="H351" i="17"/>
  <c r="H349" i="17"/>
  <c r="H347" i="17"/>
  <c r="H345" i="17"/>
  <c r="H343" i="17"/>
  <c r="H341" i="17"/>
  <c r="H339" i="17"/>
  <c r="H337" i="17"/>
  <c r="H335" i="17"/>
  <c r="H333" i="17"/>
  <c r="H331" i="17"/>
  <c r="H329" i="17"/>
  <c r="H327" i="17"/>
  <c r="H325" i="17"/>
  <c r="H323" i="17"/>
  <c r="H321" i="17"/>
  <c r="H319" i="17"/>
  <c r="H317" i="17"/>
  <c r="H315" i="17"/>
  <c r="H313" i="17"/>
  <c r="H311" i="17"/>
  <c r="H309" i="17"/>
  <c r="H307" i="17"/>
  <c r="H305" i="17"/>
  <c r="H303" i="17"/>
  <c r="H301" i="17"/>
  <c r="H299" i="17"/>
  <c r="H297" i="17"/>
  <c r="H295" i="17"/>
  <c r="H293" i="17"/>
  <c r="H291" i="17"/>
  <c r="H289" i="17"/>
  <c r="H287" i="17"/>
  <c r="H285" i="17"/>
  <c r="H283" i="17"/>
  <c r="H281" i="17"/>
  <c r="H279" i="17"/>
  <c r="H277" i="17"/>
  <c r="H275" i="17"/>
  <c r="H273" i="17"/>
  <c r="H271" i="17"/>
  <c r="H269" i="17"/>
  <c r="H267" i="17"/>
  <c r="H265" i="17"/>
  <c r="H263" i="17"/>
  <c r="H261" i="17"/>
  <c r="H259" i="17"/>
  <c r="H257" i="17"/>
  <c r="H255" i="17"/>
  <c r="H253" i="17"/>
  <c r="H251" i="17"/>
  <c r="H249" i="17"/>
  <c r="H247" i="17"/>
  <c r="H245" i="17"/>
  <c r="H243" i="17"/>
  <c r="H241" i="17"/>
  <c r="H239" i="17"/>
  <c r="H237" i="17"/>
  <c r="H235" i="17"/>
  <c r="H233" i="17"/>
  <c r="H231" i="17"/>
  <c r="H229" i="17"/>
  <c r="H227" i="17"/>
  <c r="H225" i="17"/>
  <c r="H223" i="17"/>
  <c r="H221" i="17"/>
  <c r="H219" i="17"/>
  <c r="H217" i="17"/>
  <c r="H215" i="17"/>
  <c r="H213" i="17"/>
  <c r="H211" i="17"/>
  <c r="H209" i="17"/>
  <c r="H207" i="17"/>
  <c r="H205" i="17"/>
  <c r="H203" i="17"/>
  <c r="H201" i="17"/>
  <c r="H199" i="17"/>
  <c r="H197" i="17"/>
  <c r="H195" i="17"/>
  <c r="H193" i="17"/>
  <c r="H191" i="17"/>
  <c r="H189" i="17"/>
  <c r="H187" i="17"/>
  <c r="H185" i="17"/>
  <c r="H183" i="17"/>
  <c r="H181" i="17"/>
  <c r="H179" i="17"/>
  <c r="H177" i="17"/>
  <c r="H175" i="17"/>
  <c r="H173" i="17"/>
  <c r="H171" i="17"/>
  <c r="H169" i="17"/>
  <c r="H167" i="17"/>
  <c r="H165" i="17"/>
  <c r="H163" i="17"/>
  <c r="H161" i="17"/>
  <c r="H159" i="17"/>
  <c r="H157" i="17"/>
  <c r="H155" i="17"/>
  <c r="H153" i="17"/>
  <c r="H151" i="17"/>
  <c r="H149" i="17"/>
  <c r="H147" i="17"/>
  <c r="H145" i="17"/>
  <c r="H143" i="17"/>
  <c r="H141" i="17"/>
  <c r="H139" i="17"/>
  <c r="H137" i="17"/>
  <c r="H135" i="17"/>
  <c r="H133" i="17"/>
  <c r="H131" i="17"/>
  <c r="H129" i="17"/>
  <c r="H127" i="17"/>
  <c r="H125" i="17"/>
  <c r="H123" i="17"/>
  <c r="H121" i="17"/>
  <c r="H119" i="17"/>
  <c r="H117" i="17"/>
  <c r="H115" i="17"/>
  <c r="H113" i="17"/>
  <c r="H111" i="17"/>
  <c r="H109" i="17"/>
  <c r="H107" i="17"/>
  <c r="H105" i="17"/>
  <c r="H103" i="17"/>
  <c r="H101" i="17"/>
  <c r="H99" i="17"/>
  <c r="H97" i="17"/>
  <c r="H95" i="17"/>
  <c r="H93" i="17"/>
  <c r="H91" i="17"/>
  <c r="H89" i="17"/>
  <c r="H87" i="17"/>
  <c r="H85" i="17"/>
  <c r="H83" i="17"/>
  <c r="H81" i="17"/>
  <c r="H79" i="17"/>
  <c r="H77" i="17"/>
  <c r="H75" i="17"/>
  <c r="H73" i="17"/>
  <c r="H71" i="17"/>
  <c r="H69" i="17"/>
  <c r="H67" i="17"/>
  <c r="H65" i="17"/>
  <c r="H63" i="17"/>
  <c r="H61" i="17"/>
  <c r="H59" i="17"/>
  <c r="H57" i="17"/>
  <c r="H55" i="17"/>
  <c r="H53" i="17"/>
  <c r="H51" i="17"/>
  <c r="H49" i="17"/>
  <c r="H47" i="17"/>
  <c r="H45" i="17"/>
  <c r="H43" i="17"/>
  <c r="H41" i="17"/>
  <c r="H39" i="17"/>
  <c r="H37" i="17"/>
  <c r="H35" i="17"/>
  <c r="H33" i="17"/>
  <c r="H31" i="17"/>
  <c r="H29" i="17"/>
  <c r="H27" i="17"/>
  <c r="H25" i="17"/>
  <c r="H23" i="17"/>
  <c r="H21" i="17"/>
  <c r="H19" i="17"/>
  <c r="H17" i="17"/>
  <c r="H14" i="17"/>
  <c r="H11" i="17"/>
  <c r="H9" i="17"/>
  <c r="H5" i="17"/>
  <c r="H280" i="17"/>
  <c r="H278" i="17"/>
  <c r="H274" i="17"/>
  <c r="H268" i="17"/>
  <c r="H264" i="17"/>
  <c r="H260" i="17"/>
  <c r="H254" i="17"/>
  <c r="H250" i="17"/>
  <c r="H246" i="17"/>
  <c r="H242" i="17"/>
  <c r="H238" i="17"/>
  <c r="H234" i="17"/>
  <c r="H230" i="17"/>
  <c r="H226" i="17"/>
  <c r="H222" i="17"/>
  <c r="H218" i="17"/>
  <c r="H214" i="17"/>
  <c r="H210" i="17"/>
  <c r="H206" i="17"/>
  <c r="H202" i="17"/>
  <c r="H198" i="17"/>
  <c r="H194" i="17"/>
  <c r="H190" i="17"/>
  <c r="H186" i="17"/>
  <c r="H182" i="17"/>
  <c r="H178" i="17"/>
  <c r="H174" i="17"/>
  <c r="H170" i="17"/>
  <c r="H166" i="17"/>
  <c r="H162" i="17"/>
  <c r="H158" i="17"/>
  <c r="H154" i="17"/>
  <c r="H150" i="17"/>
  <c r="H146" i="17"/>
  <c r="H142" i="17"/>
  <c r="H138" i="17"/>
  <c r="H705" i="17"/>
  <c r="H697" i="17"/>
  <c r="H689" i="17"/>
  <c r="H681" i="17"/>
  <c r="H673" i="17"/>
  <c r="H665" i="17"/>
  <c r="H657" i="17"/>
  <c r="H649" i="17"/>
  <c r="H641" i="17"/>
  <c r="H633" i="17"/>
  <c r="H625" i="17"/>
  <c r="H617" i="17"/>
  <c r="H609" i="17"/>
  <c r="H601" i="17"/>
  <c r="H593" i="17"/>
  <c r="H585" i="17"/>
  <c r="H577" i="17"/>
  <c r="H569" i="17"/>
  <c r="H561" i="17"/>
  <c r="H553" i="17"/>
  <c r="H545" i="17"/>
  <c r="H537" i="17"/>
  <c r="H529" i="17"/>
  <c r="H521" i="17"/>
  <c r="H513" i="17"/>
  <c r="H505" i="17"/>
  <c r="H497" i="17"/>
  <c r="H489" i="17"/>
  <c r="H481" i="17"/>
  <c r="H473" i="17"/>
  <c r="H465" i="17"/>
  <c r="H457" i="17"/>
  <c r="H449" i="17"/>
  <c r="H441" i="17"/>
  <c r="H433" i="17"/>
  <c r="H425" i="17"/>
  <c r="H417" i="17"/>
  <c r="H409" i="17"/>
  <c r="H401" i="17"/>
  <c r="H393" i="17"/>
  <c r="H385" i="17"/>
  <c r="H377" i="17"/>
  <c r="H369" i="17"/>
  <c r="H15" i="17"/>
  <c r="H6" i="17"/>
  <c r="H282" i="17"/>
  <c r="H276" i="17"/>
  <c r="H272" i="17"/>
  <c r="H270" i="17"/>
  <c r="H266" i="17"/>
  <c r="H262" i="17"/>
  <c r="H258" i="17"/>
  <c r="H256" i="17"/>
  <c r="H252" i="17"/>
  <c r="H248" i="17"/>
  <c r="H244" i="17"/>
  <c r="H240" i="17"/>
  <c r="H236" i="17"/>
  <c r="H232" i="17"/>
  <c r="H228" i="17"/>
  <c r="H224" i="17"/>
  <c r="H220" i="17"/>
  <c r="H216" i="17"/>
  <c r="H212" i="17"/>
  <c r="H208" i="17"/>
  <c r="H204" i="17"/>
  <c r="H200" i="17"/>
  <c r="H196" i="17"/>
  <c r="H192" i="17"/>
  <c r="H188" i="17"/>
  <c r="H184" i="17"/>
  <c r="H180" i="17"/>
  <c r="H176" i="17"/>
  <c r="H172" i="17"/>
  <c r="H168" i="17"/>
  <c r="H164" i="17"/>
  <c r="H160" i="17"/>
  <c r="H156" i="17"/>
  <c r="H152" i="17"/>
  <c r="H148" i="17"/>
  <c r="H144" i="17"/>
  <c r="H140" i="17"/>
  <c r="H707" i="17"/>
  <c r="H699" i="17"/>
  <c r="H691" i="17"/>
  <c r="H683" i="17"/>
  <c r="H675" i="17"/>
  <c r="H667" i="17"/>
  <c r="H659" i="17"/>
  <c r="H651" i="17"/>
  <c r="H643" i="17"/>
  <c r="H635" i="17"/>
  <c r="H627" i="17"/>
  <c r="H619" i="17"/>
  <c r="H611" i="17"/>
  <c r="H603" i="17"/>
  <c r="H595" i="17"/>
  <c r="H587" i="17"/>
  <c r="H579" i="17"/>
  <c r="H571" i="17"/>
  <c r="H563" i="17"/>
  <c r="H555" i="17"/>
  <c r="H547" i="17"/>
  <c r="H539" i="17"/>
  <c r="H531" i="17"/>
  <c r="H523" i="17"/>
  <c r="H515" i="17"/>
  <c r="H507" i="17"/>
  <c r="H499" i="17"/>
  <c r="H491" i="17"/>
  <c r="H483" i="17"/>
  <c r="H475" i="17"/>
  <c r="H467" i="17"/>
  <c r="H459" i="17"/>
  <c r="H451" i="17"/>
  <c r="H443" i="17"/>
  <c r="H435" i="17"/>
  <c r="H427" i="17"/>
  <c r="H419" i="17"/>
  <c r="H411" i="17"/>
  <c r="H403" i="17"/>
  <c r="H395" i="17"/>
  <c r="H387" i="17"/>
  <c r="H379" i="17"/>
  <c r="H371" i="17"/>
  <c r="H366" i="17"/>
  <c r="H364" i="17"/>
  <c r="H362" i="17"/>
  <c r="H360" i="17"/>
  <c r="H358" i="17"/>
  <c r="H356" i="17"/>
  <c r="H354" i="17"/>
  <c r="H352" i="17"/>
  <c r="H350" i="17"/>
  <c r="H348" i="17"/>
  <c r="H346" i="17"/>
  <c r="H344" i="17"/>
  <c r="H342" i="17"/>
  <c r="H340" i="17"/>
  <c r="H338" i="17"/>
  <c r="H336" i="17"/>
  <c r="H334" i="17"/>
  <c r="H332" i="17"/>
  <c r="H330" i="17"/>
  <c r="H328" i="17"/>
  <c r="H326" i="17"/>
  <c r="H324" i="17"/>
  <c r="H322" i="17"/>
  <c r="H320" i="17"/>
  <c r="H318" i="17"/>
  <c r="H316" i="17"/>
  <c r="H314" i="17"/>
  <c r="H312" i="17"/>
  <c r="H310" i="17"/>
  <c r="H308" i="17"/>
  <c r="H306" i="17"/>
  <c r="H304" i="17"/>
  <c r="H302" i="17"/>
  <c r="H300" i="17"/>
  <c r="H298" i="17"/>
  <c r="H296" i="17"/>
  <c r="H294" i="17"/>
  <c r="H292" i="17"/>
  <c r="H290" i="17"/>
  <c r="H288" i="17"/>
  <c r="H286" i="17"/>
  <c r="H284" i="17"/>
  <c r="H7" i="17"/>
  <c r="H13" i="17"/>
  <c r="H24" i="17"/>
  <c r="H48" i="17"/>
  <c r="H64" i="17"/>
  <c r="H80" i="17"/>
  <c r="H104" i="17"/>
  <c r="H128" i="17"/>
  <c r="H136" i="17"/>
  <c r="H389" i="17"/>
  <c r="H421" i="17"/>
  <c r="H453" i="17"/>
  <c r="H485" i="17"/>
  <c r="H517" i="17"/>
  <c r="H581" i="17"/>
  <c r="H645" i="17"/>
  <c r="H677" i="17"/>
  <c r="H38" i="17"/>
  <c r="H54" i="17"/>
  <c r="H70" i="17"/>
  <c r="H94" i="17"/>
  <c r="H102" i="17"/>
  <c r="H126" i="17"/>
  <c r="H134" i="17"/>
  <c r="H397" i="17"/>
  <c r="H429" i="17"/>
  <c r="H461" i="17"/>
  <c r="H493" i="17"/>
  <c r="H621" i="17"/>
  <c r="H653" i="17"/>
  <c r="H8" i="17"/>
  <c r="H10" i="17"/>
  <c r="H26" i="17"/>
  <c r="H34" i="17"/>
  <c r="H42" i="17"/>
  <c r="H50" i="17"/>
  <c r="H58" i="17"/>
  <c r="H66" i="17"/>
  <c r="H74" i="17"/>
  <c r="H82" i="17"/>
  <c r="H90" i="17"/>
  <c r="H98" i="17"/>
  <c r="H106" i="17"/>
  <c r="H114" i="17"/>
  <c r="H122" i="17"/>
  <c r="H130" i="17"/>
  <c r="H381" i="17"/>
  <c r="H413" i="17"/>
  <c r="H445" i="17"/>
  <c r="H477" i="17"/>
  <c r="H509" i="17"/>
  <c r="H541" i="17"/>
  <c r="H573" i="17"/>
  <c r="H605" i="17"/>
  <c r="H637" i="17"/>
  <c r="H669" i="17"/>
  <c r="H701" i="17"/>
  <c r="P9" i="14"/>
  <c r="H9" i="14"/>
  <c r="P13" i="14"/>
  <c r="H13" i="14"/>
  <c r="P16" i="14"/>
  <c r="H16" i="14"/>
  <c r="P11" i="14"/>
  <c r="H11" i="14"/>
  <c r="P15" i="14"/>
  <c r="H15" i="14"/>
  <c r="P17" i="14"/>
  <c r="H17" i="14"/>
  <c r="P8" i="14"/>
  <c r="H8" i="14"/>
  <c r="P12" i="14"/>
  <c r="H12" i="14"/>
  <c r="P10" i="14"/>
  <c r="H10" i="14"/>
  <c r="P14" i="14"/>
  <c r="H14" i="14"/>
  <c r="O30" i="14"/>
  <c r="J45" i="13"/>
  <c r="J47" i="13" s="1"/>
  <c r="G45" i="13"/>
  <c r="G47" i="13" s="1"/>
  <c r="K45" i="13"/>
  <c r="K47" i="13" s="1"/>
  <c r="H45" i="13"/>
  <c r="H47" i="13" s="1"/>
  <c r="D68" i="11"/>
  <c r="D63" i="11"/>
  <c r="H68" i="11"/>
  <c r="H63" i="11"/>
  <c r="F85" i="11"/>
  <c r="F86" i="11" s="1"/>
  <c r="C63" i="11"/>
  <c r="C68" i="11"/>
  <c r="G68" i="11"/>
  <c r="G63" i="11"/>
  <c r="E69" i="11"/>
  <c r="I69" i="11"/>
  <c r="E81" i="11"/>
  <c r="I81" i="11"/>
  <c r="I36" i="10"/>
  <c r="L34" i="10"/>
  <c r="K34" i="10"/>
  <c r="G36" i="10"/>
  <c r="L35" i="10"/>
  <c r="K7" i="10"/>
  <c r="L31" i="10"/>
  <c r="F24" i="10"/>
  <c r="L28" i="10"/>
  <c r="K29" i="10"/>
  <c r="C33" i="10"/>
  <c r="C36" i="10" s="1"/>
  <c r="K11" i="10"/>
  <c r="K15" i="10"/>
  <c r="K21" i="10"/>
  <c r="C24" i="10"/>
  <c r="K25" i="10"/>
  <c r="K30" i="10"/>
  <c r="K35" i="10"/>
  <c r="K40" i="10"/>
  <c r="L12" i="10"/>
  <c r="L22" i="10"/>
  <c r="L27" i="10"/>
  <c r="G16" i="7"/>
  <c r="J10" i="7"/>
  <c r="H17" i="7"/>
  <c r="H10" i="7"/>
  <c r="H16" i="7" s="1"/>
  <c r="J11" i="7"/>
  <c r="C31" i="7"/>
  <c r="C32" i="7"/>
  <c r="K6" i="6"/>
  <c r="J6" i="6"/>
  <c r="K21" i="5"/>
  <c r="K20" i="5"/>
  <c r="K19" i="5"/>
  <c r="K17" i="5"/>
  <c r="K16" i="5"/>
  <c r="K15" i="5"/>
  <c r="K14" i="5"/>
  <c r="K11" i="5"/>
  <c r="K10" i="5"/>
  <c r="K9" i="5"/>
  <c r="K8" i="5"/>
  <c r="L6" i="5"/>
  <c r="L28" i="4"/>
  <c r="I7" i="12" s="1"/>
  <c r="L22" i="4"/>
  <c r="L10" i="4"/>
  <c r="L11" i="4" s="1"/>
  <c r="L34" i="4"/>
  <c r="L16" i="4"/>
  <c r="L17" i="4" s="1"/>
  <c r="L7" i="4"/>
  <c r="M6" i="4"/>
  <c r="L40" i="4"/>
  <c r="F19" i="4"/>
  <c r="F14" i="4"/>
  <c r="E17" i="4"/>
  <c r="E29" i="4"/>
  <c r="I29" i="4"/>
  <c r="J31" i="4"/>
  <c r="I8" i="4"/>
  <c r="E11" i="4"/>
  <c r="I11" i="4"/>
  <c r="E23" i="4"/>
  <c r="I23" i="4"/>
  <c r="J8" i="4"/>
  <c r="C13" i="4"/>
  <c r="G13" i="4"/>
  <c r="G8" i="4"/>
  <c r="D13" i="4"/>
  <c r="H13" i="4"/>
  <c r="Q10" i="13" l="1"/>
  <c r="O10" i="13"/>
  <c r="O11" i="13" s="1"/>
  <c r="G37" i="6"/>
  <c r="G73" i="18"/>
  <c r="E24" i="5"/>
  <c r="E26" i="5" s="1"/>
  <c r="G24" i="5"/>
  <c r="G26" i="5" s="1"/>
  <c r="G19" i="13"/>
  <c r="G35" i="13" s="1"/>
  <c r="G38" i="13" s="1"/>
  <c r="P17" i="13"/>
  <c r="Q17" i="13"/>
  <c r="M11" i="13"/>
  <c r="M19" i="13" s="1"/>
  <c r="M43" i="13" s="1"/>
  <c r="G9" i="12" s="1"/>
  <c r="O17" i="13"/>
  <c r="P11" i="13"/>
  <c r="K22" i="5"/>
  <c r="N17" i="13"/>
  <c r="N11" i="13"/>
  <c r="D24" i="5"/>
  <c r="D26" i="5" s="1"/>
  <c r="P19" i="13"/>
  <c r="F24" i="5"/>
  <c r="F26" i="5" s="1"/>
  <c r="M17" i="13"/>
  <c r="Q11" i="13"/>
  <c r="Q19" i="13" s="1"/>
  <c r="E85" i="11"/>
  <c r="E86" i="11" s="1"/>
  <c r="I85" i="11"/>
  <c r="I86" i="11" s="1"/>
  <c r="H19" i="13"/>
  <c r="J19" i="13"/>
  <c r="G6" i="12"/>
  <c r="C37" i="6"/>
  <c r="G17" i="7"/>
  <c r="D37" i="6"/>
  <c r="C24" i="5"/>
  <c r="C26" i="5" s="1"/>
  <c r="J16" i="7"/>
  <c r="I24" i="5"/>
  <c r="I26" i="5" s="1"/>
  <c r="I37" i="6"/>
  <c r="H24" i="5"/>
  <c r="H26" i="5" s="1"/>
  <c r="J17" i="7"/>
  <c r="J30" i="7" s="1"/>
  <c r="I19" i="4"/>
  <c r="I14" i="4"/>
  <c r="E37" i="6"/>
  <c r="I73" i="18"/>
  <c r="E19" i="4"/>
  <c r="E14" i="4"/>
  <c r="H37" i="6"/>
  <c r="G85" i="18"/>
  <c r="G87" i="18"/>
  <c r="G89" i="18" s="1"/>
  <c r="H84" i="18"/>
  <c r="H67" i="18"/>
  <c r="H73" i="18" s="1"/>
  <c r="E85" i="18"/>
  <c r="E87" i="18"/>
  <c r="E89" i="18" s="1"/>
  <c r="C87" i="18"/>
  <c r="C89" i="18" s="1"/>
  <c r="C85" i="18"/>
  <c r="D84" i="18"/>
  <c r="D67" i="18"/>
  <c r="D73" i="18" s="1"/>
  <c r="F87" i="18"/>
  <c r="F89" i="18" s="1"/>
  <c r="F85" i="18"/>
  <c r="I85" i="18"/>
  <c r="I87" i="18"/>
  <c r="I89" i="18" s="1"/>
  <c r="L22" i="17"/>
  <c r="M22" i="17" s="1"/>
  <c r="N22" i="17" s="1"/>
  <c r="L20" i="17"/>
  <c r="M20" i="17" s="1"/>
  <c r="N20" i="17" s="1"/>
  <c r="N15" i="17"/>
  <c r="N12" i="17"/>
  <c r="N14" i="17"/>
  <c r="N13" i="17"/>
  <c r="L19" i="17"/>
  <c r="M19" i="17" s="1"/>
  <c r="N19" i="17" s="1"/>
  <c r="L21" i="17"/>
  <c r="M21" i="17" s="1"/>
  <c r="N21" i="17" s="1"/>
  <c r="O14" i="14"/>
  <c r="N14" i="14"/>
  <c r="O13" i="14"/>
  <c r="N13" i="14"/>
  <c r="N11" i="14"/>
  <c r="O11" i="14"/>
  <c r="O10" i="14"/>
  <c r="N10" i="14"/>
  <c r="N8" i="14"/>
  <c r="O8" i="14"/>
  <c r="N15" i="14"/>
  <c r="O15" i="14"/>
  <c r="N16" i="14"/>
  <c r="O16" i="14"/>
  <c r="O9" i="14"/>
  <c r="N9" i="14"/>
  <c r="O12" i="14"/>
  <c r="N12" i="14"/>
  <c r="O17" i="14"/>
  <c r="N17" i="14"/>
  <c r="P23" i="14"/>
  <c r="P31" i="14" s="1"/>
  <c r="P29" i="14" s="1"/>
  <c r="P24" i="14"/>
  <c r="P20" i="14"/>
  <c r="P25" i="14"/>
  <c r="P21" i="14"/>
  <c r="P22" i="14"/>
  <c r="I35" i="13"/>
  <c r="I38" i="13" s="1"/>
  <c r="I59" i="13" s="1"/>
  <c r="H6" i="12"/>
  <c r="I4" i="12"/>
  <c r="C80" i="11"/>
  <c r="C81" i="11" s="1"/>
  <c r="C69" i="11"/>
  <c r="H80" i="11"/>
  <c r="H81" i="11" s="1"/>
  <c r="H69" i="11"/>
  <c r="G69" i="11"/>
  <c r="G80" i="11"/>
  <c r="G81" i="11" s="1"/>
  <c r="D80" i="11"/>
  <c r="D81" i="11" s="1"/>
  <c r="D69" i="11"/>
  <c r="L24" i="10"/>
  <c r="K24" i="10"/>
  <c r="K33" i="10"/>
  <c r="L33" i="10"/>
  <c r="K36" i="10"/>
  <c r="L36" i="10"/>
  <c r="J31" i="7"/>
  <c r="E31" i="7"/>
  <c r="D32" i="7"/>
  <c r="D31" i="7"/>
  <c r="C33" i="7"/>
  <c r="K34" i="6"/>
  <c r="K33" i="6"/>
  <c r="K32" i="6"/>
  <c r="K31" i="6"/>
  <c r="K30" i="6"/>
  <c r="K29" i="6"/>
  <c r="K25" i="6"/>
  <c r="K24" i="6"/>
  <c r="K23" i="6"/>
  <c r="K22" i="6"/>
  <c r="K21" i="6"/>
  <c r="K20" i="6"/>
  <c r="K19" i="6"/>
  <c r="K18" i="6"/>
  <c r="G8" i="12" s="1"/>
  <c r="K14" i="6"/>
  <c r="K13" i="6"/>
  <c r="K12" i="6"/>
  <c r="K11" i="6"/>
  <c r="K10" i="6"/>
  <c r="K9" i="6"/>
  <c r="L6" i="6"/>
  <c r="L15" i="5"/>
  <c r="L14" i="5"/>
  <c r="L10" i="5"/>
  <c r="L8" i="5"/>
  <c r="M6" i="5"/>
  <c r="L21" i="5"/>
  <c r="L20" i="5"/>
  <c r="L19" i="5"/>
  <c r="L16" i="5"/>
  <c r="L11" i="5"/>
  <c r="L9" i="5"/>
  <c r="K12" i="5"/>
  <c r="K18" i="5"/>
  <c r="K24" i="5" s="1"/>
  <c r="G19" i="4"/>
  <c r="G14" i="4"/>
  <c r="L35" i="4"/>
  <c r="H14" i="4"/>
  <c r="H19" i="4"/>
  <c r="C19" i="4"/>
  <c r="C25" i="4" s="1"/>
  <c r="C14" i="4"/>
  <c r="M34" i="4"/>
  <c r="M16" i="4"/>
  <c r="M7" i="4"/>
  <c r="N6" i="4"/>
  <c r="M40" i="4"/>
  <c r="M22" i="4"/>
  <c r="M10" i="4"/>
  <c r="M11" i="4" s="1"/>
  <c r="M28" i="4"/>
  <c r="D14" i="4"/>
  <c r="D19" i="4"/>
  <c r="J37" i="4"/>
  <c r="L8" i="4"/>
  <c r="L13" i="4"/>
  <c r="L23" i="4"/>
  <c r="F20" i="4"/>
  <c r="F25" i="4"/>
  <c r="L29" i="4"/>
  <c r="M29" i="4" l="1"/>
  <c r="J7" i="12"/>
  <c r="I91" i="18"/>
  <c r="E91" i="18"/>
  <c r="G91" i="18"/>
  <c r="O19" i="13"/>
  <c r="J33" i="7"/>
  <c r="J24" i="7" s="1"/>
  <c r="J25" i="7" s="1"/>
  <c r="J38" i="7" s="1"/>
  <c r="N19" i="13"/>
  <c r="N43" i="13" s="1"/>
  <c r="H9" i="12" s="1"/>
  <c r="G10" i="12"/>
  <c r="G14" i="12" s="1"/>
  <c r="P43" i="13"/>
  <c r="J9" i="12" s="1"/>
  <c r="Q43" i="13"/>
  <c r="K9" i="12" s="1"/>
  <c r="G85" i="11"/>
  <c r="G86" i="11" s="1"/>
  <c r="K43" i="13"/>
  <c r="J35" i="13"/>
  <c r="J38" i="13" s="1"/>
  <c r="J59" i="13" s="1"/>
  <c r="J43" i="13"/>
  <c r="J49" i="13" s="1"/>
  <c r="J51" i="13" s="1"/>
  <c r="J58" i="13" s="1"/>
  <c r="J61" i="13" s="1"/>
  <c r="H43" i="13"/>
  <c r="H49" i="13" s="1"/>
  <c r="H51" i="13" s="1"/>
  <c r="H58" i="13" s="1"/>
  <c r="H35" i="13"/>
  <c r="H38" i="13" s="1"/>
  <c r="H59" i="13" s="1"/>
  <c r="I43" i="13"/>
  <c r="I49" i="13" s="1"/>
  <c r="I51" i="13" s="1"/>
  <c r="I58" i="13" s="1"/>
  <c r="I61" i="13" s="1"/>
  <c r="K15" i="6"/>
  <c r="D85" i="11"/>
  <c r="D86" i="11" s="1"/>
  <c r="H85" i="11"/>
  <c r="H86" i="11" s="1"/>
  <c r="F91" i="18"/>
  <c r="C91" i="18"/>
  <c r="N25" i="14"/>
  <c r="E25" i="4"/>
  <c r="E20" i="4"/>
  <c r="I25" i="4"/>
  <c r="I20" i="4"/>
  <c r="K26" i="6"/>
  <c r="K35" i="6"/>
  <c r="C85" i="11"/>
  <c r="C86" i="11" s="1"/>
  <c r="H85" i="18"/>
  <c r="H87" i="18"/>
  <c r="H89" i="18" s="1"/>
  <c r="D85" i="18"/>
  <c r="D87" i="18"/>
  <c r="D89" i="18" s="1"/>
  <c r="O22" i="14"/>
  <c r="O24" i="14"/>
  <c r="O20" i="14"/>
  <c r="O23" i="14"/>
  <c r="O29" i="14" s="1"/>
  <c r="O25" i="14"/>
  <c r="O21" i="14"/>
  <c r="P34" i="14"/>
  <c r="P37" i="14" s="1"/>
  <c r="N21" i="14"/>
  <c r="N22" i="14"/>
  <c r="N23" i="14"/>
  <c r="N29" i="14" s="1"/>
  <c r="N31" i="14" s="1"/>
  <c r="N34" i="14" s="1"/>
  <c r="N37" i="14" s="1"/>
  <c r="N24" i="14"/>
  <c r="N20" i="14"/>
  <c r="I6" i="12"/>
  <c r="J4" i="12"/>
  <c r="E32" i="7"/>
  <c r="J39" i="7" s="1"/>
  <c r="J42" i="7"/>
  <c r="E36" i="7"/>
  <c r="D33" i="7"/>
  <c r="D36" i="7"/>
  <c r="L34" i="6"/>
  <c r="L33" i="6"/>
  <c r="L22" i="6"/>
  <c r="L20" i="6"/>
  <c r="L12" i="6"/>
  <c r="L9" i="6"/>
  <c r="L31" i="6"/>
  <c r="L30" i="6"/>
  <c r="L29" i="6"/>
  <c r="L24" i="6"/>
  <c r="L21" i="6"/>
  <c r="L18" i="6"/>
  <c r="H8" i="12" s="1"/>
  <c r="H10" i="12" s="1"/>
  <c r="H14" i="12" s="1"/>
  <c r="L14" i="6"/>
  <c r="L13" i="6"/>
  <c r="L11" i="6"/>
  <c r="L10" i="6"/>
  <c r="M6" i="6"/>
  <c r="L25" i="6"/>
  <c r="L32" i="6"/>
  <c r="L23" i="6"/>
  <c r="L19" i="6"/>
  <c r="L18" i="5"/>
  <c r="K26" i="5"/>
  <c r="N6" i="5"/>
  <c r="M21" i="5"/>
  <c r="M20" i="5"/>
  <c r="M19" i="5"/>
  <c r="M16" i="5"/>
  <c r="M15" i="5"/>
  <c r="M14" i="5"/>
  <c r="M11" i="5"/>
  <c r="M10" i="5"/>
  <c r="M9" i="5"/>
  <c r="M8" i="5"/>
  <c r="L22" i="5"/>
  <c r="L12" i="5"/>
  <c r="J43" i="4"/>
  <c r="J38" i="4"/>
  <c r="J41" i="4"/>
  <c r="L19" i="4"/>
  <c r="L14" i="4"/>
  <c r="D25" i="4"/>
  <c r="D20" i="4"/>
  <c r="M23" i="4"/>
  <c r="M17" i="4"/>
  <c r="M35" i="4"/>
  <c r="C20" i="4"/>
  <c r="N40" i="4"/>
  <c r="N28" i="4"/>
  <c r="K7" i="12" s="1"/>
  <c r="N22" i="4"/>
  <c r="N10" i="4"/>
  <c r="N11" i="4" s="1"/>
  <c r="N7" i="4"/>
  <c r="O6" i="4"/>
  <c r="N34" i="4"/>
  <c r="N16" i="4"/>
  <c r="H25" i="4"/>
  <c r="H20" i="4"/>
  <c r="F26" i="4"/>
  <c r="F31" i="4"/>
  <c r="M8" i="4"/>
  <c r="M13" i="4"/>
  <c r="G20" i="4"/>
  <c r="G25" i="4"/>
  <c r="O34" i="14" l="1"/>
  <c r="O37" i="14" s="1"/>
  <c r="O31" i="14"/>
  <c r="J44" i="7"/>
  <c r="O43" i="13"/>
  <c r="I9" i="12" s="1"/>
  <c r="K49" i="13"/>
  <c r="K51" i="13" s="1"/>
  <c r="K58" i="13" s="1"/>
  <c r="K61" i="13" s="1"/>
  <c r="F9" i="12"/>
  <c r="F10" i="12" s="1"/>
  <c r="H61" i="13"/>
  <c r="H91" i="18"/>
  <c r="K37" i="6"/>
  <c r="I31" i="4"/>
  <c r="I26" i="4"/>
  <c r="E31" i="4"/>
  <c r="E37" i="4" s="1"/>
  <c r="E26" i="4"/>
  <c r="D91" i="18"/>
  <c r="J6" i="12"/>
  <c r="K4" i="12"/>
  <c r="K6" i="12" s="1"/>
  <c r="L26" i="6"/>
  <c r="N6" i="6"/>
  <c r="M34" i="6"/>
  <c r="M33" i="6"/>
  <c r="M32" i="6"/>
  <c r="M31" i="6"/>
  <c r="M30" i="6"/>
  <c r="M29" i="6"/>
  <c r="M25" i="6"/>
  <c r="M24" i="6"/>
  <c r="M23" i="6"/>
  <c r="M22" i="6"/>
  <c r="M21" i="6"/>
  <c r="M20" i="6"/>
  <c r="M19" i="6"/>
  <c r="M18" i="6"/>
  <c r="M14" i="6"/>
  <c r="M13" i="6"/>
  <c r="M12" i="6"/>
  <c r="M11" i="6"/>
  <c r="M10" i="6"/>
  <c r="M9" i="6"/>
  <c r="L15" i="6"/>
  <c r="L35" i="6"/>
  <c r="O6" i="5"/>
  <c r="N21" i="5"/>
  <c r="N20" i="5"/>
  <c r="N19" i="5"/>
  <c r="N16" i="5"/>
  <c r="N15" i="5"/>
  <c r="N14" i="5"/>
  <c r="N11" i="5"/>
  <c r="N10" i="5"/>
  <c r="N9" i="5"/>
  <c r="N8" i="5"/>
  <c r="M12" i="5"/>
  <c r="M18" i="5"/>
  <c r="M22" i="5"/>
  <c r="L24" i="5"/>
  <c r="L26" i="5" s="1"/>
  <c r="H26" i="4"/>
  <c r="H31" i="4"/>
  <c r="E38" i="4"/>
  <c r="E43" i="4"/>
  <c r="E41" i="4"/>
  <c r="F37" i="4"/>
  <c r="F32" i="4"/>
  <c r="N17" i="4"/>
  <c r="L20" i="4"/>
  <c r="L25" i="4"/>
  <c r="N35" i="4"/>
  <c r="N23" i="4"/>
  <c r="G26" i="4"/>
  <c r="G31" i="4"/>
  <c r="M19" i="4"/>
  <c r="M14" i="4"/>
  <c r="O28" i="4"/>
  <c r="O22" i="4"/>
  <c r="O10" i="4"/>
  <c r="O11" i="4" s="1"/>
  <c r="O34" i="4"/>
  <c r="O16" i="4"/>
  <c r="O7" i="4"/>
  <c r="P6" i="4"/>
  <c r="O40" i="4"/>
  <c r="N29" i="4"/>
  <c r="D26" i="4"/>
  <c r="D31" i="4"/>
  <c r="N13" i="4"/>
  <c r="N8" i="4"/>
  <c r="C26" i="4"/>
  <c r="C31" i="4"/>
  <c r="C37" i="4" s="1"/>
  <c r="J44" i="4"/>
  <c r="J48" i="4"/>
  <c r="K54" i="13" l="1"/>
  <c r="K53" i="13"/>
  <c r="M35" i="6"/>
  <c r="M26" i="6"/>
  <c r="I8" i="12"/>
  <c r="I10" i="12" s="1"/>
  <c r="I14" i="12" s="1"/>
  <c r="K64" i="13"/>
  <c r="K63" i="13"/>
  <c r="N12" i="5"/>
  <c r="N18" i="5"/>
  <c r="N22" i="5"/>
  <c r="M24" i="5"/>
  <c r="M26" i="5" s="1"/>
  <c r="M15" i="6"/>
  <c r="M37" i="6" s="1"/>
  <c r="J32" i="4"/>
  <c r="I37" i="4"/>
  <c r="L37" i="6"/>
  <c r="O6" i="6"/>
  <c r="N34" i="6"/>
  <c r="N33" i="6"/>
  <c r="N32" i="6"/>
  <c r="N31" i="6"/>
  <c r="N30" i="6"/>
  <c r="N29" i="6"/>
  <c r="N25" i="6"/>
  <c r="N24" i="6"/>
  <c r="N23" i="6"/>
  <c r="N22" i="6"/>
  <c r="N21" i="6"/>
  <c r="N20" i="6"/>
  <c r="N19" i="6"/>
  <c r="N18" i="6"/>
  <c r="J8" i="12" s="1"/>
  <c r="J10" i="12" s="1"/>
  <c r="J14" i="12" s="1"/>
  <c r="N14" i="6"/>
  <c r="N13" i="6"/>
  <c r="N12" i="6"/>
  <c r="N11" i="6"/>
  <c r="N10" i="6"/>
  <c r="N9" i="6"/>
  <c r="O21" i="5"/>
  <c r="O20" i="5"/>
  <c r="O19" i="5"/>
  <c r="O16" i="5"/>
  <c r="O15" i="5"/>
  <c r="O14" i="5"/>
  <c r="O11" i="5"/>
  <c r="O10" i="5"/>
  <c r="O9" i="5"/>
  <c r="O8" i="5"/>
  <c r="O8" i="4"/>
  <c r="O13" i="4"/>
  <c r="O17" i="4"/>
  <c r="O29" i="4"/>
  <c r="E48" i="4"/>
  <c r="E44" i="4"/>
  <c r="J52" i="4"/>
  <c r="J54" i="4" s="1"/>
  <c r="C43" i="4"/>
  <c r="C41" i="4"/>
  <c r="C38" i="4"/>
  <c r="N19" i="4"/>
  <c r="N14" i="4"/>
  <c r="O35" i="4"/>
  <c r="D32" i="4"/>
  <c r="D37" i="4"/>
  <c r="E32" i="4"/>
  <c r="P28" i="4"/>
  <c r="P22" i="4"/>
  <c r="P10" i="4"/>
  <c r="P11" i="4" s="1"/>
  <c r="P34" i="4"/>
  <c r="P16" i="4"/>
  <c r="P7" i="4"/>
  <c r="P40" i="4"/>
  <c r="M20" i="4"/>
  <c r="M25" i="4"/>
  <c r="L26" i="4"/>
  <c r="L31" i="4"/>
  <c r="F43" i="4"/>
  <c r="F38" i="4"/>
  <c r="F41" i="4"/>
  <c r="H32" i="4"/>
  <c r="H37" i="4"/>
  <c r="I32" i="4"/>
  <c r="O23" i="4"/>
  <c r="G32" i="4"/>
  <c r="G37" i="4"/>
  <c r="N26" i="6" l="1"/>
  <c r="N35" i="6"/>
  <c r="I38" i="4"/>
  <c r="I43" i="4"/>
  <c r="I41" i="4"/>
  <c r="N24" i="5"/>
  <c r="N26" i="5" s="1"/>
  <c r="N15" i="6"/>
  <c r="O34" i="6"/>
  <c r="O33" i="6"/>
  <c r="O32" i="6"/>
  <c r="O31" i="6"/>
  <c r="O30" i="6"/>
  <c r="O29" i="6"/>
  <c r="O25" i="6"/>
  <c r="O24" i="6"/>
  <c r="O23" i="6"/>
  <c r="O22" i="6"/>
  <c r="O21" i="6"/>
  <c r="O20" i="6"/>
  <c r="O19" i="6"/>
  <c r="O18" i="6"/>
  <c r="K8" i="12" s="1"/>
  <c r="K10" i="12" s="1"/>
  <c r="O14" i="6"/>
  <c r="O13" i="6"/>
  <c r="O12" i="6"/>
  <c r="O11" i="6"/>
  <c r="O10" i="6"/>
  <c r="O9" i="6"/>
  <c r="O12" i="5"/>
  <c r="O18" i="5"/>
  <c r="O22" i="5"/>
  <c r="P8" i="4"/>
  <c r="P13" i="4"/>
  <c r="L32" i="4"/>
  <c r="L37" i="4"/>
  <c r="P17" i="4"/>
  <c r="P29" i="4"/>
  <c r="G43" i="4"/>
  <c r="G41" i="4"/>
  <c r="G38" i="4"/>
  <c r="H41" i="4"/>
  <c r="H38" i="4"/>
  <c r="H43" i="4"/>
  <c r="F44" i="4"/>
  <c r="F48" i="4"/>
  <c r="M26" i="4"/>
  <c r="M31" i="4"/>
  <c r="P35" i="4"/>
  <c r="D38" i="4"/>
  <c r="D43" i="4"/>
  <c r="D41" i="4"/>
  <c r="C48" i="4"/>
  <c r="C44" i="4"/>
  <c r="O19" i="4"/>
  <c r="O14" i="4"/>
  <c r="P23" i="4"/>
  <c r="N25" i="4"/>
  <c r="N20" i="4"/>
  <c r="E54" i="4"/>
  <c r="E52" i="4"/>
  <c r="N37" i="6" l="1"/>
  <c r="K14" i="12"/>
  <c r="E31" i="12" s="1"/>
  <c r="E23" i="12"/>
  <c r="E27" i="12" s="1"/>
  <c r="E32" i="12" s="1"/>
  <c r="O15" i="6"/>
  <c r="O26" i="6"/>
  <c r="O24" i="5"/>
  <c r="O26" i="5" s="1"/>
  <c r="I48" i="4"/>
  <c r="I44" i="4"/>
  <c r="O35" i="6"/>
  <c r="N31" i="4"/>
  <c r="N26" i="4"/>
  <c r="H48" i="4"/>
  <c r="H44" i="4"/>
  <c r="L43" i="4"/>
  <c r="L44" i="4" s="1"/>
  <c r="L41" i="4"/>
  <c r="C54" i="4"/>
  <c r="C52" i="4"/>
  <c r="O20" i="4"/>
  <c r="O25" i="4"/>
  <c r="D48" i="4"/>
  <c r="D44" i="4"/>
  <c r="M32" i="4"/>
  <c r="M37" i="4"/>
  <c r="G48" i="4"/>
  <c r="G44" i="4"/>
  <c r="F54" i="4"/>
  <c r="F49" i="4"/>
  <c r="F52" i="4"/>
  <c r="P19" i="4"/>
  <c r="P14" i="4"/>
  <c r="O37" i="6" l="1"/>
  <c r="E33" i="12"/>
  <c r="E37" i="12" s="1"/>
  <c r="E40" i="12" s="1"/>
  <c r="G22" i="12" s="1"/>
  <c r="J49" i="4"/>
  <c r="I52" i="4"/>
  <c r="I54" i="4" s="1"/>
  <c r="P20" i="4"/>
  <c r="P25" i="4"/>
  <c r="G49" i="4"/>
  <c r="G54" i="4"/>
  <c r="G52" i="4"/>
  <c r="D54" i="4"/>
  <c r="D49" i="4"/>
  <c r="D52" i="4"/>
  <c r="E49" i="4"/>
  <c r="H54" i="4"/>
  <c r="H49" i="4"/>
  <c r="H52" i="4"/>
  <c r="I49" i="4"/>
  <c r="O26" i="4"/>
  <c r="O31" i="4"/>
  <c r="M43" i="4"/>
  <c r="M44" i="4" s="1"/>
  <c r="M41" i="4"/>
  <c r="N32" i="4"/>
  <c r="N37" i="4"/>
  <c r="E43" i="12" l="1"/>
  <c r="N43" i="4"/>
  <c r="N44" i="4" s="1"/>
  <c r="N41" i="4"/>
  <c r="O37" i="4"/>
  <c r="O32" i="4"/>
  <c r="P26" i="4"/>
  <c r="P31" i="4"/>
  <c r="P32" i="4" l="1"/>
  <c r="P37" i="4"/>
  <c r="O43" i="4"/>
  <c r="O44" i="4" s="1"/>
  <c r="O41" i="4"/>
  <c r="P43" i="4" l="1"/>
  <c r="P44" i="4" s="1"/>
  <c r="P41" i="4"/>
</calcChain>
</file>

<file path=xl/sharedStrings.xml><?xml version="1.0" encoding="utf-8"?>
<sst xmlns="http://schemas.openxmlformats.org/spreadsheetml/2006/main" count="702" uniqueCount="399">
  <si>
    <t>DuPont Analysis</t>
  </si>
  <si>
    <t>Monte Carlo Simulation</t>
  </si>
  <si>
    <t>Historical Approach</t>
  </si>
  <si>
    <t>Football Field Analysis</t>
  </si>
  <si>
    <t>Comps Valuation</t>
  </si>
  <si>
    <t>Intrinsic Growth</t>
  </si>
  <si>
    <t>DCF</t>
  </si>
  <si>
    <t>Market Risk Premium</t>
  </si>
  <si>
    <t>Regression</t>
  </si>
  <si>
    <t>WACC</t>
  </si>
  <si>
    <t>Ratio Analysis</t>
  </si>
  <si>
    <t>Cash Flow Statement</t>
  </si>
  <si>
    <t>Balance Sheet</t>
  </si>
  <si>
    <t>Income Statement</t>
  </si>
  <si>
    <t>One-Page Company Profile</t>
  </si>
  <si>
    <t>Table of Content</t>
  </si>
  <si>
    <t>Years</t>
  </si>
  <si>
    <t>LTM</t>
  </si>
  <si>
    <t>#</t>
  </si>
  <si>
    <t>Sales</t>
  </si>
  <si>
    <t>Sales Growth</t>
  </si>
  <si>
    <t>-</t>
  </si>
  <si>
    <t>Cost of Goods Sold</t>
  </si>
  <si>
    <t>COGS % Sales</t>
  </si>
  <si>
    <t>Gross Profit</t>
  </si>
  <si>
    <t xml:space="preserve">Gross Margin </t>
  </si>
  <si>
    <t>Selling &amp; Administrative Expenses</t>
  </si>
  <si>
    <t>S&amp;G Expenses % Sales</t>
  </si>
  <si>
    <t>EBITDA</t>
  </si>
  <si>
    <t>EBITDA % Sales</t>
  </si>
  <si>
    <t>Other Income</t>
  </si>
  <si>
    <t>Income %Sales</t>
  </si>
  <si>
    <t>Adjusted EBITDA</t>
  </si>
  <si>
    <t>Adjusted EBITDA % Sales</t>
  </si>
  <si>
    <t>Depreciation</t>
  </si>
  <si>
    <t>Depreciation % Sales</t>
  </si>
  <si>
    <t>EBIT</t>
  </si>
  <si>
    <t>EBIT Growth</t>
  </si>
  <si>
    <t>Interest</t>
  </si>
  <si>
    <t>Interest % Sales</t>
  </si>
  <si>
    <t>EBT</t>
  </si>
  <si>
    <t>EBT % Sales</t>
  </si>
  <si>
    <t>Tax</t>
  </si>
  <si>
    <t>Effective Tax Rate</t>
  </si>
  <si>
    <t>Net Profit</t>
  </si>
  <si>
    <t>Net Margin</t>
  </si>
  <si>
    <t>No. of Equity Shares</t>
  </si>
  <si>
    <t>Earning Per Share</t>
  </si>
  <si>
    <t xml:space="preserve">EPS Growth </t>
  </si>
  <si>
    <t>Dividend Per Share</t>
  </si>
  <si>
    <t>Dividend Payout Ratio</t>
  </si>
  <si>
    <t>Retained Earnings</t>
  </si>
  <si>
    <t>Equity Share Capital</t>
  </si>
  <si>
    <t>Reserves</t>
  </si>
  <si>
    <t>Borrowings</t>
  </si>
  <si>
    <t>Other Liabilities</t>
  </si>
  <si>
    <t>Total Liabilities</t>
  </si>
  <si>
    <t>Fixed Assets Net Block</t>
  </si>
  <si>
    <t>Capital Work in Progress</t>
  </si>
  <si>
    <t>Investments</t>
  </si>
  <si>
    <t>Other Assets</t>
  </si>
  <si>
    <t>Total Non-Current Assets</t>
  </si>
  <si>
    <t>Receivables</t>
  </si>
  <si>
    <t>Inventory</t>
  </si>
  <si>
    <t>Cash &amp; Bank</t>
  </si>
  <si>
    <t>Total Current Assets</t>
  </si>
  <si>
    <t>Total Assets</t>
  </si>
  <si>
    <t>Check</t>
  </si>
  <si>
    <t>Operating Activities</t>
  </si>
  <si>
    <t>Profit from operations</t>
  </si>
  <si>
    <t>Payables</t>
  </si>
  <si>
    <t>Other WC items</t>
  </si>
  <si>
    <t>Direct taxes</t>
  </si>
  <si>
    <t>Cash From Operating Activities</t>
  </si>
  <si>
    <t>Investing Activities</t>
  </si>
  <si>
    <t>Fixed assets purchased</t>
  </si>
  <si>
    <t>Fixed assets sold</t>
  </si>
  <si>
    <t>Investments purchased</t>
  </si>
  <si>
    <t>Investments sold</t>
  </si>
  <si>
    <t>Interest received</t>
  </si>
  <si>
    <t>Redemp n Canc of Shares</t>
  </si>
  <si>
    <t>Acquisition of companies</t>
  </si>
  <si>
    <t>Other investing items</t>
  </si>
  <si>
    <t xml:space="preserve">Cash from Investing Activity </t>
  </si>
  <si>
    <t>Financing Activities</t>
  </si>
  <si>
    <t>Proceeds from shares</t>
  </si>
  <si>
    <t>Proceeds from borrowings</t>
  </si>
  <si>
    <t>Repayment of borrowings</t>
  </si>
  <si>
    <t>Interest paid fin</t>
  </si>
  <si>
    <t>Financial liabilities</t>
  </si>
  <si>
    <t>Other financing items</t>
  </si>
  <si>
    <t xml:space="preserve">Cash from Financing Activity </t>
  </si>
  <si>
    <t>Net Cash Flow</t>
  </si>
  <si>
    <t>Weighted average Cost of Capital</t>
  </si>
  <si>
    <t>All figures are in INR unless stated otherwise</t>
  </si>
  <si>
    <t>Peer Comps</t>
  </si>
  <si>
    <t>Debt/</t>
  </si>
  <si>
    <t>Levered</t>
  </si>
  <si>
    <t>Unlevered</t>
  </si>
  <si>
    <t>Name</t>
  </si>
  <si>
    <t>Country</t>
  </si>
  <si>
    <t>Total Debt</t>
  </si>
  <si>
    <t>Total Equity</t>
  </si>
  <si>
    <r>
      <t>Tax Rate</t>
    </r>
    <r>
      <rPr>
        <b/>
        <vertAlign val="superscript"/>
        <sz val="11"/>
        <color theme="1"/>
        <rFont val="Calibri"/>
        <family val="2"/>
      </rPr>
      <t>1</t>
    </r>
  </si>
  <si>
    <t>Equity</t>
  </si>
  <si>
    <t>Capital</t>
  </si>
  <si>
    <r>
      <t xml:space="preserve"> Beta</t>
    </r>
    <r>
      <rPr>
        <b/>
        <vertAlign val="superscript"/>
        <sz val="11"/>
        <color theme="1"/>
        <rFont val="Calibri"/>
        <family val="2"/>
      </rPr>
      <t>2</t>
    </r>
  </si>
  <si>
    <r>
      <t xml:space="preserve"> Beta</t>
    </r>
    <r>
      <rPr>
        <b/>
        <vertAlign val="superscript"/>
        <sz val="11"/>
        <color theme="1"/>
        <rFont val="Calibri"/>
        <family val="2"/>
      </rPr>
      <t>3</t>
    </r>
  </si>
  <si>
    <t>Zomato Ltd</t>
  </si>
  <si>
    <t>India</t>
  </si>
  <si>
    <t>Swiggy</t>
  </si>
  <si>
    <t>FSN E-Commerce</t>
  </si>
  <si>
    <t>TBO Tek</t>
  </si>
  <si>
    <t>Indiamart Inter.</t>
  </si>
  <si>
    <t>Average</t>
  </si>
  <si>
    <t>Median</t>
  </si>
  <si>
    <t>Cost of Debt</t>
  </si>
  <si>
    <t>Cost of Equity</t>
  </si>
  <si>
    <t>Pre tax cost of debt</t>
  </si>
  <si>
    <t>Risk free rate</t>
  </si>
  <si>
    <t xml:space="preserve">Tax </t>
  </si>
  <si>
    <t>Post tax cost of debt</t>
  </si>
  <si>
    <r>
      <t>Levered Beta</t>
    </r>
    <r>
      <rPr>
        <vertAlign val="superscript"/>
        <sz val="11"/>
        <color theme="1"/>
        <rFont val="Calibri"/>
        <family val="2"/>
      </rPr>
      <t>4</t>
    </r>
  </si>
  <si>
    <t>Capital Structure</t>
  </si>
  <si>
    <t>Levered Beta</t>
  </si>
  <si>
    <t>Current</t>
  </si>
  <si>
    <t>Target</t>
  </si>
  <si>
    <t>Comps median Unlevered Beta</t>
  </si>
  <si>
    <t>Target Debt/Equity</t>
  </si>
  <si>
    <t>Market Capitalisation</t>
  </si>
  <si>
    <t>Tax Rate</t>
  </si>
  <si>
    <t>Total Capitalisation</t>
  </si>
  <si>
    <t>Debt/Equity</t>
  </si>
  <si>
    <t>Weighted Average Cost of Capital</t>
  </si>
  <si>
    <t>1.Tax Rate considered as Marginal Tax Rate for the country</t>
  </si>
  <si>
    <t>2. Levered Beta is based on 5 year monthly data</t>
  </si>
  <si>
    <t>Equity Weight</t>
  </si>
  <si>
    <t>3. Unlevered Beta= Levered Beta/(1+(1-tax rate)*Debt/Equity)</t>
  </si>
  <si>
    <t>4. Levered Beta= Unlevered Beta*(1+(1-tax rate)*Debt/Equity)</t>
  </si>
  <si>
    <t>Debt Weight</t>
  </si>
  <si>
    <t>CMP Rs.</t>
  </si>
  <si>
    <t xml:space="preserve">Mar Cap Rs.Cr. </t>
  </si>
  <si>
    <t>Debt Rs.Cr.</t>
  </si>
  <si>
    <t>Debt / Eq</t>
  </si>
  <si>
    <t xml:space="preserve">Regression Beta </t>
  </si>
  <si>
    <t>2 Years</t>
  </si>
  <si>
    <t>Zomato Ltd.</t>
  </si>
  <si>
    <t>Nifty Returns</t>
  </si>
  <si>
    <t>Beta Drifting</t>
  </si>
  <si>
    <t>Date</t>
  </si>
  <si>
    <t>Adj Close </t>
  </si>
  <si>
    <t>Returns</t>
  </si>
  <si>
    <t>Levered Raw Beta</t>
  </si>
  <si>
    <t>SUMMARY OUTPUT</t>
  </si>
  <si>
    <t>Raw Beta Weight</t>
  </si>
  <si>
    <t>Regression Statistics</t>
  </si>
  <si>
    <t>Market Beta</t>
  </si>
  <si>
    <t>Multiple R</t>
  </si>
  <si>
    <t>Market Beta Weight</t>
  </si>
  <si>
    <t>R Square</t>
  </si>
  <si>
    <t>Adjusted R Square</t>
  </si>
  <si>
    <t>Adjusted Beta</t>
  </si>
  <si>
    <t>Standard Error</t>
  </si>
  <si>
    <t>Observations</t>
  </si>
  <si>
    <t>ANOVA</t>
  </si>
  <si>
    <t>df</t>
  </si>
  <si>
    <t>SS</t>
  </si>
  <si>
    <t>MS</t>
  </si>
  <si>
    <t>F</t>
  </si>
  <si>
    <t>Significance F</t>
  </si>
  <si>
    <t>Residual</t>
  </si>
  <si>
    <t>Total</t>
  </si>
  <si>
    <t>Coefficients</t>
  </si>
  <si>
    <t>t Stat</t>
  </si>
  <si>
    <t>P-value</t>
  </si>
  <si>
    <t>Lower 95%</t>
  </si>
  <si>
    <t>Upper 95%</t>
  </si>
  <si>
    <t>Lower 95.0%</t>
  </si>
  <si>
    <t>Upper 95.0%</t>
  </si>
  <si>
    <t>Intercept</t>
  </si>
  <si>
    <t>X Variable 1</t>
  </si>
  <si>
    <t>Daily</t>
  </si>
  <si>
    <t>Return</t>
  </si>
  <si>
    <t>2 Years (Weekly)</t>
  </si>
  <si>
    <t xml:space="preserve">Daily </t>
  </si>
  <si>
    <t>Risk Market Premium</t>
  </si>
  <si>
    <t>Year</t>
  </si>
  <si>
    <t>Annual</t>
  </si>
  <si>
    <t>Average Return</t>
  </si>
  <si>
    <t>Dividend Yield</t>
  </si>
  <si>
    <r>
      <t>1.27%</t>
    </r>
    <r>
      <rPr>
        <vertAlign val="superscript"/>
        <sz val="11"/>
        <color theme="1"/>
        <rFont val="Calibri"/>
        <family val="2"/>
      </rPr>
      <t>1</t>
    </r>
  </si>
  <si>
    <t>Total Market Return</t>
  </si>
  <si>
    <t>Mean</t>
  </si>
  <si>
    <t>EBITDA Growth</t>
  </si>
  <si>
    <t>Net Profit Growth</t>
  </si>
  <si>
    <t>Gross Margin</t>
  </si>
  <si>
    <t>EBITDA Margin</t>
  </si>
  <si>
    <t>EBIT Margin</t>
  </si>
  <si>
    <t>EBT Margin</t>
  </si>
  <si>
    <t>Net Profit Margin</t>
  </si>
  <si>
    <t>SalesExpense%Sales</t>
  </si>
  <si>
    <t>Depreciation%Sales</t>
  </si>
  <si>
    <t>Operatingincome%Sales</t>
  </si>
  <si>
    <t>Return on Capital Employed</t>
  </si>
  <si>
    <t>Retained Earnings%</t>
  </si>
  <si>
    <t>Return on Equity%</t>
  </si>
  <si>
    <t>Self Sustained Growth</t>
  </si>
  <si>
    <t>Interest Coverage Ratio</t>
  </si>
  <si>
    <t>Debtor Turnover Ratio</t>
  </si>
  <si>
    <t>Credit Turnover Ratio</t>
  </si>
  <si>
    <t>Inventory Turnover Ratio</t>
  </si>
  <si>
    <t>Fixed Asset Turnover</t>
  </si>
  <si>
    <t>Capital Turnover Ratio</t>
  </si>
  <si>
    <t>Debtor Days</t>
  </si>
  <si>
    <t>Payable Days</t>
  </si>
  <si>
    <t>Inventory Days</t>
  </si>
  <si>
    <t>Cash Conversion Cycle (in days)</t>
  </si>
  <si>
    <t>CFO/Sales</t>
  </si>
  <si>
    <t>CFO/Total Assets</t>
  </si>
  <si>
    <t>CFO/Total Debt</t>
  </si>
  <si>
    <t xml:space="preserve"> 52 Week (High- INR 304.70 &amp; Low- INR 139.00)</t>
  </si>
  <si>
    <t>About the Company</t>
  </si>
  <si>
    <t>Incorporated in 2010, Zomato Limited is one of the leading online Food Service platforms in terms of the value of food sold. Its offerings include food delivery, dining-out services, Loyalty programs, and others. As of December 31, 2020, Zomato has established a strong footprint across 23 countries with 131,233 active food delivery restaurants, 161,637 active delivery partners, and an average monthly food order of 10.7 million customers.</t>
  </si>
  <si>
    <t>Financial Summary</t>
  </si>
  <si>
    <t>Working Capital/ Total Assets</t>
  </si>
  <si>
    <t>Working Capital</t>
  </si>
  <si>
    <t>Retained Earnings/ Total Assets</t>
  </si>
  <si>
    <t>EBIT/ Total Assets</t>
  </si>
  <si>
    <t>Market Cap/ Long Term Liabilities</t>
  </si>
  <si>
    <t>Market Cap</t>
  </si>
  <si>
    <t>Long Term Liabilities</t>
  </si>
  <si>
    <t>Sales/ Total Assets</t>
  </si>
  <si>
    <t>Altman Z Score</t>
  </si>
  <si>
    <t>Final Score</t>
  </si>
  <si>
    <t>Financial Stability</t>
  </si>
  <si>
    <t>Calculation of PV of FCFF</t>
  </si>
  <si>
    <t>EBIT(1-t)</t>
  </si>
  <si>
    <t>Free Cash Flow to Firm(FCFF)</t>
  </si>
  <si>
    <t>Mid Year Convention</t>
  </si>
  <si>
    <t>Discounting Factor</t>
  </si>
  <si>
    <t>PV of FCFF</t>
  </si>
  <si>
    <t>Expected Growth</t>
  </si>
  <si>
    <t>Terminal Growth</t>
  </si>
  <si>
    <t>FCFF(n+1)</t>
  </si>
  <si>
    <t>Terminal Growth Rate</t>
  </si>
  <si>
    <t>Terminal Value</t>
  </si>
  <si>
    <t>Equity Value Per Share</t>
  </si>
  <si>
    <t>PV of Terminal Value</t>
  </si>
  <si>
    <t>Value of Operating Assets</t>
  </si>
  <si>
    <t>Add: Cash</t>
  </si>
  <si>
    <t>Less: Debt</t>
  </si>
  <si>
    <t>Value of Equity</t>
  </si>
  <si>
    <t>No. of Shares</t>
  </si>
  <si>
    <t>Share Price</t>
  </si>
  <si>
    <t>Discount/Premium</t>
  </si>
  <si>
    <t>Calculation of ROIC</t>
  </si>
  <si>
    <t>Current Assets</t>
  </si>
  <si>
    <t>Inventories</t>
  </si>
  <si>
    <t>Trade Receivables</t>
  </si>
  <si>
    <t>Loans &amp; Advances</t>
  </si>
  <si>
    <t>Other Asset items</t>
  </si>
  <si>
    <t>Current Liabilities</t>
  </si>
  <si>
    <t>Trade Payables</t>
  </si>
  <si>
    <t>Advance from Customers</t>
  </si>
  <si>
    <t>Other liability items</t>
  </si>
  <si>
    <t>Total Current Liabilities</t>
  </si>
  <si>
    <t>Net Working Capital</t>
  </si>
  <si>
    <t>Non-Current Assets</t>
  </si>
  <si>
    <t>Building</t>
  </si>
  <si>
    <t>Plant Machinery</t>
  </si>
  <si>
    <t>Equipments</t>
  </si>
  <si>
    <t>Computers</t>
  </si>
  <si>
    <t>Furniture n fittings</t>
  </si>
  <si>
    <t>Vehicles</t>
  </si>
  <si>
    <t>Intangible Assets</t>
  </si>
  <si>
    <t>Other fixed assets</t>
  </si>
  <si>
    <t>Gross Block</t>
  </si>
  <si>
    <t>Accumulated Depreciation</t>
  </si>
  <si>
    <t>Net Non-Current Assets</t>
  </si>
  <si>
    <t>Invested Capital</t>
  </si>
  <si>
    <t>ROIC</t>
  </si>
  <si>
    <t>Calculation of Reinvestment Rate</t>
  </si>
  <si>
    <t>Net Capex</t>
  </si>
  <si>
    <t>Change in Working Capital</t>
  </si>
  <si>
    <t>Marginal Rate</t>
  </si>
  <si>
    <t xml:space="preserve">Reinvestment </t>
  </si>
  <si>
    <t xml:space="preserve">Reinvestment Rate </t>
  </si>
  <si>
    <t>4 Year Average</t>
  </si>
  <si>
    <t>4 Year Median</t>
  </si>
  <si>
    <t>Calculation of Intrinsic Growth</t>
  </si>
  <si>
    <t>Reinvestment Rate</t>
  </si>
  <si>
    <t>Amount in Crores</t>
  </si>
  <si>
    <t>Comparable Company Valuation</t>
  </si>
  <si>
    <t>Market Data</t>
  </si>
  <si>
    <t>Financials</t>
  </si>
  <si>
    <t>Valuation</t>
  </si>
  <si>
    <t>Company</t>
  </si>
  <si>
    <t>Ticker</t>
  </si>
  <si>
    <t>Shares Price</t>
  </si>
  <si>
    <t>Shares Outstanding</t>
  </si>
  <si>
    <t>Equity Value</t>
  </si>
  <si>
    <t>Net Debt</t>
  </si>
  <si>
    <t>Enterprise Value</t>
  </si>
  <si>
    <t>Revenue</t>
  </si>
  <si>
    <t>Net Income</t>
  </si>
  <si>
    <t>EV/Revenue</t>
  </si>
  <si>
    <t>EV/EBITDA</t>
  </si>
  <si>
    <t>P/E</t>
  </si>
  <si>
    <t>High</t>
  </si>
  <si>
    <t>75th Percentile</t>
  </si>
  <si>
    <t>25th Percentile</t>
  </si>
  <si>
    <t>Low</t>
  </si>
  <si>
    <t>Zomato Comparable Valuation</t>
  </si>
  <si>
    <t>Implied Enterprise Value</t>
  </si>
  <si>
    <t>Implied Market Value</t>
  </si>
  <si>
    <t>No. of Shares outstanding</t>
  </si>
  <si>
    <t>Implied Value per Share</t>
  </si>
  <si>
    <t>Source: The Valuation School, Screener</t>
  </si>
  <si>
    <t>Football Field Analysis- Data</t>
  </si>
  <si>
    <t>Open Low</t>
  </si>
  <si>
    <t xml:space="preserve">Open High </t>
  </si>
  <si>
    <t>Comps</t>
  </si>
  <si>
    <t>DCF Bear</t>
  </si>
  <si>
    <t>DCF Base</t>
  </si>
  <si>
    <t>DCF Bull</t>
  </si>
  <si>
    <t>52W H/L</t>
  </si>
  <si>
    <t>Sorted Return</t>
  </si>
  <si>
    <t>Std. Deviation</t>
  </si>
  <si>
    <t>Min</t>
  </si>
  <si>
    <t>Max</t>
  </si>
  <si>
    <t>CMP</t>
  </si>
  <si>
    <t>Percentile</t>
  </si>
  <si>
    <t>Confidence</t>
  </si>
  <si>
    <t>VAR%</t>
  </si>
  <si>
    <t>Stock Price</t>
  </si>
  <si>
    <t>VAR(INR)</t>
  </si>
  <si>
    <t>Replication</t>
  </si>
  <si>
    <t>Simulated Returns</t>
  </si>
  <si>
    <t>Return on Equity</t>
  </si>
  <si>
    <t>Average Shareholder Equity</t>
  </si>
  <si>
    <t>Retrn on Equity</t>
  </si>
  <si>
    <t>ROE- Dupont Equation</t>
  </si>
  <si>
    <t>Net Profit Margin(A)</t>
  </si>
  <si>
    <t>Average Total Assets</t>
  </si>
  <si>
    <t>Asset Turnover Ratio(B)</t>
  </si>
  <si>
    <t>Average Total Asset</t>
  </si>
  <si>
    <t>Equity Multiplier</t>
  </si>
  <si>
    <t>Return on Asset</t>
  </si>
  <si>
    <t>Retrn on Asset</t>
  </si>
  <si>
    <t>ROA- Dupont Equation</t>
  </si>
  <si>
    <t>Return on Asset (A*B)</t>
  </si>
  <si>
    <t>Key Financial Metrics</t>
  </si>
  <si>
    <t>Share Price- 5 Year</t>
  </si>
  <si>
    <t>Total Sales</t>
  </si>
  <si>
    <t>Sales Growth (y-o-y)</t>
  </si>
  <si>
    <t>Gross Profit Margin(%)</t>
  </si>
  <si>
    <t>EBITDA Margin(%)</t>
  </si>
  <si>
    <t>EBIT Margin(%)</t>
  </si>
  <si>
    <t>Net Profit Margin(%)</t>
  </si>
  <si>
    <t>Earnings Per Share(in Rs.)</t>
  </si>
  <si>
    <t>EPS (y-o-y)</t>
  </si>
  <si>
    <t>Key Financial Ratios</t>
  </si>
  <si>
    <t>Volume- 5 Year</t>
  </si>
  <si>
    <t>Price to Earnings</t>
  </si>
  <si>
    <t>EV/Sales</t>
  </si>
  <si>
    <t>Price/Book Value</t>
  </si>
  <si>
    <t>Return on Equity (%)</t>
  </si>
  <si>
    <t>Return on Capital Employed (%)</t>
  </si>
  <si>
    <t>Top 10 Shareholders</t>
  </si>
  <si>
    <t>Shareholding Pattern</t>
  </si>
  <si>
    <t>Managerial Remuneration</t>
  </si>
  <si>
    <t>Designation</t>
  </si>
  <si>
    <t>Remuneration</t>
  </si>
  <si>
    <t>X of Median Salary</t>
  </si>
  <si>
    <t>Deepinder Goyal</t>
  </si>
  <si>
    <t>MD &amp; CEO</t>
  </si>
  <si>
    <r>
      <t>Voluntarily waived off</t>
    </r>
    <r>
      <rPr>
        <vertAlign val="superscript"/>
        <sz val="11"/>
        <color theme="1"/>
        <rFont val="Calibri"/>
        <family val="2"/>
        <scheme val="minor"/>
      </rPr>
      <t>1</t>
    </r>
  </si>
  <si>
    <t>Share Price as on 2025</t>
  </si>
  <si>
    <t xml:space="preserve">Akshant Goyal </t>
  </si>
  <si>
    <t>CFO</t>
  </si>
  <si>
    <r>
      <t>Voluntarily waived off</t>
    </r>
    <r>
      <rPr>
        <vertAlign val="superscript"/>
        <sz val="11"/>
        <color theme="1"/>
        <rFont val="Calibri"/>
        <family val="2"/>
        <scheme val="minor"/>
      </rPr>
      <t>2</t>
    </r>
  </si>
  <si>
    <t>No. of shares o/s</t>
  </si>
  <si>
    <t>Sandhya Sethia</t>
  </si>
  <si>
    <t>CS &amp; CO</t>
  </si>
  <si>
    <t>Less: Cash &amp; Equivalents</t>
  </si>
  <si>
    <t>1. Deepinder Goyal has voluntarily waived his salary for a period of 36 months starting from April 1, 2021.</t>
  </si>
  <si>
    <t xml:space="preserve">Add: Debt </t>
  </si>
  <si>
    <t>2. Akshant Goyal has voluntarily waived his salary from January 1, 2022.</t>
  </si>
  <si>
    <t>Add: Minority Interest</t>
  </si>
  <si>
    <t>Recent Updates</t>
  </si>
  <si>
    <t>1. Zomato rebrand itself as 'Eternal', however, the food delivery brand will continue to be called Zomato.</t>
  </si>
  <si>
    <t>2. Eternal will encompass its four key businesses: the food delivery platform Zomato, the quick-commerce division Blinkit, the live events venture District, and the kitchen supplies unit Hyperpure, as stated by the company.</t>
  </si>
  <si>
    <t>3. Q2 profit rose nearly five-fold to ₹176 crore, though below analyst expectations. Revenue grew 69% to ₹4,800 crore.</t>
  </si>
  <si>
    <t>4. Food delivery segment expected to grow by 30% annually for the next five years.</t>
  </si>
  <si>
    <t>5. The revenue from operations in Q3FY25 stood at Rs 5,405 crore, which was up by 64% over Rs 3,288 crore in the corresponding quarter of the previous financial year.</t>
  </si>
  <si>
    <t>Sources: Screener, Economic Times, Mint</t>
  </si>
  <si>
    <t>Sensitivity Analysis</t>
  </si>
  <si>
    <t>Add: Depreciation</t>
  </si>
  <si>
    <t>Less: Capex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</si>
</sst>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164" formatCode="[$₹-4009]\ #,##0.0;[$₹-4009]\ \(#,##0.0\);\-"/>
    <numFmt numFmtId="165" formatCode="[$₹-4009]\ #,##0.00;[$₹-4009]\ \-#,##0.00"/>
    <numFmt numFmtId="166" formatCode="_ * #,##0.00_ ;_ * \-#,##0.00_ ;_ * &quot;-&quot;??_ ;_ @_ "/>
    <numFmt numFmtId="167" formatCode="#,##0.0"/>
    <numFmt numFmtId="168" formatCode="#,###.0"/>
    <numFmt numFmtId="169" formatCode="dd\-mmm\-yy"/>
    <numFmt numFmtId="170" formatCode="0.0"/>
    <numFmt numFmtId="171" formatCode="0.00&quot;x&quot;"/>
    <numFmt numFmtId="172" formatCode="0\ &quot;days&quot;"/>
    <numFmt numFmtId="173" formatCode="[$-409]mmm\-yy;@"/>
    <numFmt numFmtId="174" formatCode="0.0%"/>
    <numFmt numFmtId="175" formatCode="0.00\x"/>
    <numFmt numFmtId="176" formatCode="#,##0.0;\(#,##0.0\);\-"/>
    <numFmt numFmtId="177" formatCode="#,##0.000;\(#,##0.000\);\-"/>
    <numFmt numFmtId="178" formatCode="0&quot;x&quot;"/>
    <numFmt numFmtId="179" formatCode="0.0&quot;x&quot;"/>
    <numFmt numFmtId="180" formatCode="#,##0.0;\(#,##0.0\)"/>
    <numFmt numFmtId="181" formatCode="#,##0.00;\(#,##0.00\);\-"/>
  </numFmts>
  <fonts count="36">
    <font>
      <sz val="11"/>
      <color theme="1"/>
      <name val="Calibri"/>
      <family val="2"/>
    </font>
    <font>
      <sz val="11"/>
      <color theme="1"/>
      <name val="Calibri"/>
      <family val="2"/>
    </font>
    <font>
      <b/>
      <sz val="11"/>
      <color theme="0"/>
      <name val="Calibri"/>
      <family val="2"/>
    </font>
    <font>
      <b/>
      <sz val="11"/>
      <color theme="1"/>
      <name val="Calibri"/>
      <family val="2"/>
    </font>
    <font>
      <sz val="11"/>
      <color theme="0"/>
      <name val="Calibri"/>
      <family val="2"/>
    </font>
    <font>
      <sz val="14"/>
      <color theme="1"/>
      <name val="Calibri"/>
      <family val="2"/>
    </font>
    <font>
      <sz val="12"/>
      <color theme="1"/>
      <name val="Calibri"/>
      <family val="2"/>
    </font>
    <font>
      <b/>
      <sz val="24"/>
      <color theme="1"/>
      <name val="Calibri"/>
      <family val="2"/>
    </font>
    <font>
      <i/>
      <sz val="11"/>
      <color theme="0" tint="-0.249977111117893"/>
      <name val="Calibri"/>
      <family val="2"/>
    </font>
    <font>
      <sz val="11"/>
      <color rgb="FF0033CC"/>
      <name val="Calibri"/>
      <family val="2"/>
    </font>
    <font>
      <sz val="11"/>
      <color theme="1"/>
      <name val="Calibri"/>
      <family val="2"/>
      <scheme val="minor"/>
    </font>
    <font>
      <i/>
      <sz val="11"/>
      <color theme="1"/>
      <name val="Calibri"/>
      <family val="2"/>
    </font>
    <font>
      <b/>
      <vertAlign val="superscript"/>
      <sz val="11"/>
      <color theme="1"/>
      <name val="Calibri"/>
      <family val="2"/>
    </font>
    <font>
      <sz val="11"/>
      <color rgb="FF0070C0"/>
      <name val="Calibri"/>
      <family val="2"/>
    </font>
    <font>
      <vertAlign val="superscript"/>
      <sz val="11"/>
      <color theme="1"/>
      <name val="Calibri"/>
      <family val="2"/>
    </font>
    <font>
      <b/>
      <sz val="11"/>
      <color rgb="FF0070C0"/>
      <name val="Calibri"/>
      <family val="2"/>
    </font>
    <font>
      <i/>
      <sz val="9"/>
      <color theme="1"/>
      <name val="Calibri"/>
      <family val="2"/>
    </font>
    <font>
      <b/>
      <sz val="11"/>
      <color rgb="FF232A31"/>
      <name val="Calibri"/>
      <family val="2"/>
    </font>
    <font>
      <sz val="7"/>
      <color rgb="FF232A31"/>
      <name val="Arial"/>
      <family val="2"/>
    </font>
    <font>
      <sz val="11"/>
      <color theme="1"/>
      <name val="Arial"/>
      <family val="2"/>
    </font>
    <font>
      <b/>
      <sz val="22"/>
      <color rgb="FFE23845"/>
      <name val="Calibri"/>
      <family val="2"/>
    </font>
    <font>
      <b/>
      <sz val="14"/>
      <color rgb="FFE23845"/>
      <name val="Calibri"/>
      <family val="2"/>
    </font>
    <font>
      <b/>
      <sz val="12"/>
      <color rgb="FFE23845"/>
      <name val="Calibri"/>
      <family val="2"/>
    </font>
    <font>
      <sz val="8"/>
      <color theme="1"/>
      <name val="Arial"/>
      <family val="2"/>
    </font>
    <font>
      <b/>
      <sz val="11"/>
      <color rgb="FFE23845"/>
      <name val="Calibri"/>
      <family val="2"/>
    </font>
    <font>
      <sz val="7"/>
      <color rgb="FF0F172A"/>
      <name val="Inter"/>
    </font>
    <font>
      <i/>
      <sz val="11"/>
      <color rgb="FFE23845"/>
      <name val="Calibri"/>
      <family val="2"/>
    </font>
    <font>
      <b/>
      <sz val="12"/>
      <color theme="1"/>
      <name val="Calibri"/>
      <family val="2"/>
    </font>
    <font>
      <b/>
      <sz val="11"/>
      <color theme="0"/>
      <name val="Calibri"/>
      <family val="2"/>
      <scheme val="minor"/>
    </font>
    <font>
      <b/>
      <sz val="12"/>
      <color theme="0"/>
      <name val="Calibri"/>
      <family val="2"/>
      <scheme val="minor"/>
    </font>
    <font>
      <i/>
      <sz val="11"/>
      <color theme="1"/>
      <name val="Calibri"/>
      <family val="2"/>
      <scheme val="minor"/>
    </font>
    <font>
      <vertAlign val="superscript"/>
      <sz val="11"/>
      <color theme="1"/>
      <name val="Calibri"/>
      <family val="2"/>
      <scheme val="minor"/>
    </font>
    <font>
      <b/>
      <sz val="11"/>
      <color theme="1"/>
      <name val="Calibri"/>
      <family val="2"/>
      <scheme val="minor"/>
    </font>
    <font>
      <i/>
      <sz val="9"/>
      <color theme="1"/>
      <name val="Calibri"/>
      <family val="2"/>
      <scheme val="minor"/>
    </font>
    <font>
      <i/>
      <sz val="9"/>
      <color theme="0"/>
      <name val="Calibri"/>
      <family val="2"/>
      <scheme val="minor"/>
    </font>
    <font>
      <sz val="11"/>
      <color theme="0"/>
      <name val="Calibri"/>
      <family val="2"/>
      <scheme val="minor"/>
    </font>
  </fonts>
  <fills count="6">
    <fill>
      <patternFill patternType="none"/>
    </fill>
    <fill>
      <patternFill patternType="gray125"/>
    </fill>
    <fill>
      <patternFill patternType="solid">
        <fgColor theme="0"/>
        <bgColor indexed="64"/>
      </patternFill>
    </fill>
    <fill>
      <patternFill patternType="solid">
        <fgColor rgb="FFE23845"/>
        <bgColor indexed="64"/>
      </patternFill>
    </fill>
    <fill>
      <patternFill patternType="solid">
        <fgColor rgb="FFED9BA5"/>
        <bgColor indexed="64"/>
      </patternFill>
    </fill>
    <fill>
      <patternFill patternType="solid">
        <fgColor rgb="FFFF0000"/>
        <bgColor indexed="64"/>
      </patternFill>
    </fill>
  </fills>
  <borders count="19">
    <border>
      <left/>
      <right/>
      <top/>
      <bottom/>
      <diagonal/>
    </border>
    <border>
      <left/>
      <right/>
      <top style="medium">
        <color auto="1"/>
      </top>
      <bottom style="medium">
        <color auto="1"/>
      </bottom>
      <diagonal/>
    </border>
    <border>
      <left/>
      <right/>
      <top style="medium">
        <color auto="1"/>
      </top>
      <bottom/>
      <diagonal/>
    </border>
    <border>
      <left/>
      <right/>
      <top/>
      <bottom style="medium">
        <color auto="1"/>
      </bottom>
      <diagonal/>
    </border>
    <border>
      <left style="thin">
        <color indexed="64"/>
      </left>
      <right style="thin">
        <color indexed="64"/>
      </right>
      <top style="thin">
        <color indexed="64"/>
      </top>
      <bottom style="thin">
        <color indexed="64"/>
      </bottom>
      <diagonal/>
    </border>
    <border>
      <left/>
      <right/>
      <top style="medium">
        <color indexed="64"/>
      </top>
      <bottom style="thin">
        <color indexed="64"/>
      </bottom>
      <diagonal/>
    </border>
    <border>
      <left/>
      <right/>
      <top style="thin">
        <color indexed="64"/>
      </top>
      <bottom style="thin">
        <color indexed="64"/>
      </bottom>
      <diagonal/>
    </border>
    <border>
      <left/>
      <right/>
      <top/>
      <bottom style="medium">
        <color rgb="FFE23845"/>
      </bottom>
      <diagonal/>
    </border>
    <border>
      <left/>
      <right/>
      <top style="thin">
        <color rgb="FF002060"/>
      </top>
      <bottom style="thin">
        <color rgb="FF002060"/>
      </bottom>
      <diagonal/>
    </border>
    <border>
      <left/>
      <right/>
      <top style="medium">
        <color rgb="FF002060"/>
      </top>
      <bottom style="medium">
        <color rgb="FF002060"/>
      </bottom>
      <diagonal/>
    </border>
    <border>
      <left/>
      <right/>
      <top style="thin">
        <color rgb="FF002060"/>
      </top>
      <bottom style="medium">
        <color rgb="FF002060"/>
      </bottom>
      <diagonal/>
    </border>
    <border>
      <left/>
      <right/>
      <top/>
      <bottom style="thin">
        <color indexed="64"/>
      </bottom>
      <diagonal/>
    </border>
    <border>
      <left/>
      <right/>
      <top style="thin">
        <color indexed="64"/>
      </top>
      <bottom/>
      <diagonal/>
    </border>
    <border>
      <left/>
      <right/>
      <top/>
      <bottom style="thin">
        <color rgb="FF002060"/>
      </bottom>
      <diagonal/>
    </border>
    <border>
      <left/>
      <right/>
      <top/>
      <bottom style="thin">
        <color theme="0"/>
      </bottom>
      <diagonal/>
    </border>
    <border>
      <left/>
      <right/>
      <top/>
      <bottom style="dotted">
        <color theme="0" tint="-0.34998626667073579"/>
      </bottom>
      <diagonal/>
    </border>
    <border>
      <left/>
      <right/>
      <top style="dotted">
        <color auto="1"/>
      </top>
      <bottom style="dotted">
        <color auto="1"/>
      </bottom>
      <diagonal/>
    </border>
    <border>
      <left/>
      <right/>
      <top style="dotted">
        <color auto="1"/>
      </top>
      <bottom/>
      <diagonal/>
    </border>
    <border>
      <left/>
      <right/>
      <top style="dotted">
        <color rgb="FF002060"/>
      </top>
      <bottom style="dotted">
        <color rgb="FF002060"/>
      </bottom>
      <diagonal/>
    </border>
  </borders>
  <cellStyleXfs count="5">
    <xf numFmtId="0" fontId="0" fillId="0" borderId="0"/>
    <xf numFmtId="9" fontId="1" fillId="0" borderId="0" applyFont="0" applyFill="0" applyBorder="0" applyAlignment="0" applyProtection="0"/>
    <xf numFmtId="166" fontId="10" fillId="0" borderId="0" applyFont="0" applyFill="0" applyBorder="0" applyAlignment="0" applyProtection="0"/>
    <xf numFmtId="0" fontId="10" fillId="0" borderId="0"/>
    <xf numFmtId="9" fontId="10" fillId="0" borderId="0" applyFont="0" applyFill="0" applyBorder="0" applyAlignment="0" applyProtection="0"/>
  </cellStyleXfs>
  <cellXfs count="243">
    <xf numFmtId="0" fontId="0" fillId="0" borderId="0" xfId="0"/>
    <xf numFmtId="0" fontId="5" fillId="0" borderId="0" xfId="0" applyFont="1"/>
    <xf numFmtId="0" fontId="6" fillId="0" borderId="0" xfId="0" applyFont="1" applyAlignment="1">
      <alignment horizontal="left"/>
    </xf>
    <xf numFmtId="0" fontId="3" fillId="2" borderId="0" xfId="0" applyFont="1" applyFill="1"/>
    <xf numFmtId="164" fontId="0" fillId="0" borderId="0" xfId="0" applyNumberFormat="1"/>
    <xf numFmtId="0" fontId="8" fillId="0" borderId="0" xfId="0" applyFont="1"/>
    <xf numFmtId="0" fontId="8" fillId="0" borderId="0" xfId="0" applyFont="1" applyAlignment="1">
      <alignment horizontal="right"/>
    </xf>
    <xf numFmtId="10" fontId="8" fillId="0" borderId="0" xfId="1" applyNumberFormat="1" applyFont="1"/>
    <xf numFmtId="10" fontId="0" fillId="0" borderId="0" xfId="1" applyNumberFormat="1" applyFont="1"/>
    <xf numFmtId="0" fontId="3" fillId="0" borderId="1" xfId="0" applyFont="1" applyBorder="1"/>
    <xf numFmtId="164" fontId="3" fillId="0" borderId="1" xfId="0" applyNumberFormat="1" applyFont="1" applyBorder="1"/>
    <xf numFmtId="165" fontId="3" fillId="0" borderId="1" xfId="0" applyNumberFormat="1" applyFont="1" applyBorder="1"/>
    <xf numFmtId="0" fontId="0" fillId="0" borderId="0" xfId="0" applyAlignment="1">
      <alignment horizontal="right"/>
    </xf>
    <xf numFmtId="165" fontId="0" fillId="0" borderId="0" xfId="0" applyNumberFormat="1"/>
    <xf numFmtId="164" fontId="8" fillId="0" borderId="0" xfId="0" applyNumberFormat="1" applyFont="1"/>
    <xf numFmtId="10" fontId="8" fillId="0" borderId="0" xfId="1" applyNumberFormat="1" applyFont="1" applyAlignment="1">
      <alignment horizontal="right"/>
    </xf>
    <xf numFmtId="2" fontId="0" fillId="0" borderId="0" xfId="0" applyNumberFormat="1"/>
    <xf numFmtId="0" fontId="3" fillId="0" borderId="0" xfId="0" applyFont="1"/>
    <xf numFmtId="0" fontId="0" fillId="2" borderId="0" xfId="0" applyFill="1"/>
    <xf numFmtId="0" fontId="9" fillId="0" borderId="0" xfId="0" applyFont="1"/>
    <xf numFmtId="166" fontId="1" fillId="0" borderId="0" xfId="2" applyFont="1" applyBorder="1"/>
    <xf numFmtId="164" fontId="1" fillId="0" borderId="0" xfId="0" applyNumberFormat="1" applyFont="1"/>
    <xf numFmtId="166" fontId="3" fillId="0" borderId="2" xfId="2" applyFont="1" applyBorder="1"/>
    <xf numFmtId="164" fontId="3" fillId="0" borderId="2" xfId="0" applyNumberFormat="1" applyFont="1" applyBorder="1"/>
    <xf numFmtId="166" fontId="3" fillId="0" borderId="0" xfId="2" applyFont="1" applyBorder="1"/>
    <xf numFmtId="166" fontId="3" fillId="0" borderId="2" xfId="2" applyFont="1" applyFill="1" applyBorder="1"/>
    <xf numFmtId="0" fontId="1" fillId="0" borderId="0" xfId="0" applyFont="1"/>
    <xf numFmtId="0" fontId="11" fillId="0" borderId="0" xfId="0" applyFont="1"/>
    <xf numFmtId="0" fontId="3" fillId="0" borderId="2" xfId="0" applyFont="1" applyBorder="1"/>
    <xf numFmtId="0" fontId="4" fillId="2" borderId="0" xfId="0" applyFont="1" applyFill="1"/>
    <xf numFmtId="0" fontId="3" fillId="0" borderId="2" xfId="0" applyFont="1" applyBorder="1" applyAlignment="1">
      <alignment horizontal="right"/>
    </xf>
    <xf numFmtId="0" fontId="3" fillId="0" borderId="3" xfId="0" applyFont="1" applyBorder="1"/>
    <xf numFmtId="0" fontId="3" fillId="0" borderId="3" xfId="0" applyFont="1" applyBorder="1" applyAlignment="1">
      <alignment horizontal="right"/>
    </xf>
    <xf numFmtId="0" fontId="13" fillId="0" borderId="0" xfId="0" applyFont="1"/>
    <xf numFmtId="0" fontId="13" fillId="0" borderId="0" xfId="0" applyFont="1" applyAlignment="1">
      <alignment horizontal="right"/>
    </xf>
    <xf numFmtId="167" fontId="0" fillId="0" borderId="0" xfId="0" applyNumberFormat="1"/>
    <xf numFmtId="10" fontId="13" fillId="0" borderId="0" xfId="1" applyNumberFormat="1" applyFont="1"/>
    <xf numFmtId="0" fontId="0" fillId="0" borderId="3" xfId="0" applyBorder="1"/>
    <xf numFmtId="10" fontId="0" fillId="0" borderId="0" xfId="0" applyNumberFormat="1"/>
    <xf numFmtId="10" fontId="3" fillId="0" borderId="2" xfId="0" applyNumberFormat="1" applyFont="1" applyBorder="1"/>
    <xf numFmtId="167" fontId="3" fillId="0" borderId="2" xfId="0" applyNumberFormat="1" applyFont="1" applyBorder="1"/>
    <xf numFmtId="10" fontId="3" fillId="0" borderId="2" xfId="1" applyNumberFormat="1" applyFont="1" applyBorder="1"/>
    <xf numFmtId="10" fontId="15" fillId="0" borderId="2" xfId="1" applyNumberFormat="1" applyFont="1" applyBorder="1"/>
    <xf numFmtId="2" fontId="3" fillId="0" borderId="2" xfId="0" applyNumberFormat="1" applyFont="1" applyBorder="1"/>
    <xf numFmtId="0" fontId="16" fillId="0" borderId="0" xfId="0" applyFont="1" applyAlignment="1">
      <alignment vertical="top"/>
    </xf>
    <xf numFmtId="0" fontId="0" fillId="0" borderId="4" xfId="0" applyBorder="1" applyAlignment="1">
      <alignment horizontal="right"/>
    </xf>
    <xf numFmtId="168" fontId="0" fillId="0" borderId="4" xfId="0" applyNumberFormat="1" applyBorder="1" applyAlignment="1">
      <alignment horizontal="right" vertical="center"/>
    </xf>
    <xf numFmtId="10" fontId="0" fillId="0" borderId="4" xfId="1" applyNumberFormat="1" applyFont="1" applyBorder="1" applyAlignment="1">
      <alignment horizontal="right" vertical="center"/>
    </xf>
    <xf numFmtId="0" fontId="17" fillId="2" borderId="0" xfId="0" applyFont="1" applyFill="1" applyAlignment="1">
      <alignment vertical="center"/>
    </xf>
    <xf numFmtId="0" fontId="2" fillId="2" borderId="0" xfId="0" applyFont="1" applyFill="1"/>
    <xf numFmtId="0" fontId="3" fillId="0" borderId="3" xfId="0" applyFont="1" applyBorder="1" applyAlignment="1">
      <alignment horizontal="left" vertical="center"/>
    </xf>
    <xf numFmtId="0" fontId="3" fillId="0" borderId="3" xfId="0" applyFont="1" applyBorder="1" applyAlignment="1">
      <alignment horizontal="right" vertical="center"/>
    </xf>
    <xf numFmtId="169" fontId="0" fillId="0" borderId="0" xfId="0" applyNumberFormat="1" applyAlignment="1">
      <alignment horizontal="left" vertical="center"/>
    </xf>
    <xf numFmtId="170" fontId="0" fillId="0" borderId="0" xfId="0" applyNumberFormat="1" applyAlignment="1">
      <alignment horizontal="right" vertical="center"/>
    </xf>
    <xf numFmtId="10" fontId="0" fillId="0" borderId="0" xfId="1" applyNumberFormat="1" applyFont="1" applyAlignment="1">
      <alignment horizontal="right"/>
    </xf>
    <xf numFmtId="2" fontId="13" fillId="0" borderId="0" xfId="0" applyNumberFormat="1" applyFont="1"/>
    <xf numFmtId="0" fontId="11" fillId="0" borderId="5" xfId="0" applyFont="1" applyBorder="1" applyAlignment="1">
      <alignment horizontal="centerContinuous"/>
    </xf>
    <xf numFmtId="0" fontId="11" fillId="0" borderId="5" xfId="0" applyFont="1" applyBorder="1" applyAlignment="1">
      <alignment horizontal="center"/>
    </xf>
    <xf numFmtId="0" fontId="18" fillId="0" borderId="0" xfId="0" applyFont="1" applyAlignment="1">
      <alignment vertical="center" wrapText="1"/>
    </xf>
    <xf numFmtId="169" fontId="3" fillId="0" borderId="3" xfId="0" applyNumberFormat="1" applyFont="1" applyBorder="1" applyAlignment="1">
      <alignment horizontal="left" vertical="center"/>
    </xf>
    <xf numFmtId="170" fontId="3" fillId="0" borderId="3" xfId="0" applyNumberFormat="1" applyFont="1" applyBorder="1" applyAlignment="1">
      <alignment horizontal="right" vertical="center"/>
    </xf>
    <xf numFmtId="169" fontId="3" fillId="0" borderId="0" xfId="0" applyNumberFormat="1" applyFont="1" applyAlignment="1">
      <alignment horizontal="left" vertical="center"/>
    </xf>
    <xf numFmtId="170" fontId="3" fillId="0" borderId="0" xfId="0" applyNumberFormat="1" applyFont="1" applyAlignment="1">
      <alignment horizontal="right" vertical="center"/>
    </xf>
    <xf numFmtId="0" fontId="3" fillId="0" borderId="0" xfId="0" applyFont="1" applyAlignment="1">
      <alignment horizontal="right"/>
    </xf>
    <xf numFmtId="3" fontId="19" fillId="0" borderId="0" xfId="0" applyNumberFormat="1" applyFont="1" applyAlignment="1">
      <alignment horizontal="right" vertical="center"/>
    </xf>
    <xf numFmtId="0" fontId="3" fillId="0" borderId="0" xfId="0" applyFont="1" applyAlignment="1">
      <alignment horizontal="left"/>
    </xf>
    <xf numFmtId="0" fontId="0" fillId="0" borderId="0" xfId="0" applyAlignment="1">
      <alignment horizontal="left"/>
    </xf>
    <xf numFmtId="10" fontId="13" fillId="0" borderId="0" xfId="0" applyNumberFormat="1" applyFont="1" applyAlignment="1">
      <alignment horizontal="right"/>
    </xf>
    <xf numFmtId="0" fontId="3" fillId="0" borderId="6" xfId="0" applyFont="1" applyBorder="1"/>
    <xf numFmtId="10" fontId="3" fillId="0" borderId="6" xfId="0" applyNumberFormat="1" applyFont="1" applyBorder="1"/>
    <xf numFmtId="0" fontId="0" fillId="0" borderId="1" xfId="0" applyBorder="1"/>
    <xf numFmtId="10" fontId="0" fillId="0" borderId="1" xfId="1" applyNumberFormat="1" applyFont="1" applyBorder="1"/>
    <xf numFmtId="171" fontId="0" fillId="0" borderId="0" xfId="1" applyNumberFormat="1" applyFont="1"/>
    <xf numFmtId="172" fontId="0" fillId="0" borderId="0" xfId="0" applyNumberFormat="1"/>
    <xf numFmtId="0" fontId="0" fillId="3" borderId="0" xfId="0" applyFill="1"/>
    <xf numFmtId="0" fontId="20" fillId="0" borderId="0" xfId="0" applyFont="1"/>
    <xf numFmtId="0" fontId="21" fillId="0" borderId="0" xfId="0" applyFont="1"/>
    <xf numFmtId="0" fontId="0" fillId="0" borderId="7" xfId="0" applyBorder="1"/>
    <xf numFmtId="0" fontId="22" fillId="0" borderId="0" xfId="0" applyFont="1"/>
    <xf numFmtId="0" fontId="24" fillId="0" borderId="0" xfId="0" applyFont="1"/>
    <xf numFmtId="0" fontId="25" fillId="0" borderId="0" xfId="0" applyFont="1"/>
    <xf numFmtId="173" fontId="3" fillId="0" borderId="0" xfId="0" applyNumberFormat="1" applyFont="1"/>
    <xf numFmtId="0" fontId="3" fillId="4" borderId="0" xfId="0" applyFont="1" applyFill="1"/>
    <xf numFmtId="174" fontId="3" fillId="4" borderId="0" xfId="1" applyNumberFormat="1" applyFont="1" applyFill="1"/>
    <xf numFmtId="174" fontId="3" fillId="2" borderId="0" xfId="1" applyNumberFormat="1" applyFont="1" applyFill="1"/>
    <xf numFmtId="175" fontId="3" fillId="2" borderId="0" xfId="1" applyNumberFormat="1" applyFont="1" applyFill="1"/>
    <xf numFmtId="2" fontId="3" fillId="4" borderId="0" xfId="0" applyNumberFormat="1" applyFont="1" applyFill="1"/>
    <xf numFmtId="2" fontId="3" fillId="4" borderId="0" xfId="1" applyNumberFormat="1" applyFont="1" applyFill="1"/>
    <xf numFmtId="0" fontId="26" fillId="0" borderId="0" xfId="0" applyFont="1"/>
    <xf numFmtId="0" fontId="0" fillId="0" borderId="8" xfId="0" applyBorder="1"/>
    <xf numFmtId="176" fontId="0" fillId="0" borderId="8" xfId="0" applyNumberFormat="1" applyBorder="1"/>
    <xf numFmtId="10" fontId="9" fillId="0" borderId="8" xfId="0" applyNumberFormat="1" applyFont="1" applyBorder="1"/>
    <xf numFmtId="177" fontId="0" fillId="0" borderId="8" xfId="0" applyNumberFormat="1" applyBorder="1"/>
    <xf numFmtId="0" fontId="3" fillId="0" borderId="9" xfId="0" applyFont="1" applyBorder="1"/>
    <xf numFmtId="0" fontId="3" fillId="0" borderId="10" xfId="0" applyFont="1" applyBorder="1"/>
    <xf numFmtId="176" fontId="3" fillId="2" borderId="10" xfId="0" applyNumberFormat="1" applyFont="1" applyFill="1" applyBorder="1"/>
    <xf numFmtId="178" fontId="0" fillId="0" borderId="0" xfId="1" applyNumberFormat="1" applyFont="1"/>
    <xf numFmtId="0" fontId="3" fillId="0" borderId="11" xfId="0" applyFont="1" applyBorder="1"/>
    <xf numFmtId="0" fontId="0" fillId="0" borderId="11" xfId="0" applyBorder="1"/>
    <xf numFmtId="0" fontId="0" fillId="0" borderId="6" xfId="0" applyBorder="1"/>
    <xf numFmtId="176" fontId="0" fillId="0" borderId="6" xfId="0" applyNumberFormat="1" applyBorder="1"/>
    <xf numFmtId="0" fontId="3" fillId="0" borderId="12" xfId="0" applyFont="1" applyBorder="1"/>
    <xf numFmtId="0" fontId="0" fillId="0" borderId="12" xfId="0" applyBorder="1"/>
    <xf numFmtId="176" fontId="3" fillId="0" borderId="12" xfId="0" applyNumberFormat="1" applyFont="1" applyBorder="1"/>
    <xf numFmtId="176" fontId="0" fillId="0" borderId="0" xfId="0" applyNumberFormat="1"/>
    <xf numFmtId="176" fontId="0" fillId="0" borderId="11" xfId="0" applyNumberFormat="1" applyBorder="1"/>
    <xf numFmtId="176" fontId="0" fillId="0" borderId="12" xfId="0" applyNumberFormat="1" applyBorder="1"/>
    <xf numFmtId="176" fontId="3" fillId="0" borderId="1" xfId="0" applyNumberFormat="1" applyFont="1" applyBorder="1"/>
    <xf numFmtId="176" fontId="3" fillId="0" borderId="0" xfId="0" applyNumberFormat="1" applyFont="1"/>
    <xf numFmtId="9" fontId="3" fillId="0" borderId="1" xfId="1" applyFont="1" applyBorder="1"/>
    <xf numFmtId="176" fontId="0" fillId="0" borderId="6" xfId="0" applyNumberFormat="1" applyBorder="1" applyAlignment="1">
      <alignment horizontal="right"/>
    </xf>
    <xf numFmtId="10" fontId="13" fillId="0" borderId="6" xfId="0" applyNumberFormat="1" applyFont="1" applyBorder="1"/>
    <xf numFmtId="10" fontId="3" fillId="0" borderId="1" xfId="1" applyNumberFormat="1" applyFont="1" applyBorder="1"/>
    <xf numFmtId="10" fontId="3" fillId="0" borderId="0" xfId="1" applyNumberFormat="1" applyFont="1"/>
    <xf numFmtId="10" fontId="0" fillId="0" borderId="11" xfId="1" applyNumberFormat="1" applyFont="1" applyBorder="1"/>
    <xf numFmtId="10" fontId="0" fillId="0" borderId="6" xfId="1" applyNumberFormat="1" applyFont="1" applyBorder="1"/>
    <xf numFmtId="10" fontId="3" fillId="0" borderId="1" xfId="0" applyNumberFormat="1" applyFont="1" applyBorder="1"/>
    <xf numFmtId="0" fontId="0" fillId="0" borderId="13" xfId="0" applyBorder="1"/>
    <xf numFmtId="3" fontId="0" fillId="0" borderId="8" xfId="0" applyNumberFormat="1" applyBorder="1"/>
    <xf numFmtId="4" fontId="0" fillId="0" borderId="8" xfId="0" applyNumberFormat="1" applyBorder="1"/>
    <xf numFmtId="179" fontId="0" fillId="0" borderId="8" xfId="0" applyNumberFormat="1" applyBorder="1"/>
    <xf numFmtId="15" fontId="0" fillId="0" borderId="0" xfId="0" applyNumberFormat="1" applyAlignment="1">
      <alignment horizontal="left" vertical="center"/>
    </xf>
    <xf numFmtId="2" fontId="0" fillId="0" borderId="0" xfId="0" applyNumberFormat="1" applyAlignment="1">
      <alignment vertical="center"/>
    </xf>
    <xf numFmtId="0" fontId="0" fillId="0" borderId="8" xfId="0" applyBorder="1" applyAlignment="1">
      <alignment horizontal="left"/>
    </xf>
    <xf numFmtId="10" fontId="0" fillId="0" borderId="8" xfId="1" applyNumberFormat="1" applyFont="1" applyBorder="1" applyAlignment="1">
      <alignment horizontal="right"/>
    </xf>
    <xf numFmtId="0" fontId="0" fillId="0" borderId="8" xfId="0" applyBorder="1" applyAlignment="1">
      <alignment horizontal="right"/>
    </xf>
    <xf numFmtId="0" fontId="3" fillId="0" borderId="9" xfId="0" applyFont="1" applyBorder="1" applyAlignment="1">
      <alignment horizontal="left"/>
    </xf>
    <xf numFmtId="0" fontId="3" fillId="0" borderId="9" xfId="0" applyFont="1" applyBorder="1" applyAlignment="1">
      <alignment horizontal="right"/>
    </xf>
    <xf numFmtId="174" fontId="0" fillId="0" borderId="13" xfId="0" applyNumberFormat="1" applyBorder="1" applyAlignment="1">
      <alignment horizontal="left"/>
    </xf>
    <xf numFmtId="174" fontId="0" fillId="0" borderId="13" xfId="0" applyNumberFormat="1" applyBorder="1" applyAlignment="1">
      <alignment horizontal="right"/>
    </xf>
    <xf numFmtId="10" fontId="0" fillId="0" borderId="13" xfId="1" applyNumberFormat="1" applyFont="1" applyBorder="1" applyAlignment="1">
      <alignment horizontal="right"/>
    </xf>
    <xf numFmtId="170" fontId="0" fillId="0" borderId="13" xfId="0" applyNumberFormat="1" applyBorder="1" applyAlignment="1">
      <alignment horizontal="right"/>
    </xf>
    <xf numFmtId="174" fontId="0" fillId="0" borderId="8" xfId="0" applyNumberFormat="1" applyBorder="1" applyAlignment="1">
      <alignment horizontal="left"/>
    </xf>
    <xf numFmtId="174" fontId="0" fillId="0" borderId="8" xfId="0" applyNumberFormat="1" applyBorder="1" applyAlignment="1">
      <alignment horizontal="right"/>
    </xf>
    <xf numFmtId="170" fontId="0" fillId="0" borderId="8" xfId="0" applyNumberFormat="1" applyBorder="1" applyAlignment="1">
      <alignment horizontal="right"/>
    </xf>
    <xf numFmtId="0" fontId="2" fillId="2" borderId="0" xfId="0" applyFont="1" applyFill="1" applyAlignment="1">
      <alignment horizontal="left" vertical="center"/>
    </xf>
    <xf numFmtId="0" fontId="2" fillId="2" borderId="0" xfId="0" applyFont="1" applyFill="1" applyAlignment="1">
      <alignment horizontal="right" vertical="center"/>
    </xf>
    <xf numFmtId="0" fontId="2" fillId="2" borderId="0" xfId="0" applyFont="1" applyFill="1" applyAlignment="1">
      <alignment horizontal="right"/>
    </xf>
    <xf numFmtId="0" fontId="3" fillId="0" borderId="8" xfId="0" applyFont="1" applyBorder="1"/>
    <xf numFmtId="175" fontId="3" fillId="4" borderId="0" xfId="1" applyNumberFormat="1" applyFont="1" applyFill="1"/>
    <xf numFmtId="10" fontId="3" fillId="4" borderId="0" xfId="1" applyNumberFormat="1" applyFont="1" applyFill="1"/>
    <xf numFmtId="0" fontId="27" fillId="0" borderId="13" xfId="0" applyFont="1" applyBorder="1"/>
    <xf numFmtId="0" fontId="2" fillId="2" borderId="0" xfId="0" applyFont="1" applyFill="1" applyAlignment="1"/>
    <xf numFmtId="0" fontId="2" fillId="3" borderId="0" xfId="0" applyFont="1" applyFill="1" applyAlignment="1">
      <alignment horizontal="left" vertical="center"/>
    </xf>
    <xf numFmtId="0" fontId="2" fillId="3" borderId="0" xfId="0" applyFont="1" applyFill="1" applyAlignment="1">
      <alignment horizontal="right" vertical="center"/>
    </xf>
    <xf numFmtId="0" fontId="2" fillId="3" borderId="0" xfId="0" applyFont="1" applyFill="1" applyAlignment="1">
      <alignment horizontal="right"/>
    </xf>
    <xf numFmtId="0" fontId="4" fillId="3" borderId="0" xfId="0" applyFont="1" applyFill="1"/>
    <xf numFmtId="0" fontId="2" fillId="3" borderId="0" xfId="0" applyFont="1" applyFill="1"/>
    <xf numFmtId="0" fontId="4" fillId="3" borderId="0" xfId="0" applyFont="1" applyFill="1" applyAlignment="1">
      <alignment horizontal="left"/>
    </xf>
    <xf numFmtId="0" fontId="4" fillId="3" borderId="0" xfId="0" applyFont="1" applyFill="1" applyAlignment="1">
      <alignment horizontal="right" vertical="center" wrapText="1"/>
    </xf>
    <xf numFmtId="0" fontId="4" fillId="3" borderId="0" xfId="0" applyFont="1" applyFill="1" applyAlignment="1">
      <alignment horizontal="right" wrapText="1"/>
    </xf>
    <xf numFmtId="0" fontId="4" fillId="3" borderId="0" xfId="0" applyFont="1" applyFill="1" applyAlignment="1">
      <alignment horizontal="right"/>
    </xf>
    <xf numFmtId="17" fontId="2" fillId="3" borderId="0" xfId="0" applyNumberFormat="1" applyFont="1" applyFill="1"/>
    <xf numFmtId="0" fontId="2" fillId="3" borderId="0" xfId="0" applyFont="1" applyFill="1" applyAlignment="1"/>
    <xf numFmtId="0" fontId="2" fillId="3" borderId="4" xfId="0" applyFont="1" applyFill="1" applyBorder="1" applyAlignment="1">
      <alignment horizontal="center"/>
    </xf>
    <xf numFmtId="17" fontId="4" fillId="3" borderId="0" xfId="0" applyNumberFormat="1" applyFont="1" applyFill="1"/>
    <xf numFmtId="0" fontId="0" fillId="4" borderId="8" xfId="0" applyFill="1" applyBorder="1"/>
    <xf numFmtId="179" fontId="0" fillId="4" borderId="8" xfId="0" applyNumberFormat="1" applyFill="1" applyBorder="1"/>
    <xf numFmtId="0" fontId="3" fillId="4" borderId="8" xfId="0" applyFont="1" applyFill="1" applyBorder="1"/>
    <xf numFmtId="179" fontId="3" fillId="4" borderId="8" xfId="0" applyNumberFormat="1" applyFont="1" applyFill="1" applyBorder="1"/>
    <xf numFmtId="0" fontId="3" fillId="4" borderId="10" xfId="0" applyFont="1" applyFill="1" applyBorder="1"/>
    <xf numFmtId="167" fontId="3" fillId="4" borderId="10" xfId="0" applyNumberFormat="1" applyFont="1" applyFill="1" applyBorder="1"/>
    <xf numFmtId="3" fontId="0" fillId="4" borderId="8" xfId="0" applyNumberFormat="1" applyFill="1" applyBorder="1"/>
    <xf numFmtId="4" fontId="0" fillId="4" borderId="8" xfId="0" applyNumberFormat="1" applyFill="1" applyBorder="1"/>
    <xf numFmtId="0" fontId="0" fillId="4" borderId="0" xfId="0" applyFill="1"/>
    <xf numFmtId="10" fontId="0" fillId="4" borderId="0" xfId="1" applyNumberFormat="1" applyFont="1" applyFill="1"/>
    <xf numFmtId="10" fontId="9" fillId="4" borderId="0" xfId="0" applyNumberFormat="1" applyFont="1" applyFill="1"/>
    <xf numFmtId="2" fontId="0" fillId="4" borderId="0" xfId="0" applyNumberFormat="1" applyFill="1"/>
    <xf numFmtId="10" fontId="0" fillId="4" borderId="0" xfId="0" applyNumberFormat="1" applyFill="1"/>
    <xf numFmtId="10" fontId="3" fillId="4" borderId="2" xfId="1" applyNumberFormat="1" applyFont="1" applyFill="1" applyBorder="1"/>
    <xf numFmtId="0" fontId="10" fillId="0" borderId="0" xfId="3"/>
    <xf numFmtId="0" fontId="10" fillId="0" borderId="15" xfId="3" applyBorder="1"/>
    <xf numFmtId="0" fontId="10" fillId="0" borderId="16" xfId="3" applyBorder="1"/>
    <xf numFmtId="3" fontId="10" fillId="0" borderId="16" xfId="3" applyNumberFormat="1" applyBorder="1"/>
    <xf numFmtId="0" fontId="30" fillId="0" borderId="16" xfId="3" applyFont="1" applyBorder="1"/>
    <xf numFmtId="174" fontId="30" fillId="0" borderId="16" xfId="4" applyNumberFormat="1" applyFont="1" applyBorder="1"/>
    <xf numFmtId="174" fontId="10" fillId="0" borderId="16" xfId="4" applyNumberFormat="1" applyFont="1" applyBorder="1"/>
    <xf numFmtId="171" fontId="0" fillId="0" borderId="16" xfId="4" applyNumberFormat="1" applyFont="1" applyBorder="1" applyAlignment="1">
      <alignment horizontal="right"/>
    </xf>
    <xf numFmtId="171" fontId="0" fillId="0" borderId="16" xfId="4" applyNumberFormat="1" applyFont="1" applyBorder="1"/>
    <xf numFmtId="174" fontId="0" fillId="0" borderId="0" xfId="4" applyNumberFormat="1" applyFont="1"/>
    <xf numFmtId="9" fontId="0" fillId="0" borderId="0" xfId="4" applyFont="1"/>
    <xf numFmtId="174" fontId="0" fillId="0" borderId="16" xfId="4" applyNumberFormat="1" applyFont="1" applyBorder="1"/>
    <xf numFmtId="0" fontId="10" fillId="0" borderId="16" xfId="3" applyBorder="1" applyAlignment="1">
      <alignment horizontal="left"/>
    </xf>
    <xf numFmtId="167" fontId="10" fillId="0" borderId="16" xfId="3" applyNumberFormat="1" applyBorder="1"/>
    <xf numFmtId="167" fontId="10" fillId="0" borderId="0" xfId="3" applyNumberFormat="1"/>
    <xf numFmtId="0" fontId="10" fillId="0" borderId="17" xfId="3" applyBorder="1"/>
    <xf numFmtId="0" fontId="10" fillId="0" borderId="18" xfId="3" applyBorder="1" applyAlignment="1">
      <alignment horizontal="left"/>
    </xf>
    <xf numFmtId="0" fontId="10" fillId="0" borderId="18" xfId="3" applyBorder="1" applyAlignment="1">
      <alignment horizontal="right"/>
    </xf>
    <xf numFmtId="167" fontId="10" fillId="0" borderId="0" xfId="3" applyNumberFormat="1" applyAlignment="1">
      <alignment horizontal="right"/>
    </xf>
    <xf numFmtId="0" fontId="32" fillId="0" borderId="0" xfId="3" applyFont="1"/>
    <xf numFmtId="0" fontId="10" fillId="0" borderId="0" xfId="3" applyAlignment="1">
      <alignment horizontal="left"/>
    </xf>
    <xf numFmtId="11" fontId="10" fillId="0" borderId="0" xfId="3" applyNumberFormat="1" applyAlignment="1">
      <alignment horizontal="left" indent="1"/>
    </xf>
    <xf numFmtId="180" fontId="10" fillId="0" borderId="0" xfId="3" applyNumberFormat="1" applyAlignment="1">
      <alignment horizontal="right"/>
    </xf>
    <xf numFmtId="0" fontId="33" fillId="0" borderId="0" xfId="3" applyFont="1" applyAlignment="1">
      <alignment horizontal="left" vertical="center"/>
    </xf>
    <xf numFmtId="11" fontId="32" fillId="0" borderId="0" xfId="3" applyNumberFormat="1" applyFont="1" applyAlignment="1">
      <alignment horizontal="left"/>
    </xf>
    <xf numFmtId="3" fontId="32" fillId="0" borderId="0" xfId="3" applyNumberFormat="1" applyFont="1"/>
    <xf numFmtId="0" fontId="29" fillId="3" borderId="0" xfId="3" applyFont="1" applyFill="1"/>
    <xf numFmtId="173" fontId="29" fillId="3" borderId="0" xfId="3" applyNumberFormat="1" applyFont="1" applyFill="1"/>
    <xf numFmtId="0" fontId="28" fillId="3" borderId="0" xfId="3" applyFont="1" applyFill="1"/>
    <xf numFmtId="0" fontId="28" fillId="3" borderId="0" xfId="3" applyFont="1" applyFill="1" applyAlignment="1">
      <alignment horizontal="right"/>
    </xf>
    <xf numFmtId="0" fontId="34" fillId="3" borderId="0" xfId="3" applyFont="1" applyFill="1" applyAlignment="1">
      <alignment horizontal="left"/>
    </xf>
    <xf numFmtId="0" fontId="35" fillId="3" borderId="0" xfId="3" applyFont="1" applyFill="1"/>
    <xf numFmtId="0" fontId="35" fillId="2" borderId="0" xfId="3" applyFont="1" applyFill="1"/>
    <xf numFmtId="176" fontId="0" fillId="4" borderId="8" xfId="0" applyNumberFormat="1" applyFill="1" applyBorder="1"/>
    <xf numFmtId="10" fontId="9" fillId="4" borderId="8" xfId="0" applyNumberFormat="1" applyFont="1" applyFill="1" applyBorder="1"/>
    <xf numFmtId="0" fontId="3" fillId="4" borderId="9" xfId="0" applyFont="1" applyFill="1" applyBorder="1"/>
    <xf numFmtId="10" fontId="3" fillId="4" borderId="0" xfId="0" applyNumberFormat="1" applyFont="1" applyFill="1"/>
    <xf numFmtId="0" fontId="2" fillId="3" borderId="0" xfId="0" applyFont="1" applyFill="1"/>
    <xf numFmtId="0" fontId="2" fillId="4" borderId="0" xfId="0" applyFont="1" applyFill="1" applyAlignment="1">
      <alignment horizontal="center"/>
    </xf>
    <xf numFmtId="176" fontId="4" fillId="2" borderId="0" xfId="0" applyNumberFormat="1" applyFont="1" applyFill="1" applyAlignment="1">
      <alignment horizontal="left"/>
    </xf>
    <xf numFmtId="10" fontId="3" fillId="0" borderId="0" xfId="0" applyNumberFormat="1" applyFont="1" applyAlignment="1">
      <alignment horizontal="right"/>
    </xf>
    <xf numFmtId="10" fontId="3" fillId="0" borderId="0" xfId="1" applyNumberFormat="1" applyFont="1" applyAlignment="1">
      <alignment horizontal="left"/>
    </xf>
    <xf numFmtId="181" fontId="0" fillId="2" borderId="0" xfId="0" applyNumberFormat="1" applyFill="1"/>
    <xf numFmtId="181" fontId="0" fillId="4" borderId="0" xfId="0" applyNumberFormat="1" applyFill="1"/>
    <xf numFmtId="17" fontId="2" fillId="2" borderId="0" xfId="0" applyNumberFormat="1" applyFont="1" applyFill="1"/>
    <xf numFmtId="17" fontId="2" fillId="5" borderId="0" xfId="0" applyNumberFormat="1" applyFont="1" applyFill="1"/>
    <xf numFmtId="176" fontId="0" fillId="2" borderId="8" xfId="0" applyNumberFormat="1" applyFill="1" applyBorder="1"/>
    <xf numFmtId="181" fontId="0" fillId="0" borderId="0" xfId="0" applyNumberFormat="1"/>
    <xf numFmtId="0" fontId="2" fillId="3" borderId="0" xfId="0" applyFont="1" applyFill="1"/>
    <xf numFmtId="176" fontId="0" fillId="2" borderId="9" xfId="0" applyNumberFormat="1" applyFill="1" applyBorder="1"/>
    <xf numFmtId="0" fontId="7" fillId="0" borderId="0" xfId="0" applyFont="1" applyAlignment="1">
      <alignment horizontal="center"/>
    </xf>
    <xf numFmtId="0" fontId="28" fillId="3" borderId="0" xfId="3" applyFont="1" applyFill="1" applyAlignment="1">
      <alignment horizontal="center"/>
    </xf>
    <xf numFmtId="0" fontId="10" fillId="0" borderId="15" xfId="3" applyBorder="1" applyAlignment="1">
      <alignment horizontal="left" vertical="top" wrapText="1"/>
    </xf>
    <xf numFmtId="0" fontId="29" fillId="3" borderId="0" xfId="3" applyFont="1" applyFill="1" applyAlignment="1">
      <alignment horizontal="center"/>
    </xf>
    <xf numFmtId="0" fontId="28" fillId="3" borderId="0" xfId="3" applyFont="1" applyFill="1" applyAlignment="1">
      <alignment horizontal="right"/>
    </xf>
    <xf numFmtId="167" fontId="10" fillId="0" borderId="16" xfId="3" applyNumberFormat="1" applyBorder="1" applyAlignment="1">
      <alignment horizontal="right"/>
    </xf>
    <xf numFmtId="174" fontId="0" fillId="0" borderId="16" xfId="4" applyNumberFormat="1" applyFont="1" applyBorder="1" applyAlignment="1">
      <alignment horizontal="right"/>
    </xf>
    <xf numFmtId="0" fontId="10" fillId="0" borderId="0" xfId="3" applyAlignment="1">
      <alignment horizontal="left" wrapText="1"/>
    </xf>
    <xf numFmtId="10" fontId="10" fillId="0" borderId="18" xfId="3" applyNumberFormat="1" applyBorder="1" applyAlignment="1">
      <alignment horizontal="right"/>
    </xf>
    <xf numFmtId="0" fontId="10" fillId="0" borderId="18" xfId="3" applyBorder="1" applyAlignment="1">
      <alignment horizontal="right"/>
    </xf>
    <xf numFmtId="4" fontId="10" fillId="0" borderId="18" xfId="3" applyNumberFormat="1" applyBorder="1" applyAlignment="1">
      <alignment horizontal="right"/>
    </xf>
    <xf numFmtId="178" fontId="10" fillId="0" borderId="18" xfId="3" applyNumberFormat="1" applyBorder="1" applyAlignment="1">
      <alignment horizontal="right"/>
    </xf>
    <xf numFmtId="0" fontId="28" fillId="3" borderId="0" xfId="3" applyFont="1" applyFill="1" applyAlignment="1">
      <alignment horizontal="left"/>
    </xf>
    <xf numFmtId="0" fontId="10" fillId="0" borderId="0" xfId="3" applyAlignment="1">
      <alignment horizontal="left"/>
    </xf>
    <xf numFmtId="0" fontId="10" fillId="0" borderId="0" xfId="3" applyAlignment="1">
      <alignment horizontal="center"/>
    </xf>
    <xf numFmtId="0" fontId="2" fillId="3" borderId="0" xfId="0" applyFont="1" applyFill="1" applyAlignment="1">
      <alignment horizontal="center"/>
    </xf>
    <xf numFmtId="0" fontId="3" fillId="4" borderId="0" xfId="0" applyFont="1" applyFill="1"/>
    <xf numFmtId="0" fontId="2" fillId="3" borderId="0" xfId="0" applyFont="1" applyFill="1"/>
    <xf numFmtId="0" fontId="11" fillId="0" borderId="0" xfId="0" applyFont="1"/>
    <xf numFmtId="0" fontId="2" fillId="4" borderId="0" xfId="0" applyFont="1" applyFill="1" applyAlignment="1">
      <alignment horizontal="center"/>
    </xf>
    <xf numFmtId="0" fontId="4" fillId="3" borderId="14" xfId="0" applyFont="1" applyFill="1" applyBorder="1" applyAlignment="1">
      <alignment horizontal="center"/>
    </xf>
    <xf numFmtId="0" fontId="0" fillId="0" borderId="0" xfId="0" applyAlignment="1">
      <alignment horizontal="left" vertical="center" wrapText="1"/>
    </xf>
    <xf numFmtId="0" fontId="23" fillId="0" borderId="0" xfId="0" applyFont="1" applyAlignment="1">
      <alignment horizontal="left" vertical="center" wrapText="1"/>
    </xf>
  </cellXfs>
  <cellStyles count="5">
    <cellStyle name="Comma 2" xfId="2" xr:uid="{EE7B5B0B-D33E-4C0A-89AD-AD30F30FDB12}"/>
    <cellStyle name="Normal" xfId="0" builtinId="0"/>
    <cellStyle name="Normal 2" xfId="3" xr:uid="{FD989126-FD2D-4AF2-9B6D-99559F77B5D0}"/>
    <cellStyle name="Percent" xfId="1" builtinId="5"/>
    <cellStyle name="Percent 2" xfId="4" xr:uid="{83FC8000-DD14-44FC-8C8C-2BB8E5A12491}"/>
  </cellStyles>
  <dxfs count="0"/>
  <tableStyles count="0" defaultTableStyle="TableStyleMedium2" defaultPivotStyle="PivotStyleLight16"/>
  <colors>
    <mruColors>
      <color rgb="FFE23845"/>
      <color rgb="FFED9BA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externalLink" Target="externalLinks/externalLink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spPr>
            <a:ln w="28575" cap="rnd">
              <a:solidFill>
                <a:srgbClr val="002060"/>
              </a:solidFill>
              <a:round/>
            </a:ln>
            <a:effectLst/>
          </c:spPr>
          <c:marker>
            <c:symbol val="none"/>
          </c:marker>
          <c:cat>
            <c:numRef>
              <c:f>[1]Sheet4!$B$4:$B$882</c:f>
              <c:numCache>
                <c:formatCode>General</c:formatCode>
                <c:ptCount val="879"/>
                <c:pt idx="0">
                  <c:v>45695</c:v>
                </c:pt>
                <c:pt idx="1">
                  <c:v>45694</c:v>
                </c:pt>
                <c:pt idx="2">
                  <c:v>45693</c:v>
                </c:pt>
                <c:pt idx="3">
                  <c:v>45692</c:v>
                </c:pt>
                <c:pt idx="4">
                  <c:v>45691</c:v>
                </c:pt>
                <c:pt idx="5">
                  <c:v>45689</c:v>
                </c:pt>
                <c:pt idx="6">
                  <c:v>45688</c:v>
                </c:pt>
                <c:pt idx="7">
                  <c:v>45687</c:v>
                </c:pt>
                <c:pt idx="8">
                  <c:v>45686</c:v>
                </c:pt>
                <c:pt idx="9">
                  <c:v>45685</c:v>
                </c:pt>
                <c:pt idx="10">
                  <c:v>45684</c:v>
                </c:pt>
                <c:pt idx="11">
                  <c:v>45681</c:v>
                </c:pt>
                <c:pt idx="12">
                  <c:v>45680</c:v>
                </c:pt>
                <c:pt idx="13">
                  <c:v>45679</c:v>
                </c:pt>
                <c:pt idx="14">
                  <c:v>45678</c:v>
                </c:pt>
                <c:pt idx="15">
                  <c:v>45677</c:v>
                </c:pt>
                <c:pt idx="16">
                  <c:v>45674</c:v>
                </c:pt>
                <c:pt idx="17">
                  <c:v>45673</c:v>
                </c:pt>
                <c:pt idx="18">
                  <c:v>45672</c:v>
                </c:pt>
                <c:pt idx="19">
                  <c:v>45671</c:v>
                </c:pt>
                <c:pt idx="20">
                  <c:v>45670</c:v>
                </c:pt>
                <c:pt idx="21">
                  <c:v>45667</c:v>
                </c:pt>
                <c:pt idx="22">
                  <c:v>45666</c:v>
                </c:pt>
                <c:pt idx="23">
                  <c:v>45665</c:v>
                </c:pt>
                <c:pt idx="24">
                  <c:v>45664</c:v>
                </c:pt>
                <c:pt idx="25">
                  <c:v>45663</c:v>
                </c:pt>
                <c:pt idx="26">
                  <c:v>45660</c:v>
                </c:pt>
                <c:pt idx="27">
                  <c:v>45659</c:v>
                </c:pt>
                <c:pt idx="28">
                  <c:v>45658</c:v>
                </c:pt>
                <c:pt idx="29">
                  <c:v>45657</c:v>
                </c:pt>
                <c:pt idx="30">
                  <c:v>45656</c:v>
                </c:pt>
                <c:pt idx="31">
                  <c:v>45653</c:v>
                </c:pt>
                <c:pt idx="32">
                  <c:v>45652</c:v>
                </c:pt>
                <c:pt idx="33">
                  <c:v>45650</c:v>
                </c:pt>
                <c:pt idx="34">
                  <c:v>45649</c:v>
                </c:pt>
                <c:pt idx="35">
                  <c:v>45646</c:v>
                </c:pt>
                <c:pt idx="36">
                  <c:v>45645</c:v>
                </c:pt>
                <c:pt idx="37">
                  <c:v>45644</c:v>
                </c:pt>
                <c:pt idx="38">
                  <c:v>45643</c:v>
                </c:pt>
                <c:pt idx="39">
                  <c:v>45642</c:v>
                </c:pt>
                <c:pt idx="40">
                  <c:v>45639</c:v>
                </c:pt>
                <c:pt idx="41">
                  <c:v>45638</c:v>
                </c:pt>
                <c:pt idx="42">
                  <c:v>45637</c:v>
                </c:pt>
                <c:pt idx="43">
                  <c:v>45636</c:v>
                </c:pt>
                <c:pt idx="44">
                  <c:v>45635</c:v>
                </c:pt>
                <c:pt idx="45">
                  <c:v>45632</c:v>
                </c:pt>
                <c:pt idx="46">
                  <c:v>45631</c:v>
                </c:pt>
                <c:pt idx="47">
                  <c:v>45630</c:v>
                </c:pt>
                <c:pt idx="48">
                  <c:v>45629</c:v>
                </c:pt>
                <c:pt idx="49">
                  <c:v>45628</c:v>
                </c:pt>
                <c:pt idx="50">
                  <c:v>45625</c:v>
                </c:pt>
                <c:pt idx="51">
                  <c:v>45624</c:v>
                </c:pt>
                <c:pt idx="52">
                  <c:v>45623</c:v>
                </c:pt>
                <c:pt idx="53">
                  <c:v>45622</c:v>
                </c:pt>
                <c:pt idx="54">
                  <c:v>45621</c:v>
                </c:pt>
                <c:pt idx="55">
                  <c:v>45618</c:v>
                </c:pt>
                <c:pt idx="56">
                  <c:v>45617</c:v>
                </c:pt>
                <c:pt idx="57">
                  <c:v>45615</c:v>
                </c:pt>
                <c:pt idx="58">
                  <c:v>45614</c:v>
                </c:pt>
                <c:pt idx="59">
                  <c:v>45610</c:v>
                </c:pt>
                <c:pt idx="60">
                  <c:v>45609</c:v>
                </c:pt>
                <c:pt idx="61">
                  <c:v>45608</c:v>
                </c:pt>
                <c:pt idx="62">
                  <c:v>45607</c:v>
                </c:pt>
                <c:pt idx="63">
                  <c:v>45604</c:v>
                </c:pt>
                <c:pt idx="64">
                  <c:v>45603</c:v>
                </c:pt>
                <c:pt idx="65">
                  <c:v>45602</c:v>
                </c:pt>
                <c:pt idx="66">
                  <c:v>45601</c:v>
                </c:pt>
                <c:pt idx="67">
                  <c:v>45600</c:v>
                </c:pt>
                <c:pt idx="68">
                  <c:v>45597</c:v>
                </c:pt>
                <c:pt idx="69">
                  <c:v>45596</c:v>
                </c:pt>
                <c:pt idx="70">
                  <c:v>45595</c:v>
                </c:pt>
                <c:pt idx="71">
                  <c:v>45594</c:v>
                </c:pt>
                <c:pt idx="72">
                  <c:v>45593</c:v>
                </c:pt>
                <c:pt idx="73">
                  <c:v>45590</c:v>
                </c:pt>
                <c:pt idx="74">
                  <c:v>45589</c:v>
                </c:pt>
                <c:pt idx="75">
                  <c:v>45588</c:v>
                </c:pt>
                <c:pt idx="76">
                  <c:v>45587</c:v>
                </c:pt>
                <c:pt idx="77">
                  <c:v>45586</c:v>
                </c:pt>
                <c:pt idx="78">
                  <c:v>45583</c:v>
                </c:pt>
                <c:pt idx="79">
                  <c:v>45582</c:v>
                </c:pt>
                <c:pt idx="80">
                  <c:v>45581</c:v>
                </c:pt>
                <c:pt idx="81">
                  <c:v>45580</c:v>
                </c:pt>
                <c:pt idx="82">
                  <c:v>45579</c:v>
                </c:pt>
                <c:pt idx="83">
                  <c:v>45576</c:v>
                </c:pt>
                <c:pt idx="84">
                  <c:v>45575</c:v>
                </c:pt>
                <c:pt idx="85">
                  <c:v>45574</c:v>
                </c:pt>
                <c:pt idx="86">
                  <c:v>45573</c:v>
                </c:pt>
                <c:pt idx="87">
                  <c:v>45572</c:v>
                </c:pt>
                <c:pt idx="88">
                  <c:v>45569</c:v>
                </c:pt>
                <c:pt idx="89">
                  <c:v>45568</c:v>
                </c:pt>
                <c:pt idx="90">
                  <c:v>45566</c:v>
                </c:pt>
                <c:pt idx="91">
                  <c:v>45565</c:v>
                </c:pt>
                <c:pt idx="92">
                  <c:v>45562</c:v>
                </c:pt>
                <c:pt idx="93">
                  <c:v>45561</c:v>
                </c:pt>
                <c:pt idx="94">
                  <c:v>45560</c:v>
                </c:pt>
                <c:pt idx="95">
                  <c:v>45559</c:v>
                </c:pt>
                <c:pt idx="96">
                  <c:v>45558</c:v>
                </c:pt>
                <c:pt idx="97">
                  <c:v>45555</c:v>
                </c:pt>
                <c:pt idx="98">
                  <c:v>45554</c:v>
                </c:pt>
                <c:pt idx="99">
                  <c:v>45553</c:v>
                </c:pt>
                <c:pt idx="100">
                  <c:v>45552</c:v>
                </c:pt>
                <c:pt idx="101">
                  <c:v>45551</c:v>
                </c:pt>
                <c:pt idx="102">
                  <c:v>45548</c:v>
                </c:pt>
                <c:pt idx="103">
                  <c:v>45547</c:v>
                </c:pt>
                <c:pt idx="104">
                  <c:v>45546</c:v>
                </c:pt>
                <c:pt idx="105">
                  <c:v>45545</c:v>
                </c:pt>
                <c:pt idx="106">
                  <c:v>45544</c:v>
                </c:pt>
                <c:pt idx="107">
                  <c:v>45541</c:v>
                </c:pt>
                <c:pt idx="108">
                  <c:v>45540</c:v>
                </c:pt>
                <c:pt idx="109">
                  <c:v>45539</c:v>
                </c:pt>
                <c:pt idx="110">
                  <c:v>45538</c:v>
                </c:pt>
                <c:pt idx="111">
                  <c:v>45537</c:v>
                </c:pt>
                <c:pt idx="112">
                  <c:v>45534</c:v>
                </c:pt>
                <c:pt idx="113">
                  <c:v>45533</c:v>
                </c:pt>
                <c:pt idx="114">
                  <c:v>45532</c:v>
                </c:pt>
                <c:pt idx="115">
                  <c:v>45531</c:v>
                </c:pt>
                <c:pt idx="116">
                  <c:v>45530</c:v>
                </c:pt>
                <c:pt idx="117">
                  <c:v>45527</c:v>
                </c:pt>
                <c:pt idx="118">
                  <c:v>45526</c:v>
                </c:pt>
                <c:pt idx="119">
                  <c:v>45525</c:v>
                </c:pt>
                <c:pt idx="120">
                  <c:v>45524</c:v>
                </c:pt>
                <c:pt idx="121">
                  <c:v>45523</c:v>
                </c:pt>
                <c:pt idx="122">
                  <c:v>45520</c:v>
                </c:pt>
                <c:pt idx="123">
                  <c:v>45518</c:v>
                </c:pt>
                <c:pt idx="124">
                  <c:v>45517</c:v>
                </c:pt>
                <c:pt idx="125">
                  <c:v>45516</c:v>
                </c:pt>
                <c:pt idx="126">
                  <c:v>45513</c:v>
                </c:pt>
                <c:pt idx="127">
                  <c:v>45512</c:v>
                </c:pt>
                <c:pt idx="128">
                  <c:v>45511</c:v>
                </c:pt>
                <c:pt idx="129">
                  <c:v>45510</c:v>
                </c:pt>
                <c:pt idx="130">
                  <c:v>45509</c:v>
                </c:pt>
                <c:pt idx="131">
                  <c:v>45506</c:v>
                </c:pt>
                <c:pt idx="132">
                  <c:v>45505</c:v>
                </c:pt>
                <c:pt idx="133">
                  <c:v>45504</c:v>
                </c:pt>
                <c:pt idx="134">
                  <c:v>45503</c:v>
                </c:pt>
                <c:pt idx="135">
                  <c:v>45502</c:v>
                </c:pt>
                <c:pt idx="136">
                  <c:v>45499</c:v>
                </c:pt>
                <c:pt idx="137">
                  <c:v>45498</c:v>
                </c:pt>
                <c:pt idx="138">
                  <c:v>45497</c:v>
                </c:pt>
                <c:pt idx="139">
                  <c:v>45496</c:v>
                </c:pt>
                <c:pt idx="140">
                  <c:v>45495</c:v>
                </c:pt>
                <c:pt idx="141">
                  <c:v>45492</c:v>
                </c:pt>
                <c:pt idx="142">
                  <c:v>45491</c:v>
                </c:pt>
                <c:pt idx="143">
                  <c:v>45489</c:v>
                </c:pt>
                <c:pt idx="144">
                  <c:v>45488</c:v>
                </c:pt>
                <c:pt idx="145">
                  <c:v>45485</c:v>
                </c:pt>
                <c:pt idx="146">
                  <c:v>45484</c:v>
                </c:pt>
                <c:pt idx="147">
                  <c:v>45483</c:v>
                </c:pt>
                <c:pt idx="148">
                  <c:v>45482</c:v>
                </c:pt>
                <c:pt idx="149">
                  <c:v>45481</c:v>
                </c:pt>
                <c:pt idx="150">
                  <c:v>45478</c:v>
                </c:pt>
                <c:pt idx="151">
                  <c:v>45477</c:v>
                </c:pt>
                <c:pt idx="152">
                  <c:v>45476</c:v>
                </c:pt>
                <c:pt idx="153">
                  <c:v>45475</c:v>
                </c:pt>
                <c:pt idx="154">
                  <c:v>45474</c:v>
                </c:pt>
                <c:pt idx="155">
                  <c:v>45471</c:v>
                </c:pt>
                <c:pt idx="156">
                  <c:v>45470</c:v>
                </c:pt>
                <c:pt idx="157">
                  <c:v>45469</c:v>
                </c:pt>
                <c:pt idx="158">
                  <c:v>45468</c:v>
                </c:pt>
                <c:pt idx="159">
                  <c:v>45467</c:v>
                </c:pt>
                <c:pt idx="160">
                  <c:v>45464</c:v>
                </c:pt>
                <c:pt idx="161">
                  <c:v>45463</c:v>
                </c:pt>
                <c:pt idx="162">
                  <c:v>45462</c:v>
                </c:pt>
                <c:pt idx="163">
                  <c:v>45461</c:v>
                </c:pt>
                <c:pt idx="164">
                  <c:v>45457</c:v>
                </c:pt>
                <c:pt idx="165">
                  <c:v>45456</c:v>
                </c:pt>
                <c:pt idx="166">
                  <c:v>45455</c:v>
                </c:pt>
                <c:pt idx="167">
                  <c:v>45454</c:v>
                </c:pt>
                <c:pt idx="168">
                  <c:v>45453</c:v>
                </c:pt>
                <c:pt idx="169">
                  <c:v>45450</c:v>
                </c:pt>
                <c:pt idx="170">
                  <c:v>45449</c:v>
                </c:pt>
                <c:pt idx="171">
                  <c:v>45448</c:v>
                </c:pt>
                <c:pt idx="172">
                  <c:v>45447</c:v>
                </c:pt>
                <c:pt idx="173">
                  <c:v>45446</c:v>
                </c:pt>
                <c:pt idx="174">
                  <c:v>45443</c:v>
                </c:pt>
                <c:pt idx="175">
                  <c:v>45442</c:v>
                </c:pt>
                <c:pt idx="176">
                  <c:v>45441</c:v>
                </c:pt>
                <c:pt idx="177">
                  <c:v>45440</c:v>
                </c:pt>
                <c:pt idx="178">
                  <c:v>45439</c:v>
                </c:pt>
                <c:pt idx="179">
                  <c:v>45436</c:v>
                </c:pt>
                <c:pt idx="180">
                  <c:v>45435</c:v>
                </c:pt>
                <c:pt idx="181">
                  <c:v>45434</c:v>
                </c:pt>
                <c:pt idx="182">
                  <c:v>45433</c:v>
                </c:pt>
                <c:pt idx="183">
                  <c:v>45429</c:v>
                </c:pt>
                <c:pt idx="184">
                  <c:v>45428</c:v>
                </c:pt>
                <c:pt idx="185">
                  <c:v>45427</c:v>
                </c:pt>
                <c:pt idx="186">
                  <c:v>45426</c:v>
                </c:pt>
                <c:pt idx="187">
                  <c:v>45425</c:v>
                </c:pt>
                <c:pt idx="188">
                  <c:v>45422</c:v>
                </c:pt>
                <c:pt idx="189">
                  <c:v>45421</c:v>
                </c:pt>
                <c:pt idx="190">
                  <c:v>45420</c:v>
                </c:pt>
                <c:pt idx="191">
                  <c:v>45419</c:v>
                </c:pt>
                <c:pt idx="192">
                  <c:v>45418</c:v>
                </c:pt>
                <c:pt idx="193">
                  <c:v>45415</c:v>
                </c:pt>
                <c:pt idx="194">
                  <c:v>45414</c:v>
                </c:pt>
                <c:pt idx="195">
                  <c:v>45412</c:v>
                </c:pt>
                <c:pt idx="196">
                  <c:v>45411</c:v>
                </c:pt>
                <c:pt idx="197">
                  <c:v>45408</c:v>
                </c:pt>
                <c:pt idx="198">
                  <c:v>45407</c:v>
                </c:pt>
                <c:pt idx="199">
                  <c:v>45406</c:v>
                </c:pt>
                <c:pt idx="200">
                  <c:v>45405</c:v>
                </c:pt>
                <c:pt idx="201">
                  <c:v>45404</c:v>
                </c:pt>
                <c:pt idx="202">
                  <c:v>45401</c:v>
                </c:pt>
                <c:pt idx="203">
                  <c:v>45400</c:v>
                </c:pt>
                <c:pt idx="204">
                  <c:v>45398</c:v>
                </c:pt>
                <c:pt idx="205">
                  <c:v>45397</c:v>
                </c:pt>
                <c:pt idx="206">
                  <c:v>45394</c:v>
                </c:pt>
                <c:pt idx="207">
                  <c:v>45392</c:v>
                </c:pt>
                <c:pt idx="208">
                  <c:v>45391</c:v>
                </c:pt>
                <c:pt idx="209">
                  <c:v>45390</c:v>
                </c:pt>
                <c:pt idx="210">
                  <c:v>45387</c:v>
                </c:pt>
                <c:pt idx="211">
                  <c:v>45386</c:v>
                </c:pt>
                <c:pt idx="212">
                  <c:v>45385</c:v>
                </c:pt>
                <c:pt idx="213">
                  <c:v>45384</c:v>
                </c:pt>
                <c:pt idx="214">
                  <c:v>45383</c:v>
                </c:pt>
                <c:pt idx="215">
                  <c:v>45379</c:v>
                </c:pt>
                <c:pt idx="216">
                  <c:v>45378</c:v>
                </c:pt>
                <c:pt idx="217">
                  <c:v>45377</c:v>
                </c:pt>
                <c:pt idx="218">
                  <c:v>45373</c:v>
                </c:pt>
                <c:pt idx="219">
                  <c:v>45372</c:v>
                </c:pt>
                <c:pt idx="220">
                  <c:v>45371</c:v>
                </c:pt>
                <c:pt idx="221">
                  <c:v>45370</c:v>
                </c:pt>
                <c:pt idx="222">
                  <c:v>45369</c:v>
                </c:pt>
                <c:pt idx="223">
                  <c:v>45366</c:v>
                </c:pt>
                <c:pt idx="224">
                  <c:v>45365</c:v>
                </c:pt>
                <c:pt idx="225">
                  <c:v>45364</c:v>
                </c:pt>
                <c:pt idx="226">
                  <c:v>45363</c:v>
                </c:pt>
                <c:pt idx="227">
                  <c:v>45362</c:v>
                </c:pt>
                <c:pt idx="228">
                  <c:v>45358</c:v>
                </c:pt>
                <c:pt idx="229">
                  <c:v>45357</c:v>
                </c:pt>
                <c:pt idx="230">
                  <c:v>45356</c:v>
                </c:pt>
                <c:pt idx="231">
                  <c:v>45355</c:v>
                </c:pt>
                <c:pt idx="232">
                  <c:v>45352</c:v>
                </c:pt>
                <c:pt idx="233">
                  <c:v>45351</c:v>
                </c:pt>
                <c:pt idx="234">
                  <c:v>45350</c:v>
                </c:pt>
                <c:pt idx="235">
                  <c:v>45349</c:v>
                </c:pt>
                <c:pt idx="236">
                  <c:v>45348</c:v>
                </c:pt>
                <c:pt idx="237">
                  <c:v>45345</c:v>
                </c:pt>
                <c:pt idx="238">
                  <c:v>45344</c:v>
                </c:pt>
                <c:pt idx="239">
                  <c:v>45343</c:v>
                </c:pt>
                <c:pt idx="240">
                  <c:v>45342</c:v>
                </c:pt>
                <c:pt idx="241">
                  <c:v>45341</c:v>
                </c:pt>
                <c:pt idx="242">
                  <c:v>45338</c:v>
                </c:pt>
                <c:pt idx="243">
                  <c:v>45337</c:v>
                </c:pt>
                <c:pt idx="244">
                  <c:v>45336</c:v>
                </c:pt>
                <c:pt idx="245">
                  <c:v>45335</c:v>
                </c:pt>
                <c:pt idx="246">
                  <c:v>45334</c:v>
                </c:pt>
                <c:pt idx="247">
                  <c:v>45331</c:v>
                </c:pt>
                <c:pt idx="248">
                  <c:v>45330</c:v>
                </c:pt>
                <c:pt idx="249">
                  <c:v>45329</c:v>
                </c:pt>
                <c:pt idx="250">
                  <c:v>45328</c:v>
                </c:pt>
                <c:pt idx="251">
                  <c:v>45327</c:v>
                </c:pt>
                <c:pt idx="252">
                  <c:v>45324</c:v>
                </c:pt>
                <c:pt idx="253">
                  <c:v>45323</c:v>
                </c:pt>
                <c:pt idx="254">
                  <c:v>45322</c:v>
                </c:pt>
                <c:pt idx="255">
                  <c:v>45321</c:v>
                </c:pt>
                <c:pt idx="256">
                  <c:v>45320</c:v>
                </c:pt>
                <c:pt idx="257">
                  <c:v>45316</c:v>
                </c:pt>
                <c:pt idx="258">
                  <c:v>45315</c:v>
                </c:pt>
                <c:pt idx="259">
                  <c:v>45314</c:v>
                </c:pt>
                <c:pt idx="260">
                  <c:v>45310</c:v>
                </c:pt>
                <c:pt idx="261">
                  <c:v>45309</c:v>
                </c:pt>
                <c:pt idx="262">
                  <c:v>45308</c:v>
                </c:pt>
                <c:pt idx="263">
                  <c:v>45307</c:v>
                </c:pt>
                <c:pt idx="264">
                  <c:v>45306</c:v>
                </c:pt>
                <c:pt idx="265">
                  <c:v>45303</c:v>
                </c:pt>
                <c:pt idx="266">
                  <c:v>45302</c:v>
                </c:pt>
                <c:pt idx="267">
                  <c:v>45301</c:v>
                </c:pt>
                <c:pt idx="268">
                  <c:v>45300</c:v>
                </c:pt>
                <c:pt idx="269">
                  <c:v>45299</c:v>
                </c:pt>
                <c:pt idx="270">
                  <c:v>45296</c:v>
                </c:pt>
                <c:pt idx="271">
                  <c:v>45295</c:v>
                </c:pt>
                <c:pt idx="272">
                  <c:v>45294</c:v>
                </c:pt>
                <c:pt idx="273">
                  <c:v>45293</c:v>
                </c:pt>
                <c:pt idx="274">
                  <c:v>45292</c:v>
                </c:pt>
                <c:pt idx="275">
                  <c:v>45289</c:v>
                </c:pt>
                <c:pt idx="276">
                  <c:v>45288</c:v>
                </c:pt>
                <c:pt idx="277">
                  <c:v>45287</c:v>
                </c:pt>
                <c:pt idx="278">
                  <c:v>45286</c:v>
                </c:pt>
                <c:pt idx="279">
                  <c:v>45282</c:v>
                </c:pt>
                <c:pt idx="280">
                  <c:v>45281</c:v>
                </c:pt>
                <c:pt idx="281">
                  <c:v>45280</c:v>
                </c:pt>
                <c:pt idx="282">
                  <c:v>45279</c:v>
                </c:pt>
                <c:pt idx="283">
                  <c:v>45278</c:v>
                </c:pt>
                <c:pt idx="284">
                  <c:v>45275</c:v>
                </c:pt>
                <c:pt idx="285">
                  <c:v>45274</c:v>
                </c:pt>
                <c:pt idx="286">
                  <c:v>45273</c:v>
                </c:pt>
                <c:pt idx="287">
                  <c:v>45272</c:v>
                </c:pt>
                <c:pt idx="288">
                  <c:v>45271</c:v>
                </c:pt>
                <c:pt idx="289">
                  <c:v>45268</c:v>
                </c:pt>
                <c:pt idx="290">
                  <c:v>45267</c:v>
                </c:pt>
                <c:pt idx="291">
                  <c:v>45266</c:v>
                </c:pt>
                <c:pt idx="292">
                  <c:v>45265</c:v>
                </c:pt>
                <c:pt idx="293">
                  <c:v>45264</c:v>
                </c:pt>
                <c:pt idx="294">
                  <c:v>45261</c:v>
                </c:pt>
                <c:pt idx="295">
                  <c:v>45260</c:v>
                </c:pt>
                <c:pt idx="296">
                  <c:v>45259</c:v>
                </c:pt>
                <c:pt idx="297">
                  <c:v>45258</c:v>
                </c:pt>
                <c:pt idx="298">
                  <c:v>45254</c:v>
                </c:pt>
                <c:pt idx="299">
                  <c:v>45253</c:v>
                </c:pt>
                <c:pt idx="300">
                  <c:v>45252</c:v>
                </c:pt>
                <c:pt idx="301">
                  <c:v>45251</c:v>
                </c:pt>
                <c:pt idx="302">
                  <c:v>45250</c:v>
                </c:pt>
                <c:pt idx="303">
                  <c:v>45247</c:v>
                </c:pt>
                <c:pt idx="304">
                  <c:v>45246</c:v>
                </c:pt>
                <c:pt idx="305">
                  <c:v>45245</c:v>
                </c:pt>
                <c:pt idx="306">
                  <c:v>45243</c:v>
                </c:pt>
                <c:pt idx="307">
                  <c:v>45240</c:v>
                </c:pt>
                <c:pt idx="308">
                  <c:v>45239</c:v>
                </c:pt>
                <c:pt idx="309">
                  <c:v>45238</c:v>
                </c:pt>
                <c:pt idx="310">
                  <c:v>45237</c:v>
                </c:pt>
                <c:pt idx="311">
                  <c:v>45236</c:v>
                </c:pt>
                <c:pt idx="312">
                  <c:v>45233</c:v>
                </c:pt>
                <c:pt idx="313">
                  <c:v>45232</c:v>
                </c:pt>
                <c:pt idx="314">
                  <c:v>45231</c:v>
                </c:pt>
                <c:pt idx="315">
                  <c:v>45230</c:v>
                </c:pt>
                <c:pt idx="316">
                  <c:v>45229</c:v>
                </c:pt>
                <c:pt idx="317">
                  <c:v>45226</c:v>
                </c:pt>
                <c:pt idx="318">
                  <c:v>45225</c:v>
                </c:pt>
                <c:pt idx="319">
                  <c:v>45224</c:v>
                </c:pt>
                <c:pt idx="320">
                  <c:v>45222</c:v>
                </c:pt>
                <c:pt idx="321">
                  <c:v>45219</c:v>
                </c:pt>
                <c:pt idx="322">
                  <c:v>45218</c:v>
                </c:pt>
                <c:pt idx="323">
                  <c:v>45217</c:v>
                </c:pt>
                <c:pt idx="324">
                  <c:v>45216</c:v>
                </c:pt>
                <c:pt idx="325">
                  <c:v>45215</c:v>
                </c:pt>
                <c:pt idx="326">
                  <c:v>45212</c:v>
                </c:pt>
                <c:pt idx="327">
                  <c:v>45211</c:v>
                </c:pt>
                <c:pt idx="328">
                  <c:v>45210</c:v>
                </c:pt>
                <c:pt idx="329">
                  <c:v>45209</c:v>
                </c:pt>
                <c:pt idx="330">
                  <c:v>45208</c:v>
                </c:pt>
                <c:pt idx="331">
                  <c:v>45205</c:v>
                </c:pt>
                <c:pt idx="332">
                  <c:v>45204</c:v>
                </c:pt>
                <c:pt idx="333">
                  <c:v>45203</c:v>
                </c:pt>
                <c:pt idx="334">
                  <c:v>45202</c:v>
                </c:pt>
                <c:pt idx="335">
                  <c:v>45198</c:v>
                </c:pt>
                <c:pt idx="336">
                  <c:v>45197</c:v>
                </c:pt>
                <c:pt idx="337">
                  <c:v>45196</c:v>
                </c:pt>
                <c:pt idx="338">
                  <c:v>45195</c:v>
                </c:pt>
                <c:pt idx="339">
                  <c:v>45194</c:v>
                </c:pt>
                <c:pt idx="340">
                  <c:v>45191</c:v>
                </c:pt>
                <c:pt idx="341">
                  <c:v>45190</c:v>
                </c:pt>
                <c:pt idx="342">
                  <c:v>45189</c:v>
                </c:pt>
                <c:pt idx="343">
                  <c:v>45187</c:v>
                </c:pt>
                <c:pt idx="344">
                  <c:v>45184</c:v>
                </c:pt>
                <c:pt idx="345">
                  <c:v>45183</c:v>
                </c:pt>
                <c:pt idx="346">
                  <c:v>45182</c:v>
                </c:pt>
                <c:pt idx="347">
                  <c:v>45181</c:v>
                </c:pt>
                <c:pt idx="348">
                  <c:v>45180</c:v>
                </c:pt>
                <c:pt idx="349">
                  <c:v>45177</c:v>
                </c:pt>
                <c:pt idx="350">
                  <c:v>45176</c:v>
                </c:pt>
                <c:pt idx="351">
                  <c:v>45175</c:v>
                </c:pt>
                <c:pt idx="352">
                  <c:v>45174</c:v>
                </c:pt>
                <c:pt idx="353">
                  <c:v>45173</c:v>
                </c:pt>
                <c:pt idx="354">
                  <c:v>45170</c:v>
                </c:pt>
                <c:pt idx="355">
                  <c:v>45169</c:v>
                </c:pt>
                <c:pt idx="356">
                  <c:v>45168</c:v>
                </c:pt>
                <c:pt idx="357">
                  <c:v>45167</c:v>
                </c:pt>
                <c:pt idx="358">
                  <c:v>45166</c:v>
                </c:pt>
                <c:pt idx="359">
                  <c:v>45163</c:v>
                </c:pt>
                <c:pt idx="360">
                  <c:v>45162</c:v>
                </c:pt>
                <c:pt idx="361">
                  <c:v>45161</c:v>
                </c:pt>
                <c:pt idx="362">
                  <c:v>45160</c:v>
                </c:pt>
                <c:pt idx="363">
                  <c:v>45159</c:v>
                </c:pt>
                <c:pt idx="364">
                  <c:v>45156</c:v>
                </c:pt>
                <c:pt idx="365">
                  <c:v>45155</c:v>
                </c:pt>
                <c:pt idx="366">
                  <c:v>45154</c:v>
                </c:pt>
                <c:pt idx="367">
                  <c:v>45152</c:v>
                </c:pt>
                <c:pt idx="368">
                  <c:v>45149</c:v>
                </c:pt>
                <c:pt idx="369">
                  <c:v>45148</c:v>
                </c:pt>
                <c:pt idx="370">
                  <c:v>45147</c:v>
                </c:pt>
                <c:pt idx="371">
                  <c:v>45146</c:v>
                </c:pt>
                <c:pt idx="372">
                  <c:v>45145</c:v>
                </c:pt>
                <c:pt idx="373">
                  <c:v>45142</c:v>
                </c:pt>
                <c:pt idx="374">
                  <c:v>45141</c:v>
                </c:pt>
                <c:pt idx="375">
                  <c:v>45140</c:v>
                </c:pt>
                <c:pt idx="376">
                  <c:v>45139</c:v>
                </c:pt>
                <c:pt idx="377">
                  <c:v>45138</c:v>
                </c:pt>
                <c:pt idx="378">
                  <c:v>45135</c:v>
                </c:pt>
                <c:pt idx="379">
                  <c:v>45134</c:v>
                </c:pt>
                <c:pt idx="380">
                  <c:v>45133</c:v>
                </c:pt>
                <c:pt idx="381">
                  <c:v>45132</c:v>
                </c:pt>
                <c:pt idx="382">
                  <c:v>45131</c:v>
                </c:pt>
                <c:pt idx="383">
                  <c:v>45128</c:v>
                </c:pt>
                <c:pt idx="384">
                  <c:v>45127</c:v>
                </c:pt>
                <c:pt idx="385">
                  <c:v>45126</c:v>
                </c:pt>
                <c:pt idx="386">
                  <c:v>45125</c:v>
                </c:pt>
                <c:pt idx="387">
                  <c:v>45124</c:v>
                </c:pt>
                <c:pt idx="388">
                  <c:v>45121</c:v>
                </c:pt>
                <c:pt idx="389">
                  <c:v>45120</c:v>
                </c:pt>
                <c:pt idx="390">
                  <c:v>45119</c:v>
                </c:pt>
                <c:pt idx="391">
                  <c:v>45118</c:v>
                </c:pt>
                <c:pt idx="392">
                  <c:v>45117</c:v>
                </c:pt>
                <c:pt idx="393">
                  <c:v>45114</c:v>
                </c:pt>
                <c:pt idx="394">
                  <c:v>45113</c:v>
                </c:pt>
                <c:pt idx="395">
                  <c:v>45112</c:v>
                </c:pt>
                <c:pt idx="396">
                  <c:v>45111</c:v>
                </c:pt>
                <c:pt idx="397">
                  <c:v>45110</c:v>
                </c:pt>
                <c:pt idx="398">
                  <c:v>45107</c:v>
                </c:pt>
                <c:pt idx="399">
                  <c:v>45105</c:v>
                </c:pt>
                <c:pt idx="400">
                  <c:v>45104</c:v>
                </c:pt>
                <c:pt idx="401">
                  <c:v>45103</c:v>
                </c:pt>
                <c:pt idx="402">
                  <c:v>45100</c:v>
                </c:pt>
                <c:pt idx="403">
                  <c:v>45099</c:v>
                </c:pt>
                <c:pt idx="404">
                  <c:v>45098</c:v>
                </c:pt>
                <c:pt idx="405">
                  <c:v>45097</c:v>
                </c:pt>
                <c:pt idx="406">
                  <c:v>45096</c:v>
                </c:pt>
                <c:pt idx="407">
                  <c:v>45093</c:v>
                </c:pt>
                <c:pt idx="408">
                  <c:v>45092</c:v>
                </c:pt>
                <c:pt idx="409">
                  <c:v>45091</c:v>
                </c:pt>
                <c:pt idx="410">
                  <c:v>45090</c:v>
                </c:pt>
                <c:pt idx="411">
                  <c:v>45089</c:v>
                </c:pt>
                <c:pt idx="412">
                  <c:v>45086</c:v>
                </c:pt>
                <c:pt idx="413">
                  <c:v>45085</c:v>
                </c:pt>
                <c:pt idx="414">
                  <c:v>45084</c:v>
                </c:pt>
                <c:pt idx="415">
                  <c:v>45083</c:v>
                </c:pt>
                <c:pt idx="416">
                  <c:v>45082</c:v>
                </c:pt>
                <c:pt idx="417">
                  <c:v>45079</c:v>
                </c:pt>
                <c:pt idx="418">
                  <c:v>45078</c:v>
                </c:pt>
                <c:pt idx="419">
                  <c:v>45077</c:v>
                </c:pt>
                <c:pt idx="420">
                  <c:v>45076</c:v>
                </c:pt>
                <c:pt idx="421">
                  <c:v>45075</c:v>
                </c:pt>
                <c:pt idx="422">
                  <c:v>45072</c:v>
                </c:pt>
                <c:pt idx="423">
                  <c:v>45071</c:v>
                </c:pt>
                <c:pt idx="424">
                  <c:v>45070</c:v>
                </c:pt>
                <c:pt idx="425">
                  <c:v>45069</c:v>
                </c:pt>
                <c:pt idx="426">
                  <c:v>45068</c:v>
                </c:pt>
                <c:pt idx="427">
                  <c:v>45065</c:v>
                </c:pt>
                <c:pt idx="428">
                  <c:v>45064</c:v>
                </c:pt>
                <c:pt idx="429">
                  <c:v>45063</c:v>
                </c:pt>
                <c:pt idx="430">
                  <c:v>45062</c:v>
                </c:pt>
                <c:pt idx="431">
                  <c:v>45061</c:v>
                </c:pt>
                <c:pt idx="432">
                  <c:v>45058</c:v>
                </c:pt>
                <c:pt idx="433">
                  <c:v>45057</c:v>
                </c:pt>
                <c:pt idx="434">
                  <c:v>45056</c:v>
                </c:pt>
                <c:pt idx="435">
                  <c:v>45055</c:v>
                </c:pt>
                <c:pt idx="436">
                  <c:v>45054</c:v>
                </c:pt>
                <c:pt idx="437">
                  <c:v>45051</c:v>
                </c:pt>
                <c:pt idx="438">
                  <c:v>45050</c:v>
                </c:pt>
                <c:pt idx="439">
                  <c:v>45049</c:v>
                </c:pt>
                <c:pt idx="440">
                  <c:v>45048</c:v>
                </c:pt>
                <c:pt idx="441">
                  <c:v>45044</c:v>
                </c:pt>
                <c:pt idx="442">
                  <c:v>45043</c:v>
                </c:pt>
                <c:pt idx="443">
                  <c:v>45042</c:v>
                </c:pt>
                <c:pt idx="444">
                  <c:v>45041</c:v>
                </c:pt>
                <c:pt idx="445">
                  <c:v>45040</c:v>
                </c:pt>
                <c:pt idx="446">
                  <c:v>45037</c:v>
                </c:pt>
                <c:pt idx="447">
                  <c:v>45036</c:v>
                </c:pt>
                <c:pt idx="448">
                  <c:v>45035</c:v>
                </c:pt>
                <c:pt idx="449">
                  <c:v>45034</c:v>
                </c:pt>
                <c:pt idx="450">
                  <c:v>45033</c:v>
                </c:pt>
                <c:pt idx="451">
                  <c:v>45029</c:v>
                </c:pt>
                <c:pt idx="452">
                  <c:v>45028</c:v>
                </c:pt>
                <c:pt idx="453">
                  <c:v>45027</c:v>
                </c:pt>
                <c:pt idx="454">
                  <c:v>45026</c:v>
                </c:pt>
                <c:pt idx="455">
                  <c:v>45022</c:v>
                </c:pt>
                <c:pt idx="456">
                  <c:v>45021</c:v>
                </c:pt>
                <c:pt idx="457">
                  <c:v>45019</c:v>
                </c:pt>
                <c:pt idx="458">
                  <c:v>45016</c:v>
                </c:pt>
                <c:pt idx="459">
                  <c:v>45014</c:v>
                </c:pt>
                <c:pt idx="460">
                  <c:v>45013</c:v>
                </c:pt>
                <c:pt idx="461">
                  <c:v>45012</c:v>
                </c:pt>
                <c:pt idx="462">
                  <c:v>45009</c:v>
                </c:pt>
                <c:pt idx="463">
                  <c:v>45008</c:v>
                </c:pt>
                <c:pt idx="464">
                  <c:v>45007</c:v>
                </c:pt>
                <c:pt idx="465">
                  <c:v>45006</c:v>
                </c:pt>
                <c:pt idx="466">
                  <c:v>45005</c:v>
                </c:pt>
                <c:pt idx="467">
                  <c:v>45002</c:v>
                </c:pt>
                <c:pt idx="468">
                  <c:v>45001</c:v>
                </c:pt>
                <c:pt idx="469">
                  <c:v>45000</c:v>
                </c:pt>
                <c:pt idx="470">
                  <c:v>44999</c:v>
                </c:pt>
                <c:pt idx="471">
                  <c:v>44998</c:v>
                </c:pt>
                <c:pt idx="472">
                  <c:v>44995</c:v>
                </c:pt>
                <c:pt idx="473">
                  <c:v>44994</c:v>
                </c:pt>
                <c:pt idx="474">
                  <c:v>44993</c:v>
                </c:pt>
                <c:pt idx="475">
                  <c:v>44991</c:v>
                </c:pt>
                <c:pt idx="476">
                  <c:v>44988</c:v>
                </c:pt>
                <c:pt idx="477">
                  <c:v>44987</c:v>
                </c:pt>
                <c:pt idx="478">
                  <c:v>44986</c:v>
                </c:pt>
                <c:pt idx="479">
                  <c:v>44985</c:v>
                </c:pt>
                <c:pt idx="480">
                  <c:v>44984</c:v>
                </c:pt>
                <c:pt idx="481">
                  <c:v>44981</c:v>
                </c:pt>
                <c:pt idx="482">
                  <c:v>44980</c:v>
                </c:pt>
                <c:pt idx="483">
                  <c:v>44979</c:v>
                </c:pt>
                <c:pt idx="484">
                  <c:v>44978</c:v>
                </c:pt>
                <c:pt idx="485">
                  <c:v>44977</c:v>
                </c:pt>
                <c:pt idx="486">
                  <c:v>44974</c:v>
                </c:pt>
                <c:pt idx="487">
                  <c:v>44973</c:v>
                </c:pt>
                <c:pt idx="488">
                  <c:v>44972</c:v>
                </c:pt>
                <c:pt idx="489">
                  <c:v>44971</c:v>
                </c:pt>
                <c:pt idx="490">
                  <c:v>44970</c:v>
                </c:pt>
                <c:pt idx="491">
                  <c:v>44967</c:v>
                </c:pt>
                <c:pt idx="492">
                  <c:v>44966</c:v>
                </c:pt>
                <c:pt idx="493">
                  <c:v>44965</c:v>
                </c:pt>
                <c:pt idx="494">
                  <c:v>44964</c:v>
                </c:pt>
                <c:pt idx="495">
                  <c:v>44963</c:v>
                </c:pt>
                <c:pt idx="496">
                  <c:v>44960</c:v>
                </c:pt>
                <c:pt idx="497">
                  <c:v>44959</c:v>
                </c:pt>
                <c:pt idx="498">
                  <c:v>44958</c:v>
                </c:pt>
                <c:pt idx="499">
                  <c:v>44957</c:v>
                </c:pt>
                <c:pt idx="500">
                  <c:v>44956</c:v>
                </c:pt>
                <c:pt idx="501">
                  <c:v>44953</c:v>
                </c:pt>
                <c:pt idx="502">
                  <c:v>44951</c:v>
                </c:pt>
                <c:pt idx="503">
                  <c:v>44950</c:v>
                </c:pt>
                <c:pt idx="504">
                  <c:v>44949</c:v>
                </c:pt>
                <c:pt idx="505">
                  <c:v>44946</c:v>
                </c:pt>
                <c:pt idx="506">
                  <c:v>44945</c:v>
                </c:pt>
                <c:pt idx="507">
                  <c:v>44944</c:v>
                </c:pt>
                <c:pt idx="508">
                  <c:v>44943</c:v>
                </c:pt>
                <c:pt idx="509">
                  <c:v>44942</c:v>
                </c:pt>
                <c:pt idx="510">
                  <c:v>44939</c:v>
                </c:pt>
                <c:pt idx="511">
                  <c:v>44938</c:v>
                </c:pt>
                <c:pt idx="512">
                  <c:v>44937</c:v>
                </c:pt>
                <c:pt idx="513">
                  <c:v>44936</c:v>
                </c:pt>
                <c:pt idx="514">
                  <c:v>44935</c:v>
                </c:pt>
                <c:pt idx="515">
                  <c:v>44932</c:v>
                </c:pt>
                <c:pt idx="516">
                  <c:v>44931</c:v>
                </c:pt>
                <c:pt idx="517">
                  <c:v>44930</c:v>
                </c:pt>
                <c:pt idx="518">
                  <c:v>44929</c:v>
                </c:pt>
                <c:pt idx="519">
                  <c:v>44928</c:v>
                </c:pt>
                <c:pt idx="520">
                  <c:v>44925</c:v>
                </c:pt>
                <c:pt idx="521">
                  <c:v>44924</c:v>
                </c:pt>
                <c:pt idx="522">
                  <c:v>44923</c:v>
                </c:pt>
                <c:pt idx="523">
                  <c:v>44922</c:v>
                </c:pt>
                <c:pt idx="524">
                  <c:v>44921</c:v>
                </c:pt>
                <c:pt idx="525">
                  <c:v>44918</c:v>
                </c:pt>
                <c:pt idx="526">
                  <c:v>44917</c:v>
                </c:pt>
                <c:pt idx="527">
                  <c:v>44916</c:v>
                </c:pt>
                <c:pt idx="528">
                  <c:v>44915</c:v>
                </c:pt>
                <c:pt idx="529">
                  <c:v>44914</c:v>
                </c:pt>
                <c:pt idx="530">
                  <c:v>44911</c:v>
                </c:pt>
                <c:pt idx="531">
                  <c:v>44910</c:v>
                </c:pt>
                <c:pt idx="532">
                  <c:v>44909</c:v>
                </c:pt>
                <c:pt idx="533">
                  <c:v>44908</c:v>
                </c:pt>
                <c:pt idx="534">
                  <c:v>44907</c:v>
                </c:pt>
                <c:pt idx="535">
                  <c:v>44904</c:v>
                </c:pt>
                <c:pt idx="536">
                  <c:v>44903</c:v>
                </c:pt>
                <c:pt idx="537">
                  <c:v>44902</c:v>
                </c:pt>
                <c:pt idx="538">
                  <c:v>44901</c:v>
                </c:pt>
                <c:pt idx="539">
                  <c:v>44900</c:v>
                </c:pt>
                <c:pt idx="540">
                  <c:v>44897</c:v>
                </c:pt>
                <c:pt idx="541">
                  <c:v>44896</c:v>
                </c:pt>
                <c:pt idx="542">
                  <c:v>44895</c:v>
                </c:pt>
                <c:pt idx="543">
                  <c:v>44894</c:v>
                </c:pt>
                <c:pt idx="544">
                  <c:v>44893</c:v>
                </c:pt>
                <c:pt idx="545">
                  <c:v>44890</c:v>
                </c:pt>
                <c:pt idx="546">
                  <c:v>44889</c:v>
                </c:pt>
                <c:pt idx="547">
                  <c:v>44888</c:v>
                </c:pt>
                <c:pt idx="548">
                  <c:v>44887</c:v>
                </c:pt>
                <c:pt idx="549">
                  <c:v>44886</c:v>
                </c:pt>
                <c:pt idx="550">
                  <c:v>44883</c:v>
                </c:pt>
                <c:pt idx="551">
                  <c:v>44882</c:v>
                </c:pt>
                <c:pt idx="552">
                  <c:v>44881</c:v>
                </c:pt>
                <c:pt idx="553">
                  <c:v>44880</c:v>
                </c:pt>
                <c:pt idx="554">
                  <c:v>44879</c:v>
                </c:pt>
                <c:pt idx="555">
                  <c:v>44876</c:v>
                </c:pt>
                <c:pt idx="556">
                  <c:v>44875</c:v>
                </c:pt>
                <c:pt idx="557">
                  <c:v>44874</c:v>
                </c:pt>
                <c:pt idx="558">
                  <c:v>44872</c:v>
                </c:pt>
                <c:pt idx="559">
                  <c:v>44869</c:v>
                </c:pt>
                <c:pt idx="560">
                  <c:v>44868</c:v>
                </c:pt>
                <c:pt idx="561">
                  <c:v>44867</c:v>
                </c:pt>
                <c:pt idx="562">
                  <c:v>44866</c:v>
                </c:pt>
                <c:pt idx="563">
                  <c:v>44865</c:v>
                </c:pt>
                <c:pt idx="564">
                  <c:v>44862</c:v>
                </c:pt>
                <c:pt idx="565">
                  <c:v>44861</c:v>
                </c:pt>
                <c:pt idx="566">
                  <c:v>44859</c:v>
                </c:pt>
                <c:pt idx="567">
                  <c:v>44858</c:v>
                </c:pt>
                <c:pt idx="568">
                  <c:v>44855</c:v>
                </c:pt>
                <c:pt idx="569">
                  <c:v>44854</c:v>
                </c:pt>
                <c:pt idx="570">
                  <c:v>44853</c:v>
                </c:pt>
                <c:pt idx="571">
                  <c:v>44852</c:v>
                </c:pt>
                <c:pt idx="572">
                  <c:v>44851</c:v>
                </c:pt>
                <c:pt idx="573">
                  <c:v>44848</c:v>
                </c:pt>
                <c:pt idx="574">
                  <c:v>44847</c:v>
                </c:pt>
                <c:pt idx="575">
                  <c:v>44846</c:v>
                </c:pt>
                <c:pt idx="576">
                  <c:v>44845</c:v>
                </c:pt>
                <c:pt idx="577">
                  <c:v>44844</c:v>
                </c:pt>
                <c:pt idx="578">
                  <c:v>44841</c:v>
                </c:pt>
                <c:pt idx="579">
                  <c:v>44840</c:v>
                </c:pt>
                <c:pt idx="580">
                  <c:v>44838</c:v>
                </c:pt>
                <c:pt idx="581">
                  <c:v>44837</c:v>
                </c:pt>
                <c:pt idx="582">
                  <c:v>44834</c:v>
                </c:pt>
                <c:pt idx="583">
                  <c:v>44833</c:v>
                </c:pt>
                <c:pt idx="584">
                  <c:v>44832</c:v>
                </c:pt>
                <c:pt idx="585">
                  <c:v>44831</c:v>
                </c:pt>
                <c:pt idx="586">
                  <c:v>44830</c:v>
                </c:pt>
                <c:pt idx="587">
                  <c:v>44827</c:v>
                </c:pt>
                <c:pt idx="588">
                  <c:v>44826</c:v>
                </c:pt>
                <c:pt idx="589">
                  <c:v>44825</c:v>
                </c:pt>
                <c:pt idx="590">
                  <c:v>44824</c:v>
                </c:pt>
                <c:pt idx="591">
                  <c:v>44823</c:v>
                </c:pt>
                <c:pt idx="592">
                  <c:v>44820</c:v>
                </c:pt>
                <c:pt idx="593">
                  <c:v>44819</c:v>
                </c:pt>
                <c:pt idx="594">
                  <c:v>44818</c:v>
                </c:pt>
                <c:pt idx="595">
                  <c:v>44817</c:v>
                </c:pt>
                <c:pt idx="596">
                  <c:v>44816</c:v>
                </c:pt>
                <c:pt idx="597">
                  <c:v>44813</c:v>
                </c:pt>
                <c:pt idx="598">
                  <c:v>44812</c:v>
                </c:pt>
                <c:pt idx="599">
                  <c:v>44811</c:v>
                </c:pt>
                <c:pt idx="600">
                  <c:v>44810</c:v>
                </c:pt>
                <c:pt idx="601">
                  <c:v>44809</c:v>
                </c:pt>
                <c:pt idx="602">
                  <c:v>44806</c:v>
                </c:pt>
                <c:pt idx="603">
                  <c:v>44805</c:v>
                </c:pt>
                <c:pt idx="604">
                  <c:v>44803</c:v>
                </c:pt>
                <c:pt idx="605">
                  <c:v>44802</c:v>
                </c:pt>
                <c:pt idx="606">
                  <c:v>44799</c:v>
                </c:pt>
                <c:pt idx="607">
                  <c:v>44798</c:v>
                </c:pt>
                <c:pt idx="608">
                  <c:v>44797</c:v>
                </c:pt>
                <c:pt idx="609">
                  <c:v>44796</c:v>
                </c:pt>
                <c:pt idx="610">
                  <c:v>44795</c:v>
                </c:pt>
                <c:pt idx="611">
                  <c:v>44792</c:v>
                </c:pt>
                <c:pt idx="612">
                  <c:v>44791</c:v>
                </c:pt>
                <c:pt idx="613">
                  <c:v>44790</c:v>
                </c:pt>
                <c:pt idx="614">
                  <c:v>44789</c:v>
                </c:pt>
                <c:pt idx="615">
                  <c:v>44785</c:v>
                </c:pt>
                <c:pt idx="616">
                  <c:v>44784</c:v>
                </c:pt>
                <c:pt idx="617">
                  <c:v>44783</c:v>
                </c:pt>
                <c:pt idx="618">
                  <c:v>44781</c:v>
                </c:pt>
                <c:pt idx="619">
                  <c:v>44778</c:v>
                </c:pt>
                <c:pt idx="620">
                  <c:v>44777</c:v>
                </c:pt>
                <c:pt idx="621">
                  <c:v>44776</c:v>
                </c:pt>
                <c:pt idx="622">
                  <c:v>44775</c:v>
                </c:pt>
                <c:pt idx="623">
                  <c:v>44774</c:v>
                </c:pt>
                <c:pt idx="624">
                  <c:v>44771</c:v>
                </c:pt>
                <c:pt idx="625">
                  <c:v>44770</c:v>
                </c:pt>
                <c:pt idx="626">
                  <c:v>44769</c:v>
                </c:pt>
                <c:pt idx="627">
                  <c:v>44768</c:v>
                </c:pt>
                <c:pt idx="628">
                  <c:v>44767</c:v>
                </c:pt>
                <c:pt idx="629">
                  <c:v>44764</c:v>
                </c:pt>
                <c:pt idx="630">
                  <c:v>44763</c:v>
                </c:pt>
                <c:pt idx="631">
                  <c:v>44762</c:v>
                </c:pt>
                <c:pt idx="632">
                  <c:v>44761</c:v>
                </c:pt>
                <c:pt idx="633">
                  <c:v>44760</c:v>
                </c:pt>
                <c:pt idx="634">
                  <c:v>44757</c:v>
                </c:pt>
                <c:pt idx="635">
                  <c:v>44756</c:v>
                </c:pt>
                <c:pt idx="636">
                  <c:v>44755</c:v>
                </c:pt>
                <c:pt idx="637">
                  <c:v>44754</c:v>
                </c:pt>
                <c:pt idx="638">
                  <c:v>44753</c:v>
                </c:pt>
                <c:pt idx="639">
                  <c:v>44750</c:v>
                </c:pt>
                <c:pt idx="640">
                  <c:v>44749</c:v>
                </c:pt>
                <c:pt idx="641">
                  <c:v>44748</c:v>
                </c:pt>
                <c:pt idx="642">
                  <c:v>44747</c:v>
                </c:pt>
                <c:pt idx="643">
                  <c:v>44746</c:v>
                </c:pt>
                <c:pt idx="644">
                  <c:v>44743</c:v>
                </c:pt>
                <c:pt idx="645">
                  <c:v>44742</c:v>
                </c:pt>
                <c:pt idx="646">
                  <c:v>44741</c:v>
                </c:pt>
                <c:pt idx="647">
                  <c:v>44740</c:v>
                </c:pt>
                <c:pt idx="648">
                  <c:v>44739</c:v>
                </c:pt>
                <c:pt idx="649">
                  <c:v>44736</c:v>
                </c:pt>
                <c:pt idx="650">
                  <c:v>44735</c:v>
                </c:pt>
                <c:pt idx="651">
                  <c:v>44734</c:v>
                </c:pt>
                <c:pt idx="652">
                  <c:v>44733</c:v>
                </c:pt>
                <c:pt idx="653">
                  <c:v>44732</c:v>
                </c:pt>
                <c:pt idx="654">
                  <c:v>44729</c:v>
                </c:pt>
                <c:pt idx="655">
                  <c:v>44728</c:v>
                </c:pt>
                <c:pt idx="656">
                  <c:v>44727</c:v>
                </c:pt>
                <c:pt idx="657">
                  <c:v>44726</c:v>
                </c:pt>
                <c:pt idx="658">
                  <c:v>44725</c:v>
                </c:pt>
                <c:pt idx="659">
                  <c:v>44722</c:v>
                </c:pt>
                <c:pt idx="660">
                  <c:v>44721</c:v>
                </c:pt>
                <c:pt idx="661">
                  <c:v>44720</c:v>
                </c:pt>
                <c:pt idx="662">
                  <c:v>44719</c:v>
                </c:pt>
                <c:pt idx="663">
                  <c:v>44718</c:v>
                </c:pt>
                <c:pt idx="664">
                  <c:v>44715</c:v>
                </c:pt>
                <c:pt idx="665">
                  <c:v>44714</c:v>
                </c:pt>
                <c:pt idx="666">
                  <c:v>44713</c:v>
                </c:pt>
                <c:pt idx="667">
                  <c:v>44712</c:v>
                </c:pt>
                <c:pt idx="668">
                  <c:v>44711</c:v>
                </c:pt>
                <c:pt idx="669">
                  <c:v>44708</c:v>
                </c:pt>
                <c:pt idx="670">
                  <c:v>44707</c:v>
                </c:pt>
                <c:pt idx="671">
                  <c:v>44706</c:v>
                </c:pt>
                <c:pt idx="672">
                  <c:v>44705</c:v>
                </c:pt>
                <c:pt idx="673">
                  <c:v>44704</c:v>
                </c:pt>
                <c:pt idx="674">
                  <c:v>44701</c:v>
                </c:pt>
                <c:pt idx="675">
                  <c:v>44700</c:v>
                </c:pt>
                <c:pt idx="676">
                  <c:v>44699</c:v>
                </c:pt>
                <c:pt idx="677">
                  <c:v>44698</c:v>
                </c:pt>
                <c:pt idx="678">
                  <c:v>44697</c:v>
                </c:pt>
                <c:pt idx="679">
                  <c:v>44694</c:v>
                </c:pt>
                <c:pt idx="680">
                  <c:v>44693</c:v>
                </c:pt>
                <c:pt idx="681">
                  <c:v>44692</c:v>
                </c:pt>
                <c:pt idx="682">
                  <c:v>44691</c:v>
                </c:pt>
                <c:pt idx="683">
                  <c:v>44690</c:v>
                </c:pt>
                <c:pt idx="684">
                  <c:v>44687</c:v>
                </c:pt>
                <c:pt idx="685">
                  <c:v>44686</c:v>
                </c:pt>
                <c:pt idx="686">
                  <c:v>44685</c:v>
                </c:pt>
                <c:pt idx="687">
                  <c:v>44683</c:v>
                </c:pt>
                <c:pt idx="688">
                  <c:v>44680</c:v>
                </c:pt>
                <c:pt idx="689">
                  <c:v>44679</c:v>
                </c:pt>
                <c:pt idx="690">
                  <c:v>44678</c:v>
                </c:pt>
                <c:pt idx="691">
                  <c:v>44677</c:v>
                </c:pt>
                <c:pt idx="692">
                  <c:v>44676</c:v>
                </c:pt>
                <c:pt idx="693">
                  <c:v>44673</c:v>
                </c:pt>
                <c:pt idx="694">
                  <c:v>44672</c:v>
                </c:pt>
                <c:pt idx="695">
                  <c:v>44671</c:v>
                </c:pt>
                <c:pt idx="696">
                  <c:v>44670</c:v>
                </c:pt>
                <c:pt idx="697">
                  <c:v>44669</c:v>
                </c:pt>
                <c:pt idx="698">
                  <c:v>44664</c:v>
                </c:pt>
                <c:pt idx="699">
                  <c:v>44663</c:v>
                </c:pt>
                <c:pt idx="700">
                  <c:v>44662</c:v>
                </c:pt>
                <c:pt idx="701">
                  <c:v>44659</c:v>
                </c:pt>
                <c:pt idx="702">
                  <c:v>44658</c:v>
                </c:pt>
                <c:pt idx="703">
                  <c:v>44657</c:v>
                </c:pt>
                <c:pt idx="704">
                  <c:v>44656</c:v>
                </c:pt>
                <c:pt idx="705">
                  <c:v>44655</c:v>
                </c:pt>
                <c:pt idx="706">
                  <c:v>44652</c:v>
                </c:pt>
                <c:pt idx="707">
                  <c:v>44651</c:v>
                </c:pt>
                <c:pt idx="708">
                  <c:v>44650</c:v>
                </c:pt>
                <c:pt idx="709">
                  <c:v>44649</c:v>
                </c:pt>
                <c:pt idx="710">
                  <c:v>44648</c:v>
                </c:pt>
                <c:pt idx="711">
                  <c:v>44645</c:v>
                </c:pt>
                <c:pt idx="712">
                  <c:v>44644</c:v>
                </c:pt>
                <c:pt idx="713">
                  <c:v>44643</c:v>
                </c:pt>
                <c:pt idx="714">
                  <c:v>44642</c:v>
                </c:pt>
                <c:pt idx="715">
                  <c:v>44641</c:v>
                </c:pt>
                <c:pt idx="716">
                  <c:v>44637</c:v>
                </c:pt>
                <c:pt idx="717">
                  <c:v>44636</c:v>
                </c:pt>
                <c:pt idx="718">
                  <c:v>44635</c:v>
                </c:pt>
                <c:pt idx="719">
                  <c:v>44634</c:v>
                </c:pt>
                <c:pt idx="720">
                  <c:v>44631</c:v>
                </c:pt>
                <c:pt idx="721">
                  <c:v>44630</c:v>
                </c:pt>
                <c:pt idx="722">
                  <c:v>44629</c:v>
                </c:pt>
                <c:pt idx="723">
                  <c:v>44628</c:v>
                </c:pt>
                <c:pt idx="724">
                  <c:v>44627</c:v>
                </c:pt>
                <c:pt idx="725">
                  <c:v>44624</c:v>
                </c:pt>
                <c:pt idx="726">
                  <c:v>44623</c:v>
                </c:pt>
                <c:pt idx="727">
                  <c:v>44622</c:v>
                </c:pt>
                <c:pt idx="728">
                  <c:v>44620</c:v>
                </c:pt>
                <c:pt idx="729">
                  <c:v>44617</c:v>
                </c:pt>
                <c:pt idx="730">
                  <c:v>44616</c:v>
                </c:pt>
                <c:pt idx="731">
                  <c:v>44615</c:v>
                </c:pt>
                <c:pt idx="732">
                  <c:v>44614</c:v>
                </c:pt>
                <c:pt idx="733">
                  <c:v>44613</c:v>
                </c:pt>
                <c:pt idx="734">
                  <c:v>44610</c:v>
                </c:pt>
                <c:pt idx="735">
                  <c:v>44609</c:v>
                </c:pt>
                <c:pt idx="736">
                  <c:v>44608</c:v>
                </c:pt>
                <c:pt idx="737">
                  <c:v>44607</c:v>
                </c:pt>
                <c:pt idx="738">
                  <c:v>44606</c:v>
                </c:pt>
                <c:pt idx="739">
                  <c:v>44603</c:v>
                </c:pt>
                <c:pt idx="740">
                  <c:v>44602</c:v>
                </c:pt>
                <c:pt idx="741">
                  <c:v>44601</c:v>
                </c:pt>
                <c:pt idx="742">
                  <c:v>44600</c:v>
                </c:pt>
                <c:pt idx="743">
                  <c:v>44599</c:v>
                </c:pt>
                <c:pt idx="744">
                  <c:v>44596</c:v>
                </c:pt>
                <c:pt idx="745">
                  <c:v>44595</c:v>
                </c:pt>
                <c:pt idx="746">
                  <c:v>44594</c:v>
                </c:pt>
                <c:pt idx="747">
                  <c:v>44593</c:v>
                </c:pt>
                <c:pt idx="748">
                  <c:v>44592</c:v>
                </c:pt>
                <c:pt idx="749">
                  <c:v>44589</c:v>
                </c:pt>
                <c:pt idx="750">
                  <c:v>44588</c:v>
                </c:pt>
                <c:pt idx="751">
                  <c:v>44586</c:v>
                </c:pt>
                <c:pt idx="752">
                  <c:v>44585</c:v>
                </c:pt>
                <c:pt idx="753">
                  <c:v>44582</c:v>
                </c:pt>
                <c:pt idx="754">
                  <c:v>44581</c:v>
                </c:pt>
                <c:pt idx="755">
                  <c:v>44580</c:v>
                </c:pt>
                <c:pt idx="756">
                  <c:v>44579</c:v>
                </c:pt>
                <c:pt idx="757">
                  <c:v>44578</c:v>
                </c:pt>
                <c:pt idx="758">
                  <c:v>44575</c:v>
                </c:pt>
                <c:pt idx="759">
                  <c:v>44574</c:v>
                </c:pt>
                <c:pt idx="760">
                  <c:v>44573</c:v>
                </c:pt>
                <c:pt idx="761">
                  <c:v>44572</c:v>
                </c:pt>
                <c:pt idx="762">
                  <c:v>44571</c:v>
                </c:pt>
                <c:pt idx="763">
                  <c:v>44568</c:v>
                </c:pt>
                <c:pt idx="764">
                  <c:v>44567</c:v>
                </c:pt>
                <c:pt idx="765">
                  <c:v>44566</c:v>
                </c:pt>
                <c:pt idx="766">
                  <c:v>44565</c:v>
                </c:pt>
                <c:pt idx="767">
                  <c:v>44564</c:v>
                </c:pt>
                <c:pt idx="768">
                  <c:v>44561</c:v>
                </c:pt>
                <c:pt idx="769">
                  <c:v>44560</c:v>
                </c:pt>
                <c:pt idx="770">
                  <c:v>44559</c:v>
                </c:pt>
                <c:pt idx="771">
                  <c:v>44558</c:v>
                </c:pt>
                <c:pt idx="772">
                  <c:v>44557</c:v>
                </c:pt>
                <c:pt idx="773">
                  <c:v>44554</c:v>
                </c:pt>
                <c:pt idx="774">
                  <c:v>44553</c:v>
                </c:pt>
                <c:pt idx="775">
                  <c:v>44552</c:v>
                </c:pt>
                <c:pt idx="776">
                  <c:v>44551</c:v>
                </c:pt>
                <c:pt idx="777">
                  <c:v>44550</c:v>
                </c:pt>
                <c:pt idx="778">
                  <c:v>44547</c:v>
                </c:pt>
                <c:pt idx="779">
                  <c:v>44546</c:v>
                </c:pt>
                <c:pt idx="780">
                  <c:v>44545</c:v>
                </c:pt>
                <c:pt idx="781">
                  <c:v>44544</c:v>
                </c:pt>
                <c:pt idx="782">
                  <c:v>44543</c:v>
                </c:pt>
                <c:pt idx="783">
                  <c:v>44540</c:v>
                </c:pt>
                <c:pt idx="784">
                  <c:v>44539</c:v>
                </c:pt>
                <c:pt idx="785">
                  <c:v>44538</c:v>
                </c:pt>
                <c:pt idx="786">
                  <c:v>44537</c:v>
                </c:pt>
                <c:pt idx="787">
                  <c:v>44536</c:v>
                </c:pt>
                <c:pt idx="788">
                  <c:v>44533</c:v>
                </c:pt>
                <c:pt idx="789">
                  <c:v>44532</c:v>
                </c:pt>
                <c:pt idx="790">
                  <c:v>44531</c:v>
                </c:pt>
                <c:pt idx="791">
                  <c:v>44530</c:v>
                </c:pt>
                <c:pt idx="792">
                  <c:v>44529</c:v>
                </c:pt>
                <c:pt idx="793">
                  <c:v>44526</c:v>
                </c:pt>
                <c:pt idx="794">
                  <c:v>44525</c:v>
                </c:pt>
                <c:pt idx="795">
                  <c:v>44524</c:v>
                </c:pt>
                <c:pt idx="796">
                  <c:v>44523</c:v>
                </c:pt>
                <c:pt idx="797">
                  <c:v>44522</c:v>
                </c:pt>
                <c:pt idx="798">
                  <c:v>44518</c:v>
                </c:pt>
                <c:pt idx="799">
                  <c:v>44517</c:v>
                </c:pt>
                <c:pt idx="800">
                  <c:v>44516</c:v>
                </c:pt>
                <c:pt idx="801">
                  <c:v>44515</c:v>
                </c:pt>
                <c:pt idx="802">
                  <c:v>44512</c:v>
                </c:pt>
                <c:pt idx="803">
                  <c:v>44511</c:v>
                </c:pt>
                <c:pt idx="804">
                  <c:v>44510</c:v>
                </c:pt>
                <c:pt idx="805">
                  <c:v>44509</c:v>
                </c:pt>
                <c:pt idx="806">
                  <c:v>44508</c:v>
                </c:pt>
                <c:pt idx="807">
                  <c:v>44504</c:v>
                </c:pt>
                <c:pt idx="808">
                  <c:v>44503</c:v>
                </c:pt>
                <c:pt idx="809">
                  <c:v>44502</c:v>
                </c:pt>
                <c:pt idx="810">
                  <c:v>44501</c:v>
                </c:pt>
                <c:pt idx="811">
                  <c:v>44498</c:v>
                </c:pt>
                <c:pt idx="812">
                  <c:v>44497</c:v>
                </c:pt>
                <c:pt idx="813">
                  <c:v>44496</c:v>
                </c:pt>
                <c:pt idx="814">
                  <c:v>44495</c:v>
                </c:pt>
                <c:pt idx="815">
                  <c:v>44494</c:v>
                </c:pt>
                <c:pt idx="816">
                  <c:v>44491</c:v>
                </c:pt>
                <c:pt idx="817">
                  <c:v>44490</c:v>
                </c:pt>
                <c:pt idx="818">
                  <c:v>44489</c:v>
                </c:pt>
                <c:pt idx="819">
                  <c:v>44488</c:v>
                </c:pt>
                <c:pt idx="820">
                  <c:v>44487</c:v>
                </c:pt>
                <c:pt idx="821">
                  <c:v>44483</c:v>
                </c:pt>
                <c:pt idx="822">
                  <c:v>44482</c:v>
                </c:pt>
                <c:pt idx="823">
                  <c:v>44481</c:v>
                </c:pt>
                <c:pt idx="824">
                  <c:v>44480</c:v>
                </c:pt>
                <c:pt idx="825">
                  <c:v>44477</c:v>
                </c:pt>
                <c:pt idx="826">
                  <c:v>44476</c:v>
                </c:pt>
                <c:pt idx="827">
                  <c:v>44475</c:v>
                </c:pt>
                <c:pt idx="828">
                  <c:v>44474</c:v>
                </c:pt>
                <c:pt idx="829">
                  <c:v>44473</c:v>
                </c:pt>
                <c:pt idx="830">
                  <c:v>44470</c:v>
                </c:pt>
                <c:pt idx="831">
                  <c:v>44469</c:v>
                </c:pt>
                <c:pt idx="832">
                  <c:v>44468</c:v>
                </c:pt>
                <c:pt idx="833">
                  <c:v>44467</c:v>
                </c:pt>
                <c:pt idx="834">
                  <c:v>44466</c:v>
                </c:pt>
                <c:pt idx="835">
                  <c:v>44463</c:v>
                </c:pt>
                <c:pt idx="836">
                  <c:v>44462</c:v>
                </c:pt>
                <c:pt idx="837">
                  <c:v>44461</c:v>
                </c:pt>
                <c:pt idx="838">
                  <c:v>44460</c:v>
                </c:pt>
                <c:pt idx="839">
                  <c:v>44459</c:v>
                </c:pt>
                <c:pt idx="840">
                  <c:v>44456</c:v>
                </c:pt>
                <c:pt idx="841">
                  <c:v>44455</c:v>
                </c:pt>
                <c:pt idx="842">
                  <c:v>44454</c:v>
                </c:pt>
                <c:pt idx="843">
                  <c:v>44453</c:v>
                </c:pt>
                <c:pt idx="844">
                  <c:v>44452</c:v>
                </c:pt>
                <c:pt idx="845">
                  <c:v>44448</c:v>
                </c:pt>
                <c:pt idx="846">
                  <c:v>44447</c:v>
                </c:pt>
                <c:pt idx="847">
                  <c:v>44446</c:v>
                </c:pt>
                <c:pt idx="848">
                  <c:v>44445</c:v>
                </c:pt>
                <c:pt idx="849">
                  <c:v>44442</c:v>
                </c:pt>
                <c:pt idx="850">
                  <c:v>44441</c:v>
                </c:pt>
                <c:pt idx="851">
                  <c:v>44440</c:v>
                </c:pt>
                <c:pt idx="852">
                  <c:v>44439</c:v>
                </c:pt>
                <c:pt idx="853">
                  <c:v>44438</c:v>
                </c:pt>
                <c:pt idx="854">
                  <c:v>44435</c:v>
                </c:pt>
                <c:pt idx="855">
                  <c:v>44434</c:v>
                </c:pt>
                <c:pt idx="856">
                  <c:v>44433</c:v>
                </c:pt>
                <c:pt idx="857">
                  <c:v>44432</c:v>
                </c:pt>
                <c:pt idx="858">
                  <c:v>44431</c:v>
                </c:pt>
                <c:pt idx="859">
                  <c:v>44428</c:v>
                </c:pt>
                <c:pt idx="860">
                  <c:v>44426</c:v>
                </c:pt>
                <c:pt idx="861">
                  <c:v>44425</c:v>
                </c:pt>
                <c:pt idx="862">
                  <c:v>44424</c:v>
                </c:pt>
                <c:pt idx="863">
                  <c:v>44421</c:v>
                </c:pt>
                <c:pt idx="864">
                  <c:v>44420</c:v>
                </c:pt>
                <c:pt idx="865">
                  <c:v>44419</c:v>
                </c:pt>
                <c:pt idx="866">
                  <c:v>44418</c:v>
                </c:pt>
                <c:pt idx="867">
                  <c:v>44417</c:v>
                </c:pt>
                <c:pt idx="868">
                  <c:v>44414</c:v>
                </c:pt>
                <c:pt idx="869">
                  <c:v>44413</c:v>
                </c:pt>
                <c:pt idx="870">
                  <c:v>44412</c:v>
                </c:pt>
                <c:pt idx="871">
                  <c:v>44411</c:v>
                </c:pt>
                <c:pt idx="872">
                  <c:v>44410</c:v>
                </c:pt>
                <c:pt idx="873">
                  <c:v>44407</c:v>
                </c:pt>
                <c:pt idx="874">
                  <c:v>44406</c:v>
                </c:pt>
                <c:pt idx="875">
                  <c:v>44405</c:v>
                </c:pt>
                <c:pt idx="876">
                  <c:v>44404</c:v>
                </c:pt>
                <c:pt idx="877">
                  <c:v>44403</c:v>
                </c:pt>
                <c:pt idx="878">
                  <c:v>44400</c:v>
                </c:pt>
              </c:numCache>
            </c:numRef>
          </c:cat>
          <c:val>
            <c:numRef>
              <c:f>[1]Sheet4!$C$4:$C$882</c:f>
              <c:numCache>
                <c:formatCode>General</c:formatCode>
                <c:ptCount val="879"/>
                <c:pt idx="0">
                  <c:v>233.9</c:v>
                </c:pt>
                <c:pt idx="1">
                  <c:v>229.05</c:v>
                </c:pt>
                <c:pt idx="2">
                  <c:v>231.12</c:v>
                </c:pt>
                <c:pt idx="3">
                  <c:v>234.54</c:v>
                </c:pt>
                <c:pt idx="4">
                  <c:v>238.2</c:v>
                </c:pt>
                <c:pt idx="5">
                  <c:v>236.32</c:v>
                </c:pt>
                <c:pt idx="6">
                  <c:v>220.35</c:v>
                </c:pt>
                <c:pt idx="7">
                  <c:v>218.8</c:v>
                </c:pt>
                <c:pt idx="8">
                  <c:v>222.5</c:v>
                </c:pt>
                <c:pt idx="9">
                  <c:v>208.2</c:v>
                </c:pt>
                <c:pt idx="10">
                  <c:v>206.2</c:v>
                </c:pt>
                <c:pt idx="11">
                  <c:v>215.6</c:v>
                </c:pt>
                <c:pt idx="12">
                  <c:v>221.95</c:v>
                </c:pt>
                <c:pt idx="13">
                  <c:v>216.45</c:v>
                </c:pt>
                <c:pt idx="14">
                  <c:v>214.55</c:v>
                </c:pt>
                <c:pt idx="15">
                  <c:v>239.75</c:v>
                </c:pt>
                <c:pt idx="16">
                  <c:v>248.8</c:v>
                </c:pt>
                <c:pt idx="17">
                  <c:v>241.9</c:v>
                </c:pt>
                <c:pt idx="18">
                  <c:v>243.9</c:v>
                </c:pt>
                <c:pt idx="19">
                  <c:v>233.6</c:v>
                </c:pt>
                <c:pt idx="20">
                  <c:v>227.15</c:v>
                </c:pt>
                <c:pt idx="21">
                  <c:v>242.95</c:v>
                </c:pt>
                <c:pt idx="22">
                  <c:v>245.35</c:v>
                </c:pt>
                <c:pt idx="23">
                  <c:v>250.05</c:v>
                </c:pt>
                <c:pt idx="24">
                  <c:v>252.45</c:v>
                </c:pt>
                <c:pt idx="25">
                  <c:v>264.85000000000002</c:v>
                </c:pt>
                <c:pt idx="26">
                  <c:v>272.85000000000002</c:v>
                </c:pt>
                <c:pt idx="27">
                  <c:v>284.60000000000002</c:v>
                </c:pt>
                <c:pt idx="28">
                  <c:v>276.5</c:v>
                </c:pt>
                <c:pt idx="29">
                  <c:v>278.05</c:v>
                </c:pt>
                <c:pt idx="30">
                  <c:v>282.10000000000002</c:v>
                </c:pt>
                <c:pt idx="31">
                  <c:v>271.25</c:v>
                </c:pt>
                <c:pt idx="32">
                  <c:v>273.2</c:v>
                </c:pt>
                <c:pt idx="33">
                  <c:v>274.85000000000002</c:v>
                </c:pt>
                <c:pt idx="34">
                  <c:v>273.95</c:v>
                </c:pt>
                <c:pt idx="35">
                  <c:v>282.10000000000002</c:v>
                </c:pt>
                <c:pt idx="36">
                  <c:v>288.5</c:v>
                </c:pt>
                <c:pt idx="37">
                  <c:v>291.89999999999998</c:v>
                </c:pt>
                <c:pt idx="38">
                  <c:v>296.8</c:v>
                </c:pt>
                <c:pt idx="39">
                  <c:v>294.14999999999998</c:v>
                </c:pt>
                <c:pt idx="40">
                  <c:v>288.25</c:v>
                </c:pt>
                <c:pt idx="41">
                  <c:v>284.89999999999998</c:v>
                </c:pt>
                <c:pt idx="42">
                  <c:v>291.8</c:v>
                </c:pt>
                <c:pt idx="43">
                  <c:v>295.85000000000002</c:v>
                </c:pt>
                <c:pt idx="44">
                  <c:v>295.3</c:v>
                </c:pt>
                <c:pt idx="45">
                  <c:v>302.95</c:v>
                </c:pt>
                <c:pt idx="46">
                  <c:v>299.35000000000002</c:v>
                </c:pt>
                <c:pt idx="47">
                  <c:v>286.25</c:v>
                </c:pt>
                <c:pt idx="48">
                  <c:v>279.85000000000002</c:v>
                </c:pt>
                <c:pt idx="49">
                  <c:v>282.5</c:v>
                </c:pt>
                <c:pt idx="50">
                  <c:v>279.76</c:v>
                </c:pt>
                <c:pt idx="51">
                  <c:v>286.13</c:v>
                </c:pt>
                <c:pt idx="52">
                  <c:v>284.72000000000003</c:v>
                </c:pt>
                <c:pt idx="53">
                  <c:v>280.11</c:v>
                </c:pt>
                <c:pt idx="54">
                  <c:v>273.31</c:v>
                </c:pt>
                <c:pt idx="55">
                  <c:v>264.2</c:v>
                </c:pt>
                <c:pt idx="56">
                  <c:v>266.81</c:v>
                </c:pt>
                <c:pt idx="57">
                  <c:v>271.36</c:v>
                </c:pt>
                <c:pt idx="58">
                  <c:v>270.79000000000002</c:v>
                </c:pt>
                <c:pt idx="59">
                  <c:v>269.66000000000003</c:v>
                </c:pt>
                <c:pt idx="60">
                  <c:v>258.39999999999998</c:v>
                </c:pt>
                <c:pt idx="61">
                  <c:v>260.99</c:v>
                </c:pt>
                <c:pt idx="62">
                  <c:v>258.62</c:v>
                </c:pt>
                <c:pt idx="63">
                  <c:v>248.73</c:v>
                </c:pt>
                <c:pt idx="64">
                  <c:v>255.22</c:v>
                </c:pt>
                <c:pt idx="65">
                  <c:v>254.94</c:v>
                </c:pt>
                <c:pt idx="66">
                  <c:v>241.87</c:v>
                </c:pt>
                <c:pt idx="67">
                  <c:v>245.08</c:v>
                </c:pt>
                <c:pt idx="68">
                  <c:v>248.99</c:v>
                </c:pt>
                <c:pt idx="69">
                  <c:v>241.75</c:v>
                </c:pt>
                <c:pt idx="70">
                  <c:v>246.85</c:v>
                </c:pt>
                <c:pt idx="71">
                  <c:v>252.25</c:v>
                </c:pt>
                <c:pt idx="72">
                  <c:v>253.95</c:v>
                </c:pt>
                <c:pt idx="73">
                  <c:v>253.8</c:v>
                </c:pt>
                <c:pt idx="74">
                  <c:v>254.3</c:v>
                </c:pt>
                <c:pt idx="75">
                  <c:v>264.05</c:v>
                </c:pt>
                <c:pt idx="76">
                  <c:v>256.35000000000002</c:v>
                </c:pt>
                <c:pt idx="77">
                  <c:v>265.7</c:v>
                </c:pt>
                <c:pt idx="78">
                  <c:v>257.45</c:v>
                </c:pt>
                <c:pt idx="79">
                  <c:v>270.55</c:v>
                </c:pt>
                <c:pt idx="80">
                  <c:v>274.25</c:v>
                </c:pt>
                <c:pt idx="81">
                  <c:v>279.55</c:v>
                </c:pt>
                <c:pt idx="82">
                  <c:v>280.05</c:v>
                </c:pt>
                <c:pt idx="83">
                  <c:v>277.55</c:v>
                </c:pt>
                <c:pt idx="84">
                  <c:v>275.35000000000002</c:v>
                </c:pt>
                <c:pt idx="85">
                  <c:v>279.95</c:v>
                </c:pt>
                <c:pt idx="86">
                  <c:v>278.7</c:v>
                </c:pt>
                <c:pt idx="87">
                  <c:v>266.10000000000002</c:v>
                </c:pt>
                <c:pt idx="88">
                  <c:v>275.3</c:v>
                </c:pt>
                <c:pt idx="89">
                  <c:v>269</c:v>
                </c:pt>
                <c:pt idx="90">
                  <c:v>274.14999999999998</c:v>
                </c:pt>
                <c:pt idx="91">
                  <c:v>273.3</c:v>
                </c:pt>
                <c:pt idx="92">
                  <c:v>278.14999999999998</c:v>
                </c:pt>
                <c:pt idx="93">
                  <c:v>283.89999999999998</c:v>
                </c:pt>
                <c:pt idx="94">
                  <c:v>285.39999999999998</c:v>
                </c:pt>
                <c:pt idx="95">
                  <c:v>291.7</c:v>
                </c:pt>
                <c:pt idx="96">
                  <c:v>297</c:v>
                </c:pt>
                <c:pt idx="97">
                  <c:v>290.5</c:v>
                </c:pt>
                <c:pt idx="98">
                  <c:v>278.85000000000002</c:v>
                </c:pt>
                <c:pt idx="99">
                  <c:v>275.85000000000002</c:v>
                </c:pt>
                <c:pt idx="100">
                  <c:v>270.75</c:v>
                </c:pt>
                <c:pt idx="101">
                  <c:v>277.7</c:v>
                </c:pt>
                <c:pt idx="102">
                  <c:v>272.89999999999998</c:v>
                </c:pt>
                <c:pt idx="103">
                  <c:v>283.89999999999998</c:v>
                </c:pt>
                <c:pt idx="104">
                  <c:v>271.75</c:v>
                </c:pt>
                <c:pt idx="105">
                  <c:v>267.7</c:v>
                </c:pt>
                <c:pt idx="106">
                  <c:v>263.2</c:v>
                </c:pt>
                <c:pt idx="107">
                  <c:v>259.95</c:v>
                </c:pt>
                <c:pt idx="108">
                  <c:v>254.85</c:v>
                </c:pt>
                <c:pt idx="109">
                  <c:v>242.85</c:v>
                </c:pt>
                <c:pt idx="110">
                  <c:v>247.7</c:v>
                </c:pt>
                <c:pt idx="111">
                  <c:v>244.45</c:v>
                </c:pt>
                <c:pt idx="112">
                  <c:v>250.53</c:v>
                </c:pt>
                <c:pt idx="113">
                  <c:v>252.34</c:v>
                </c:pt>
                <c:pt idx="114">
                  <c:v>253.04</c:v>
                </c:pt>
                <c:pt idx="115">
                  <c:v>256.05</c:v>
                </c:pt>
                <c:pt idx="116">
                  <c:v>259.39</c:v>
                </c:pt>
                <c:pt idx="117">
                  <c:v>262.64999999999998</c:v>
                </c:pt>
                <c:pt idx="118">
                  <c:v>257.95999999999998</c:v>
                </c:pt>
                <c:pt idx="119">
                  <c:v>260.02999999999997</c:v>
                </c:pt>
                <c:pt idx="120">
                  <c:v>263.12</c:v>
                </c:pt>
                <c:pt idx="121">
                  <c:v>262.17</c:v>
                </c:pt>
                <c:pt idx="122">
                  <c:v>264.43</c:v>
                </c:pt>
                <c:pt idx="123">
                  <c:v>260.14</c:v>
                </c:pt>
                <c:pt idx="124">
                  <c:v>257.08</c:v>
                </c:pt>
                <c:pt idx="125">
                  <c:v>263.43</c:v>
                </c:pt>
                <c:pt idx="126">
                  <c:v>267.08999999999997</c:v>
                </c:pt>
                <c:pt idx="127">
                  <c:v>265.58999999999997</c:v>
                </c:pt>
                <c:pt idx="128">
                  <c:v>265.67</c:v>
                </c:pt>
                <c:pt idx="129">
                  <c:v>249.08</c:v>
                </c:pt>
                <c:pt idx="130">
                  <c:v>256.29000000000002</c:v>
                </c:pt>
                <c:pt idx="131">
                  <c:v>262.33999999999997</c:v>
                </c:pt>
                <c:pt idx="132">
                  <c:v>234.09</c:v>
                </c:pt>
                <c:pt idx="133">
                  <c:v>229.45</c:v>
                </c:pt>
                <c:pt idx="134">
                  <c:v>227.13</c:v>
                </c:pt>
                <c:pt idx="135">
                  <c:v>226.89</c:v>
                </c:pt>
                <c:pt idx="136">
                  <c:v>224.62</c:v>
                </c:pt>
                <c:pt idx="137">
                  <c:v>219.31</c:v>
                </c:pt>
                <c:pt idx="138">
                  <c:v>223.49</c:v>
                </c:pt>
                <c:pt idx="139">
                  <c:v>217.91</c:v>
                </c:pt>
                <c:pt idx="140">
                  <c:v>221.66</c:v>
                </c:pt>
                <c:pt idx="141">
                  <c:v>218.89</c:v>
                </c:pt>
                <c:pt idx="142">
                  <c:v>220.62</c:v>
                </c:pt>
                <c:pt idx="143">
                  <c:v>217.49</c:v>
                </c:pt>
                <c:pt idx="144">
                  <c:v>229.15</c:v>
                </c:pt>
                <c:pt idx="145">
                  <c:v>222.47</c:v>
                </c:pt>
                <c:pt idx="146">
                  <c:v>217.14</c:v>
                </c:pt>
                <c:pt idx="147">
                  <c:v>211.37</c:v>
                </c:pt>
                <c:pt idx="148">
                  <c:v>212.56</c:v>
                </c:pt>
                <c:pt idx="149">
                  <c:v>207.93</c:v>
                </c:pt>
                <c:pt idx="150">
                  <c:v>207.57</c:v>
                </c:pt>
                <c:pt idx="151">
                  <c:v>207.44</c:v>
                </c:pt>
                <c:pt idx="152">
                  <c:v>208.44</c:v>
                </c:pt>
                <c:pt idx="153">
                  <c:v>209.09</c:v>
                </c:pt>
                <c:pt idx="154">
                  <c:v>203.97</c:v>
                </c:pt>
                <c:pt idx="155">
                  <c:v>200.56</c:v>
                </c:pt>
                <c:pt idx="156">
                  <c:v>200.15</c:v>
                </c:pt>
                <c:pt idx="157">
                  <c:v>197.25</c:v>
                </c:pt>
                <c:pt idx="158">
                  <c:v>202.27</c:v>
                </c:pt>
                <c:pt idx="159">
                  <c:v>198.92</c:v>
                </c:pt>
                <c:pt idx="160">
                  <c:v>193.95</c:v>
                </c:pt>
                <c:pt idx="161">
                  <c:v>197.05</c:v>
                </c:pt>
                <c:pt idx="162">
                  <c:v>198.49</c:v>
                </c:pt>
                <c:pt idx="163">
                  <c:v>188.61</c:v>
                </c:pt>
                <c:pt idx="164">
                  <c:v>186.24</c:v>
                </c:pt>
                <c:pt idx="165">
                  <c:v>184.94</c:v>
                </c:pt>
                <c:pt idx="166">
                  <c:v>179.65</c:v>
                </c:pt>
                <c:pt idx="167">
                  <c:v>184.02</c:v>
                </c:pt>
                <c:pt idx="168">
                  <c:v>182.16</c:v>
                </c:pt>
                <c:pt idx="169">
                  <c:v>184</c:v>
                </c:pt>
                <c:pt idx="170">
                  <c:v>183.65</c:v>
                </c:pt>
                <c:pt idx="171">
                  <c:v>183.8</c:v>
                </c:pt>
                <c:pt idx="172">
                  <c:v>172</c:v>
                </c:pt>
                <c:pt idx="173">
                  <c:v>175.45</c:v>
                </c:pt>
                <c:pt idx="174">
                  <c:v>179.15</c:v>
                </c:pt>
                <c:pt idx="175">
                  <c:v>180.6</c:v>
                </c:pt>
                <c:pt idx="176">
                  <c:v>183.35</c:v>
                </c:pt>
                <c:pt idx="177">
                  <c:v>181.6</c:v>
                </c:pt>
                <c:pt idx="178">
                  <c:v>183.65</c:v>
                </c:pt>
                <c:pt idx="179">
                  <c:v>182.9</c:v>
                </c:pt>
                <c:pt idx="180">
                  <c:v>186.8</c:v>
                </c:pt>
                <c:pt idx="181">
                  <c:v>185.5</c:v>
                </c:pt>
                <c:pt idx="182">
                  <c:v>189.1</c:v>
                </c:pt>
                <c:pt idx="183">
                  <c:v>194.85</c:v>
                </c:pt>
                <c:pt idx="184">
                  <c:v>195.2</c:v>
                </c:pt>
                <c:pt idx="185">
                  <c:v>192</c:v>
                </c:pt>
                <c:pt idx="186">
                  <c:v>187.3</c:v>
                </c:pt>
                <c:pt idx="187">
                  <c:v>194.3</c:v>
                </c:pt>
                <c:pt idx="188">
                  <c:v>201.3</c:v>
                </c:pt>
                <c:pt idx="189">
                  <c:v>195.25</c:v>
                </c:pt>
                <c:pt idx="190">
                  <c:v>195.45</c:v>
                </c:pt>
                <c:pt idx="191">
                  <c:v>191.45</c:v>
                </c:pt>
                <c:pt idx="192">
                  <c:v>195.7</c:v>
                </c:pt>
                <c:pt idx="193">
                  <c:v>197.25</c:v>
                </c:pt>
                <c:pt idx="194">
                  <c:v>195.45</c:v>
                </c:pt>
                <c:pt idx="195">
                  <c:v>193.15</c:v>
                </c:pt>
                <c:pt idx="196">
                  <c:v>193.6</c:v>
                </c:pt>
                <c:pt idx="197">
                  <c:v>188.1</c:v>
                </c:pt>
                <c:pt idx="198">
                  <c:v>184.7</c:v>
                </c:pt>
                <c:pt idx="199">
                  <c:v>184.4</c:v>
                </c:pt>
                <c:pt idx="200">
                  <c:v>187.45</c:v>
                </c:pt>
                <c:pt idx="201">
                  <c:v>193.35</c:v>
                </c:pt>
                <c:pt idx="202">
                  <c:v>189.2</c:v>
                </c:pt>
                <c:pt idx="203">
                  <c:v>185.2</c:v>
                </c:pt>
                <c:pt idx="204">
                  <c:v>186.45</c:v>
                </c:pt>
                <c:pt idx="205">
                  <c:v>188.3</c:v>
                </c:pt>
                <c:pt idx="206">
                  <c:v>192.1</c:v>
                </c:pt>
                <c:pt idx="207">
                  <c:v>196.9</c:v>
                </c:pt>
                <c:pt idx="208">
                  <c:v>193.7</c:v>
                </c:pt>
                <c:pt idx="209">
                  <c:v>191.8</c:v>
                </c:pt>
                <c:pt idx="210">
                  <c:v>190.5</c:v>
                </c:pt>
                <c:pt idx="211">
                  <c:v>187</c:v>
                </c:pt>
                <c:pt idx="212">
                  <c:v>178.3</c:v>
                </c:pt>
                <c:pt idx="213">
                  <c:v>183.1</c:v>
                </c:pt>
                <c:pt idx="214">
                  <c:v>184.5</c:v>
                </c:pt>
                <c:pt idx="215">
                  <c:v>182.1</c:v>
                </c:pt>
                <c:pt idx="216">
                  <c:v>179.45</c:v>
                </c:pt>
                <c:pt idx="217">
                  <c:v>182.6</c:v>
                </c:pt>
                <c:pt idx="218">
                  <c:v>174.2</c:v>
                </c:pt>
                <c:pt idx="219">
                  <c:v>169.65</c:v>
                </c:pt>
                <c:pt idx="220">
                  <c:v>165.6</c:v>
                </c:pt>
                <c:pt idx="221">
                  <c:v>157.94999999999999</c:v>
                </c:pt>
                <c:pt idx="222">
                  <c:v>158.25</c:v>
                </c:pt>
                <c:pt idx="223">
                  <c:v>160.05000000000001</c:v>
                </c:pt>
                <c:pt idx="224">
                  <c:v>152.75</c:v>
                </c:pt>
                <c:pt idx="225">
                  <c:v>148.65</c:v>
                </c:pt>
                <c:pt idx="226">
                  <c:v>156.9</c:v>
                </c:pt>
                <c:pt idx="227">
                  <c:v>154.85</c:v>
                </c:pt>
                <c:pt idx="228">
                  <c:v>160</c:v>
                </c:pt>
                <c:pt idx="229">
                  <c:v>161.55000000000001</c:v>
                </c:pt>
                <c:pt idx="230">
                  <c:v>165.85</c:v>
                </c:pt>
                <c:pt idx="231">
                  <c:v>169.8</c:v>
                </c:pt>
                <c:pt idx="232">
                  <c:v>166.5</c:v>
                </c:pt>
                <c:pt idx="233">
                  <c:v>165.45</c:v>
                </c:pt>
                <c:pt idx="234">
                  <c:v>159.35</c:v>
                </c:pt>
                <c:pt idx="235">
                  <c:v>161.30000000000001</c:v>
                </c:pt>
                <c:pt idx="236">
                  <c:v>164.2</c:v>
                </c:pt>
                <c:pt idx="237">
                  <c:v>164.05</c:v>
                </c:pt>
                <c:pt idx="238">
                  <c:v>162.1</c:v>
                </c:pt>
                <c:pt idx="239">
                  <c:v>158.65</c:v>
                </c:pt>
                <c:pt idx="240">
                  <c:v>161.05000000000001</c:v>
                </c:pt>
                <c:pt idx="241">
                  <c:v>157.5</c:v>
                </c:pt>
                <c:pt idx="242">
                  <c:v>156.69999999999999</c:v>
                </c:pt>
                <c:pt idx="243">
                  <c:v>154.85</c:v>
                </c:pt>
                <c:pt idx="244">
                  <c:v>152.25</c:v>
                </c:pt>
                <c:pt idx="245">
                  <c:v>154.75</c:v>
                </c:pt>
                <c:pt idx="246">
                  <c:v>153.80000000000001</c:v>
                </c:pt>
                <c:pt idx="247">
                  <c:v>149.44999999999999</c:v>
                </c:pt>
                <c:pt idx="248">
                  <c:v>144.1</c:v>
                </c:pt>
                <c:pt idx="249">
                  <c:v>140.4</c:v>
                </c:pt>
                <c:pt idx="250">
                  <c:v>139.94999999999999</c:v>
                </c:pt>
                <c:pt idx="251">
                  <c:v>140.25</c:v>
                </c:pt>
                <c:pt idx="252">
                  <c:v>143.80000000000001</c:v>
                </c:pt>
                <c:pt idx="253">
                  <c:v>140.55000000000001</c:v>
                </c:pt>
                <c:pt idx="254">
                  <c:v>139.55000000000001</c:v>
                </c:pt>
                <c:pt idx="255">
                  <c:v>137.19999999999999</c:v>
                </c:pt>
                <c:pt idx="256">
                  <c:v>135.55000000000001</c:v>
                </c:pt>
                <c:pt idx="257">
                  <c:v>136.15</c:v>
                </c:pt>
                <c:pt idx="258">
                  <c:v>136.19999999999999</c:v>
                </c:pt>
                <c:pt idx="259">
                  <c:v>130.1</c:v>
                </c:pt>
                <c:pt idx="260">
                  <c:v>135.05000000000001</c:v>
                </c:pt>
                <c:pt idx="261">
                  <c:v>129.44999999999999</c:v>
                </c:pt>
                <c:pt idx="262">
                  <c:v>127.4</c:v>
                </c:pt>
                <c:pt idx="263">
                  <c:v>133.55000000000001</c:v>
                </c:pt>
                <c:pt idx="264">
                  <c:v>139.55000000000001</c:v>
                </c:pt>
                <c:pt idx="265">
                  <c:v>139.55000000000001</c:v>
                </c:pt>
                <c:pt idx="266">
                  <c:v>138.35</c:v>
                </c:pt>
                <c:pt idx="267">
                  <c:v>134.65</c:v>
                </c:pt>
                <c:pt idx="268">
                  <c:v>134.30000000000001</c:v>
                </c:pt>
                <c:pt idx="269">
                  <c:v>132.85</c:v>
                </c:pt>
                <c:pt idx="270">
                  <c:v>133.30000000000001</c:v>
                </c:pt>
                <c:pt idx="271">
                  <c:v>129.75</c:v>
                </c:pt>
                <c:pt idx="272">
                  <c:v>127.55</c:v>
                </c:pt>
                <c:pt idx="273">
                  <c:v>128.69999999999999</c:v>
                </c:pt>
                <c:pt idx="274">
                  <c:v>124.5</c:v>
                </c:pt>
                <c:pt idx="275">
                  <c:v>123.7</c:v>
                </c:pt>
                <c:pt idx="276">
                  <c:v>123.2</c:v>
                </c:pt>
                <c:pt idx="277">
                  <c:v>127.05</c:v>
                </c:pt>
                <c:pt idx="278">
                  <c:v>125</c:v>
                </c:pt>
                <c:pt idx="279">
                  <c:v>128.5</c:v>
                </c:pt>
                <c:pt idx="280">
                  <c:v>127.35</c:v>
                </c:pt>
                <c:pt idx="281">
                  <c:v>124.75</c:v>
                </c:pt>
                <c:pt idx="282">
                  <c:v>130.25</c:v>
                </c:pt>
                <c:pt idx="283">
                  <c:v>128.55000000000001</c:v>
                </c:pt>
                <c:pt idx="284">
                  <c:v>123.6</c:v>
                </c:pt>
                <c:pt idx="285">
                  <c:v>124.15</c:v>
                </c:pt>
                <c:pt idx="286">
                  <c:v>120</c:v>
                </c:pt>
                <c:pt idx="287">
                  <c:v>116.75</c:v>
                </c:pt>
                <c:pt idx="288">
                  <c:v>118.45</c:v>
                </c:pt>
                <c:pt idx="289">
                  <c:v>119.95</c:v>
                </c:pt>
                <c:pt idx="290">
                  <c:v>121.7</c:v>
                </c:pt>
                <c:pt idx="291">
                  <c:v>118.9</c:v>
                </c:pt>
                <c:pt idx="292">
                  <c:v>116.75</c:v>
                </c:pt>
                <c:pt idx="293">
                  <c:v>117.4</c:v>
                </c:pt>
                <c:pt idx="294">
                  <c:v>116.3</c:v>
                </c:pt>
                <c:pt idx="295">
                  <c:v>118.55</c:v>
                </c:pt>
                <c:pt idx="296">
                  <c:v>116.6</c:v>
                </c:pt>
                <c:pt idx="297">
                  <c:v>113.8</c:v>
                </c:pt>
                <c:pt idx="298">
                  <c:v>113.25</c:v>
                </c:pt>
                <c:pt idx="299">
                  <c:v>112.95</c:v>
                </c:pt>
                <c:pt idx="300">
                  <c:v>115.3</c:v>
                </c:pt>
                <c:pt idx="301">
                  <c:v>116.5</c:v>
                </c:pt>
                <c:pt idx="302">
                  <c:v>118.15</c:v>
                </c:pt>
                <c:pt idx="303">
                  <c:v>122.2</c:v>
                </c:pt>
                <c:pt idx="304">
                  <c:v>121.85</c:v>
                </c:pt>
                <c:pt idx="305">
                  <c:v>120.25</c:v>
                </c:pt>
                <c:pt idx="306">
                  <c:v>122.2</c:v>
                </c:pt>
                <c:pt idx="307">
                  <c:v>121.3</c:v>
                </c:pt>
                <c:pt idx="308">
                  <c:v>121.85</c:v>
                </c:pt>
                <c:pt idx="309">
                  <c:v>125.15</c:v>
                </c:pt>
                <c:pt idx="310">
                  <c:v>121.3</c:v>
                </c:pt>
                <c:pt idx="311">
                  <c:v>123.3</c:v>
                </c:pt>
                <c:pt idx="312">
                  <c:v>116.5</c:v>
                </c:pt>
                <c:pt idx="313">
                  <c:v>107.55</c:v>
                </c:pt>
                <c:pt idx="314">
                  <c:v>103.7</c:v>
                </c:pt>
                <c:pt idx="315">
                  <c:v>105.1</c:v>
                </c:pt>
                <c:pt idx="316">
                  <c:v>107.7</c:v>
                </c:pt>
                <c:pt idx="317">
                  <c:v>105.65</c:v>
                </c:pt>
                <c:pt idx="318">
                  <c:v>106.45</c:v>
                </c:pt>
                <c:pt idx="319">
                  <c:v>108.25</c:v>
                </c:pt>
                <c:pt idx="320">
                  <c:v>108.9</c:v>
                </c:pt>
                <c:pt idx="321">
                  <c:v>113.35</c:v>
                </c:pt>
                <c:pt idx="322">
                  <c:v>111.65</c:v>
                </c:pt>
                <c:pt idx="323">
                  <c:v>113.2</c:v>
                </c:pt>
                <c:pt idx="324">
                  <c:v>113.85</c:v>
                </c:pt>
                <c:pt idx="325">
                  <c:v>111.5</c:v>
                </c:pt>
                <c:pt idx="326">
                  <c:v>111</c:v>
                </c:pt>
                <c:pt idx="327">
                  <c:v>109.85</c:v>
                </c:pt>
                <c:pt idx="328">
                  <c:v>109</c:v>
                </c:pt>
                <c:pt idx="329">
                  <c:v>106.05</c:v>
                </c:pt>
                <c:pt idx="330">
                  <c:v>103.9</c:v>
                </c:pt>
                <c:pt idx="331">
                  <c:v>104.45</c:v>
                </c:pt>
                <c:pt idx="332">
                  <c:v>105.4</c:v>
                </c:pt>
                <c:pt idx="333">
                  <c:v>100.75</c:v>
                </c:pt>
                <c:pt idx="334">
                  <c:v>105.3</c:v>
                </c:pt>
                <c:pt idx="335">
                  <c:v>101.5</c:v>
                </c:pt>
                <c:pt idx="336">
                  <c:v>99.95</c:v>
                </c:pt>
                <c:pt idx="337">
                  <c:v>100.1</c:v>
                </c:pt>
                <c:pt idx="338">
                  <c:v>99.9</c:v>
                </c:pt>
                <c:pt idx="339">
                  <c:v>98.45</c:v>
                </c:pt>
                <c:pt idx="340">
                  <c:v>99.9</c:v>
                </c:pt>
                <c:pt idx="341">
                  <c:v>99.15</c:v>
                </c:pt>
                <c:pt idx="342">
                  <c:v>100</c:v>
                </c:pt>
                <c:pt idx="343">
                  <c:v>102.15</c:v>
                </c:pt>
                <c:pt idx="344">
                  <c:v>102.95</c:v>
                </c:pt>
                <c:pt idx="345">
                  <c:v>99.45</c:v>
                </c:pt>
                <c:pt idx="346">
                  <c:v>97.9</c:v>
                </c:pt>
                <c:pt idx="347">
                  <c:v>98.75</c:v>
                </c:pt>
                <c:pt idx="348">
                  <c:v>101.35</c:v>
                </c:pt>
                <c:pt idx="349">
                  <c:v>99.6</c:v>
                </c:pt>
                <c:pt idx="350">
                  <c:v>100.05</c:v>
                </c:pt>
                <c:pt idx="351">
                  <c:v>98.2</c:v>
                </c:pt>
                <c:pt idx="352">
                  <c:v>98.2</c:v>
                </c:pt>
                <c:pt idx="353">
                  <c:v>98.05</c:v>
                </c:pt>
                <c:pt idx="354">
                  <c:v>97.2</c:v>
                </c:pt>
                <c:pt idx="355">
                  <c:v>97.6</c:v>
                </c:pt>
                <c:pt idx="356">
                  <c:v>99.8</c:v>
                </c:pt>
                <c:pt idx="357">
                  <c:v>94.7</c:v>
                </c:pt>
                <c:pt idx="358">
                  <c:v>92.35</c:v>
                </c:pt>
                <c:pt idx="359">
                  <c:v>91</c:v>
                </c:pt>
                <c:pt idx="360">
                  <c:v>93.8</c:v>
                </c:pt>
                <c:pt idx="361">
                  <c:v>94.3</c:v>
                </c:pt>
                <c:pt idx="362">
                  <c:v>91.9</c:v>
                </c:pt>
                <c:pt idx="363">
                  <c:v>89.75</c:v>
                </c:pt>
                <c:pt idx="364">
                  <c:v>89.35</c:v>
                </c:pt>
                <c:pt idx="365">
                  <c:v>91.15</c:v>
                </c:pt>
                <c:pt idx="366">
                  <c:v>91.9</c:v>
                </c:pt>
                <c:pt idx="367">
                  <c:v>92.75</c:v>
                </c:pt>
                <c:pt idx="368">
                  <c:v>93.45</c:v>
                </c:pt>
                <c:pt idx="369">
                  <c:v>94.25</c:v>
                </c:pt>
                <c:pt idx="370">
                  <c:v>94.1</c:v>
                </c:pt>
                <c:pt idx="371">
                  <c:v>93.45</c:v>
                </c:pt>
                <c:pt idx="372">
                  <c:v>97.6</c:v>
                </c:pt>
                <c:pt idx="373">
                  <c:v>95.4</c:v>
                </c:pt>
                <c:pt idx="374">
                  <c:v>86.55</c:v>
                </c:pt>
                <c:pt idx="375">
                  <c:v>85.05</c:v>
                </c:pt>
                <c:pt idx="376">
                  <c:v>84.75</c:v>
                </c:pt>
                <c:pt idx="377">
                  <c:v>84.1</c:v>
                </c:pt>
                <c:pt idx="378">
                  <c:v>86.8</c:v>
                </c:pt>
                <c:pt idx="379">
                  <c:v>84.95</c:v>
                </c:pt>
                <c:pt idx="380">
                  <c:v>83.35</c:v>
                </c:pt>
                <c:pt idx="381">
                  <c:v>82.65</c:v>
                </c:pt>
                <c:pt idx="382">
                  <c:v>81.3</c:v>
                </c:pt>
                <c:pt idx="383">
                  <c:v>80.3</c:v>
                </c:pt>
                <c:pt idx="384">
                  <c:v>77.599999999999994</c:v>
                </c:pt>
                <c:pt idx="385">
                  <c:v>77.650000000000006</c:v>
                </c:pt>
                <c:pt idx="386">
                  <c:v>78.7</c:v>
                </c:pt>
                <c:pt idx="387">
                  <c:v>80.150000000000006</c:v>
                </c:pt>
                <c:pt idx="388">
                  <c:v>82.55</c:v>
                </c:pt>
                <c:pt idx="389">
                  <c:v>82.2</c:v>
                </c:pt>
                <c:pt idx="390">
                  <c:v>77.5</c:v>
                </c:pt>
                <c:pt idx="391">
                  <c:v>76.8</c:v>
                </c:pt>
                <c:pt idx="392">
                  <c:v>74.8</c:v>
                </c:pt>
                <c:pt idx="393">
                  <c:v>73.25</c:v>
                </c:pt>
                <c:pt idx="394">
                  <c:v>74.75</c:v>
                </c:pt>
                <c:pt idx="395">
                  <c:v>74.05</c:v>
                </c:pt>
                <c:pt idx="396">
                  <c:v>74.8</c:v>
                </c:pt>
                <c:pt idx="397">
                  <c:v>75.650000000000006</c:v>
                </c:pt>
                <c:pt idx="398">
                  <c:v>75.05</c:v>
                </c:pt>
                <c:pt idx="399">
                  <c:v>74.900000000000006</c:v>
                </c:pt>
                <c:pt idx="400">
                  <c:v>76.150000000000006</c:v>
                </c:pt>
                <c:pt idx="401">
                  <c:v>74.849999999999994</c:v>
                </c:pt>
                <c:pt idx="402">
                  <c:v>74.150000000000006</c:v>
                </c:pt>
                <c:pt idx="403">
                  <c:v>74.349999999999994</c:v>
                </c:pt>
                <c:pt idx="404">
                  <c:v>75.099999999999994</c:v>
                </c:pt>
                <c:pt idx="405">
                  <c:v>75.849999999999994</c:v>
                </c:pt>
                <c:pt idx="406">
                  <c:v>75.849999999999994</c:v>
                </c:pt>
                <c:pt idx="407">
                  <c:v>74.45</c:v>
                </c:pt>
                <c:pt idx="408">
                  <c:v>75.099999999999994</c:v>
                </c:pt>
                <c:pt idx="409">
                  <c:v>74.099999999999994</c:v>
                </c:pt>
                <c:pt idx="410">
                  <c:v>78.3</c:v>
                </c:pt>
                <c:pt idx="411">
                  <c:v>77.95</c:v>
                </c:pt>
                <c:pt idx="412">
                  <c:v>77.599999999999994</c:v>
                </c:pt>
                <c:pt idx="413">
                  <c:v>75.8</c:v>
                </c:pt>
                <c:pt idx="414">
                  <c:v>74.5</c:v>
                </c:pt>
                <c:pt idx="415">
                  <c:v>72.349999999999994</c:v>
                </c:pt>
                <c:pt idx="416">
                  <c:v>71.25</c:v>
                </c:pt>
                <c:pt idx="417">
                  <c:v>71.150000000000006</c:v>
                </c:pt>
                <c:pt idx="418">
                  <c:v>67.95</c:v>
                </c:pt>
                <c:pt idx="419">
                  <c:v>69.05</c:v>
                </c:pt>
                <c:pt idx="420">
                  <c:v>66.849999999999994</c:v>
                </c:pt>
                <c:pt idx="421">
                  <c:v>67.099999999999994</c:v>
                </c:pt>
                <c:pt idx="422">
                  <c:v>67.25</c:v>
                </c:pt>
                <c:pt idx="423">
                  <c:v>67.3</c:v>
                </c:pt>
                <c:pt idx="424">
                  <c:v>64.45</c:v>
                </c:pt>
                <c:pt idx="425">
                  <c:v>63.2</c:v>
                </c:pt>
                <c:pt idx="426">
                  <c:v>63.5</c:v>
                </c:pt>
                <c:pt idx="427">
                  <c:v>64.5</c:v>
                </c:pt>
                <c:pt idx="428">
                  <c:v>63.5</c:v>
                </c:pt>
                <c:pt idx="429">
                  <c:v>63.35</c:v>
                </c:pt>
                <c:pt idx="430">
                  <c:v>63</c:v>
                </c:pt>
                <c:pt idx="431">
                  <c:v>63.7</c:v>
                </c:pt>
                <c:pt idx="432">
                  <c:v>62.6</c:v>
                </c:pt>
                <c:pt idx="433">
                  <c:v>62.4</c:v>
                </c:pt>
                <c:pt idx="434">
                  <c:v>61.8</c:v>
                </c:pt>
                <c:pt idx="435">
                  <c:v>60.95</c:v>
                </c:pt>
                <c:pt idx="436">
                  <c:v>64.900000000000006</c:v>
                </c:pt>
                <c:pt idx="437">
                  <c:v>65.400000000000006</c:v>
                </c:pt>
                <c:pt idx="438">
                  <c:v>65.7</c:v>
                </c:pt>
                <c:pt idx="439">
                  <c:v>63.55</c:v>
                </c:pt>
                <c:pt idx="440">
                  <c:v>63.45</c:v>
                </c:pt>
                <c:pt idx="441">
                  <c:v>64.900000000000006</c:v>
                </c:pt>
                <c:pt idx="442">
                  <c:v>60.7</c:v>
                </c:pt>
                <c:pt idx="443">
                  <c:v>58.2</c:v>
                </c:pt>
                <c:pt idx="444">
                  <c:v>57.75</c:v>
                </c:pt>
                <c:pt idx="445">
                  <c:v>56</c:v>
                </c:pt>
                <c:pt idx="446">
                  <c:v>56.05</c:v>
                </c:pt>
                <c:pt idx="447">
                  <c:v>54.2</c:v>
                </c:pt>
                <c:pt idx="448">
                  <c:v>54.15</c:v>
                </c:pt>
                <c:pt idx="449">
                  <c:v>53.3</c:v>
                </c:pt>
                <c:pt idx="450">
                  <c:v>53.95</c:v>
                </c:pt>
                <c:pt idx="451">
                  <c:v>53.85</c:v>
                </c:pt>
                <c:pt idx="452">
                  <c:v>53.2</c:v>
                </c:pt>
                <c:pt idx="453">
                  <c:v>53.95</c:v>
                </c:pt>
                <c:pt idx="454">
                  <c:v>53.95</c:v>
                </c:pt>
                <c:pt idx="455">
                  <c:v>52.15</c:v>
                </c:pt>
                <c:pt idx="456">
                  <c:v>51.7</c:v>
                </c:pt>
                <c:pt idx="457">
                  <c:v>51.95</c:v>
                </c:pt>
                <c:pt idx="458">
                  <c:v>51</c:v>
                </c:pt>
                <c:pt idx="459">
                  <c:v>51.25</c:v>
                </c:pt>
                <c:pt idx="460">
                  <c:v>50.25</c:v>
                </c:pt>
                <c:pt idx="461">
                  <c:v>50.1</c:v>
                </c:pt>
                <c:pt idx="462">
                  <c:v>50.65</c:v>
                </c:pt>
                <c:pt idx="463">
                  <c:v>52.65</c:v>
                </c:pt>
                <c:pt idx="464">
                  <c:v>53.1</c:v>
                </c:pt>
                <c:pt idx="465">
                  <c:v>53</c:v>
                </c:pt>
                <c:pt idx="466">
                  <c:v>53.55</c:v>
                </c:pt>
                <c:pt idx="467">
                  <c:v>54.9</c:v>
                </c:pt>
                <c:pt idx="468">
                  <c:v>53.05</c:v>
                </c:pt>
                <c:pt idx="469">
                  <c:v>50.75</c:v>
                </c:pt>
                <c:pt idx="470">
                  <c:v>50.75</c:v>
                </c:pt>
                <c:pt idx="471">
                  <c:v>51.9</c:v>
                </c:pt>
                <c:pt idx="472">
                  <c:v>53.85</c:v>
                </c:pt>
                <c:pt idx="473">
                  <c:v>54.05</c:v>
                </c:pt>
                <c:pt idx="474">
                  <c:v>54.8</c:v>
                </c:pt>
                <c:pt idx="475">
                  <c:v>53.95</c:v>
                </c:pt>
                <c:pt idx="476">
                  <c:v>53.65</c:v>
                </c:pt>
                <c:pt idx="477">
                  <c:v>54.55</c:v>
                </c:pt>
                <c:pt idx="478">
                  <c:v>54.95</c:v>
                </c:pt>
                <c:pt idx="479">
                  <c:v>53.5</c:v>
                </c:pt>
                <c:pt idx="480">
                  <c:v>53.6</c:v>
                </c:pt>
                <c:pt idx="481">
                  <c:v>54.45</c:v>
                </c:pt>
                <c:pt idx="482">
                  <c:v>54.95</c:v>
                </c:pt>
                <c:pt idx="483">
                  <c:v>52.95</c:v>
                </c:pt>
                <c:pt idx="484">
                  <c:v>55.35</c:v>
                </c:pt>
                <c:pt idx="485">
                  <c:v>54.6</c:v>
                </c:pt>
                <c:pt idx="486">
                  <c:v>51.8</c:v>
                </c:pt>
                <c:pt idx="487">
                  <c:v>51.4</c:v>
                </c:pt>
                <c:pt idx="488">
                  <c:v>50.25</c:v>
                </c:pt>
                <c:pt idx="489">
                  <c:v>50.35</c:v>
                </c:pt>
                <c:pt idx="490">
                  <c:v>51.8</c:v>
                </c:pt>
                <c:pt idx="491">
                  <c:v>53.3</c:v>
                </c:pt>
                <c:pt idx="492">
                  <c:v>54.4</c:v>
                </c:pt>
                <c:pt idx="493">
                  <c:v>54.3</c:v>
                </c:pt>
                <c:pt idx="494">
                  <c:v>49.35</c:v>
                </c:pt>
                <c:pt idx="495">
                  <c:v>47.75</c:v>
                </c:pt>
                <c:pt idx="496">
                  <c:v>48.75</c:v>
                </c:pt>
                <c:pt idx="497">
                  <c:v>47.5</c:v>
                </c:pt>
                <c:pt idx="498">
                  <c:v>48.15</c:v>
                </c:pt>
                <c:pt idx="499">
                  <c:v>49.75</c:v>
                </c:pt>
                <c:pt idx="500">
                  <c:v>47.4</c:v>
                </c:pt>
                <c:pt idx="501">
                  <c:v>46.95</c:v>
                </c:pt>
                <c:pt idx="502">
                  <c:v>47.75</c:v>
                </c:pt>
                <c:pt idx="503">
                  <c:v>52.1</c:v>
                </c:pt>
                <c:pt idx="504">
                  <c:v>51</c:v>
                </c:pt>
                <c:pt idx="505">
                  <c:v>51.45</c:v>
                </c:pt>
                <c:pt idx="506">
                  <c:v>51.1</c:v>
                </c:pt>
                <c:pt idx="507">
                  <c:v>51</c:v>
                </c:pt>
                <c:pt idx="508">
                  <c:v>50.15</c:v>
                </c:pt>
                <c:pt idx="509">
                  <c:v>52.7</c:v>
                </c:pt>
                <c:pt idx="510">
                  <c:v>53.25</c:v>
                </c:pt>
                <c:pt idx="511">
                  <c:v>53.75</c:v>
                </c:pt>
                <c:pt idx="512">
                  <c:v>54.35</c:v>
                </c:pt>
                <c:pt idx="513">
                  <c:v>54.7</c:v>
                </c:pt>
                <c:pt idx="514">
                  <c:v>56</c:v>
                </c:pt>
                <c:pt idx="515">
                  <c:v>55.25</c:v>
                </c:pt>
                <c:pt idx="516">
                  <c:v>56.2</c:v>
                </c:pt>
                <c:pt idx="517">
                  <c:v>56.35</c:v>
                </c:pt>
                <c:pt idx="518">
                  <c:v>58.95</c:v>
                </c:pt>
                <c:pt idx="519">
                  <c:v>60.3</c:v>
                </c:pt>
                <c:pt idx="520">
                  <c:v>59.3</c:v>
                </c:pt>
                <c:pt idx="521">
                  <c:v>60.85</c:v>
                </c:pt>
                <c:pt idx="522">
                  <c:v>60.15</c:v>
                </c:pt>
                <c:pt idx="523">
                  <c:v>58.95</c:v>
                </c:pt>
                <c:pt idx="524">
                  <c:v>58.15</c:v>
                </c:pt>
                <c:pt idx="525">
                  <c:v>53.65</c:v>
                </c:pt>
                <c:pt idx="526">
                  <c:v>58.95</c:v>
                </c:pt>
                <c:pt idx="527">
                  <c:v>61.35</c:v>
                </c:pt>
                <c:pt idx="528">
                  <c:v>62.85</c:v>
                </c:pt>
                <c:pt idx="529">
                  <c:v>62.15</c:v>
                </c:pt>
                <c:pt idx="530">
                  <c:v>62.15</c:v>
                </c:pt>
                <c:pt idx="531">
                  <c:v>64.150000000000006</c:v>
                </c:pt>
                <c:pt idx="532">
                  <c:v>65</c:v>
                </c:pt>
                <c:pt idx="533">
                  <c:v>64.599999999999994</c:v>
                </c:pt>
                <c:pt idx="534">
                  <c:v>64.400000000000006</c:v>
                </c:pt>
                <c:pt idx="535">
                  <c:v>64.150000000000006</c:v>
                </c:pt>
                <c:pt idx="536">
                  <c:v>63.8</c:v>
                </c:pt>
                <c:pt idx="537">
                  <c:v>64.45</c:v>
                </c:pt>
                <c:pt idx="538">
                  <c:v>64.8</c:v>
                </c:pt>
                <c:pt idx="539">
                  <c:v>65.45</c:v>
                </c:pt>
                <c:pt idx="540">
                  <c:v>68.55</c:v>
                </c:pt>
                <c:pt idx="541">
                  <c:v>66.650000000000006</c:v>
                </c:pt>
                <c:pt idx="542">
                  <c:v>65.25</c:v>
                </c:pt>
                <c:pt idx="543">
                  <c:v>63.55</c:v>
                </c:pt>
                <c:pt idx="544">
                  <c:v>64.400000000000006</c:v>
                </c:pt>
                <c:pt idx="545">
                  <c:v>64</c:v>
                </c:pt>
                <c:pt idx="546">
                  <c:v>63.2</c:v>
                </c:pt>
                <c:pt idx="547">
                  <c:v>61.75</c:v>
                </c:pt>
                <c:pt idx="548">
                  <c:v>63.95</c:v>
                </c:pt>
                <c:pt idx="549">
                  <c:v>64.3</c:v>
                </c:pt>
                <c:pt idx="550">
                  <c:v>67.150000000000006</c:v>
                </c:pt>
                <c:pt idx="551">
                  <c:v>67.7</c:v>
                </c:pt>
                <c:pt idx="552">
                  <c:v>68.7</c:v>
                </c:pt>
                <c:pt idx="553">
                  <c:v>69.95</c:v>
                </c:pt>
                <c:pt idx="554">
                  <c:v>69.599999999999994</c:v>
                </c:pt>
                <c:pt idx="555">
                  <c:v>72.8</c:v>
                </c:pt>
                <c:pt idx="556">
                  <c:v>63.95</c:v>
                </c:pt>
                <c:pt idx="557">
                  <c:v>65.3</c:v>
                </c:pt>
                <c:pt idx="558">
                  <c:v>65.099999999999994</c:v>
                </c:pt>
                <c:pt idx="559">
                  <c:v>63</c:v>
                </c:pt>
                <c:pt idx="560">
                  <c:v>62.2</c:v>
                </c:pt>
                <c:pt idx="561">
                  <c:v>63</c:v>
                </c:pt>
                <c:pt idx="562">
                  <c:v>63.5</c:v>
                </c:pt>
                <c:pt idx="563">
                  <c:v>63.1</c:v>
                </c:pt>
                <c:pt idx="564">
                  <c:v>62.6</c:v>
                </c:pt>
                <c:pt idx="565">
                  <c:v>65.099999999999994</c:v>
                </c:pt>
                <c:pt idx="566">
                  <c:v>64.599999999999994</c:v>
                </c:pt>
                <c:pt idx="567">
                  <c:v>62.35</c:v>
                </c:pt>
                <c:pt idx="568">
                  <c:v>61.8</c:v>
                </c:pt>
                <c:pt idx="569">
                  <c:v>61.3</c:v>
                </c:pt>
                <c:pt idx="570">
                  <c:v>62.05</c:v>
                </c:pt>
                <c:pt idx="571">
                  <c:v>63</c:v>
                </c:pt>
                <c:pt idx="572">
                  <c:v>62.65</c:v>
                </c:pt>
                <c:pt idx="573">
                  <c:v>61.9</c:v>
                </c:pt>
                <c:pt idx="574">
                  <c:v>61.25</c:v>
                </c:pt>
                <c:pt idx="575">
                  <c:v>63.75</c:v>
                </c:pt>
                <c:pt idx="576">
                  <c:v>65.55</c:v>
                </c:pt>
                <c:pt idx="577">
                  <c:v>68.7</c:v>
                </c:pt>
                <c:pt idx="578">
                  <c:v>69.55</c:v>
                </c:pt>
                <c:pt idx="579">
                  <c:v>65.55</c:v>
                </c:pt>
                <c:pt idx="580">
                  <c:v>64.05</c:v>
                </c:pt>
                <c:pt idx="581">
                  <c:v>61.9</c:v>
                </c:pt>
                <c:pt idx="582">
                  <c:v>62.35</c:v>
                </c:pt>
                <c:pt idx="583">
                  <c:v>61.2</c:v>
                </c:pt>
                <c:pt idx="584">
                  <c:v>58.05</c:v>
                </c:pt>
                <c:pt idx="585">
                  <c:v>58.85</c:v>
                </c:pt>
                <c:pt idx="586">
                  <c:v>57.8</c:v>
                </c:pt>
                <c:pt idx="587">
                  <c:v>60.8</c:v>
                </c:pt>
                <c:pt idx="588">
                  <c:v>63.3</c:v>
                </c:pt>
                <c:pt idx="589">
                  <c:v>63.45</c:v>
                </c:pt>
                <c:pt idx="590">
                  <c:v>62.85</c:v>
                </c:pt>
                <c:pt idx="591">
                  <c:v>63.95</c:v>
                </c:pt>
                <c:pt idx="592">
                  <c:v>63.2</c:v>
                </c:pt>
                <c:pt idx="593">
                  <c:v>64.599999999999994</c:v>
                </c:pt>
                <c:pt idx="594">
                  <c:v>63.3</c:v>
                </c:pt>
                <c:pt idx="595">
                  <c:v>65.45</c:v>
                </c:pt>
                <c:pt idx="596">
                  <c:v>62.55</c:v>
                </c:pt>
                <c:pt idx="597">
                  <c:v>62.8</c:v>
                </c:pt>
                <c:pt idx="598">
                  <c:v>61.35</c:v>
                </c:pt>
                <c:pt idx="599">
                  <c:v>59.5</c:v>
                </c:pt>
                <c:pt idx="600">
                  <c:v>59.7</c:v>
                </c:pt>
                <c:pt idx="601">
                  <c:v>59.65</c:v>
                </c:pt>
                <c:pt idx="602">
                  <c:v>59.75</c:v>
                </c:pt>
                <c:pt idx="603">
                  <c:v>62.45</c:v>
                </c:pt>
                <c:pt idx="604">
                  <c:v>57.95</c:v>
                </c:pt>
                <c:pt idx="605">
                  <c:v>59.2</c:v>
                </c:pt>
                <c:pt idx="606">
                  <c:v>61.85</c:v>
                </c:pt>
                <c:pt idx="607">
                  <c:v>62.1</c:v>
                </c:pt>
                <c:pt idx="608">
                  <c:v>62.2</c:v>
                </c:pt>
                <c:pt idx="609">
                  <c:v>64.45</c:v>
                </c:pt>
                <c:pt idx="610">
                  <c:v>62</c:v>
                </c:pt>
                <c:pt idx="611">
                  <c:v>61.45</c:v>
                </c:pt>
                <c:pt idx="612">
                  <c:v>67.099999999999994</c:v>
                </c:pt>
                <c:pt idx="613">
                  <c:v>65.25</c:v>
                </c:pt>
                <c:pt idx="614">
                  <c:v>64.25</c:v>
                </c:pt>
                <c:pt idx="615">
                  <c:v>61.75</c:v>
                </c:pt>
                <c:pt idx="616">
                  <c:v>57.9</c:v>
                </c:pt>
                <c:pt idx="617">
                  <c:v>55.95</c:v>
                </c:pt>
                <c:pt idx="618">
                  <c:v>55.45</c:v>
                </c:pt>
                <c:pt idx="619">
                  <c:v>54.6</c:v>
                </c:pt>
                <c:pt idx="620">
                  <c:v>57.85</c:v>
                </c:pt>
                <c:pt idx="621">
                  <c:v>55.45</c:v>
                </c:pt>
                <c:pt idx="622">
                  <c:v>55.55</c:v>
                </c:pt>
                <c:pt idx="623">
                  <c:v>46.3</c:v>
                </c:pt>
                <c:pt idx="624">
                  <c:v>46.8</c:v>
                </c:pt>
                <c:pt idx="625">
                  <c:v>45.7</c:v>
                </c:pt>
                <c:pt idx="626">
                  <c:v>43.95</c:v>
                </c:pt>
                <c:pt idx="627">
                  <c:v>41.65</c:v>
                </c:pt>
                <c:pt idx="628">
                  <c:v>47.6</c:v>
                </c:pt>
                <c:pt idx="629">
                  <c:v>53.65</c:v>
                </c:pt>
                <c:pt idx="630">
                  <c:v>53.5</c:v>
                </c:pt>
                <c:pt idx="631">
                  <c:v>53.4</c:v>
                </c:pt>
                <c:pt idx="632">
                  <c:v>53.95</c:v>
                </c:pt>
                <c:pt idx="633">
                  <c:v>53.6</c:v>
                </c:pt>
                <c:pt idx="634">
                  <c:v>53.9</c:v>
                </c:pt>
                <c:pt idx="635">
                  <c:v>55.65</c:v>
                </c:pt>
                <c:pt idx="636">
                  <c:v>58.35</c:v>
                </c:pt>
                <c:pt idx="637">
                  <c:v>59</c:v>
                </c:pt>
                <c:pt idx="638">
                  <c:v>56.1</c:v>
                </c:pt>
                <c:pt idx="639">
                  <c:v>54.8</c:v>
                </c:pt>
                <c:pt idx="640">
                  <c:v>54.45</c:v>
                </c:pt>
                <c:pt idx="641">
                  <c:v>54.35</c:v>
                </c:pt>
                <c:pt idx="642">
                  <c:v>55.45</c:v>
                </c:pt>
                <c:pt idx="643">
                  <c:v>54.3</c:v>
                </c:pt>
                <c:pt idx="644">
                  <c:v>56.15</c:v>
                </c:pt>
                <c:pt idx="645">
                  <c:v>53.85</c:v>
                </c:pt>
                <c:pt idx="646">
                  <c:v>57.3</c:v>
                </c:pt>
                <c:pt idx="647">
                  <c:v>60.3</c:v>
                </c:pt>
                <c:pt idx="648">
                  <c:v>65.849999999999994</c:v>
                </c:pt>
                <c:pt idx="649">
                  <c:v>70.5</c:v>
                </c:pt>
                <c:pt idx="650">
                  <c:v>69.55</c:v>
                </c:pt>
                <c:pt idx="651">
                  <c:v>67.599999999999994</c:v>
                </c:pt>
                <c:pt idx="652">
                  <c:v>66.05</c:v>
                </c:pt>
                <c:pt idx="653">
                  <c:v>65</c:v>
                </c:pt>
                <c:pt idx="654">
                  <c:v>67.05</c:v>
                </c:pt>
                <c:pt idx="655">
                  <c:v>67.2</c:v>
                </c:pt>
                <c:pt idx="656">
                  <c:v>70.2</c:v>
                </c:pt>
                <c:pt idx="657">
                  <c:v>70</c:v>
                </c:pt>
                <c:pt idx="658">
                  <c:v>67.5</c:v>
                </c:pt>
                <c:pt idx="659">
                  <c:v>69</c:v>
                </c:pt>
                <c:pt idx="660">
                  <c:v>68.7</c:v>
                </c:pt>
                <c:pt idx="661">
                  <c:v>67.150000000000006</c:v>
                </c:pt>
                <c:pt idx="662">
                  <c:v>65.400000000000006</c:v>
                </c:pt>
                <c:pt idx="663">
                  <c:v>69.900000000000006</c:v>
                </c:pt>
                <c:pt idx="664">
                  <c:v>72.150000000000006</c:v>
                </c:pt>
                <c:pt idx="665">
                  <c:v>71.95</c:v>
                </c:pt>
                <c:pt idx="666">
                  <c:v>74.7</c:v>
                </c:pt>
                <c:pt idx="667">
                  <c:v>74.650000000000006</c:v>
                </c:pt>
                <c:pt idx="668">
                  <c:v>71.05</c:v>
                </c:pt>
                <c:pt idx="669">
                  <c:v>62.05</c:v>
                </c:pt>
                <c:pt idx="670">
                  <c:v>60.45</c:v>
                </c:pt>
                <c:pt idx="671">
                  <c:v>62.3</c:v>
                </c:pt>
                <c:pt idx="672">
                  <c:v>64.95</c:v>
                </c:pt>
                <c:pt idx="673">
                  <c:v>57.05</c:v>
                </c:pt>
                <c:pt idx="674">
                  <c:v>58.05</c:v>
                </c:pt>
                <c:pt idx="675">
                  <c:v>55.35</c:v>
                </c:pt>
                <c:pt idx="676">
                  <c:v>58.75</c:v>
                </c:pt>
                <c:pt idx="677">
                  <c:v>56.15</c:v>
                </c:pt>
                <c:pt idx="678">
                  <c:v>56.4</c:v>
                </c:pt>
                <c:pt idx="679">
                  <c:v>56.85</c:v>
                </c:pt>
                <c:pt idx="680">
                  <c:v>51.95</c:v>
                </c:pt>
                <c:pt idx="681">
                  <c:v>54.2</c:v>
                </c:pt>
                <c:pt idx="682">
                  <c:v>52.45</c:v>
                </c:pt>
                <c:pt idx="683">
                  <c:v>56.75</c:v>
                </c:pt>
                <c:pt idx="684">
                  <c:v>60.5</c:v>
                </c:pt>
                <c:pt idx="685">
                  <c:v>61.15</c:v>
                </c:pt>
                <c:pt idx="686">
                  <c:v>64.45</c:v>
                </c:pt>
                <c:pt idx="687">
                  <c:v>69.5</c:v>
                </c:pt>
                <c:pt idx="688">
                  <c:v>71.75</c:v>
                </c:pt>
                <c:pt idx="689">
                  <c:v>73.849999999999994</c:v>
                </c:pt>
                <c:pt idx="690">
                  <c:v>75.849999999999994</c:v>
                </c:pt>
                <c:pt idx="691">
                  <c:v>79.599999999999994</c:v>
                </c:pt>
                <c:pt idx="692">
                  <c:v>78.75</c:v>
                </c:pt>
                <c:pt idx="693">
                  <c:v>81.2</c:v>
                </c:pt>
                <c:pt idx="694">
                  <c:v>80.8</c:v>
                </c:pt>
                <c:pt idx="695">
                  <c:v>80.3</c:v>
                </c:pt>
                <c:pt idx="696">
                  <c:v>80.45</c:v>
                </c:pt>
                <c:pt idx="697">
                  <c:v>82.9</c:v>
                </c:pt>
                <c:pt idx="698">
                  <c:v>83.9</c:v>
                </c:pt>
                <c:pt idx="699">
                  <c:v>81.5</c:v>
                </c:pt>
                <c:pt idx="700">
                  <c:v>84.45</c:v>
                </c:pt>
                <c:pt idx="701">
                  <c:v>83.4</c:v>
                </c:pt>
                <c:pt idx="702">
                  <c:v>82.5</c:v>
                </c:pt>
                <c:pt idx="703">
                  <c:v>84.55</c:v>
                </c:pt>
                <c:pt idx="704">
                  <c:v>83.9</c:v>
                </c:pt>
                <c:pt idx="705">
                  <c:v>86.25</c:v>
                </c:pt>
                <c:pt idx="706">
                  <c:v>84.3</c:v>
                </c:pt>
                <c:pt idx="707">
                  <c:v>82.3</c:v>
                </c:pt>
                <c:pt idx="708">
                  <c:v>85.05</c:v>
                </c:pt>
                <c:pt idx="709">
                  <c:v>78.2</c:v>
                </c:pt>
                <c:pt idx="710">
                  <c:v>79.650000000000006</c:v>
                </c:pt>
                <c:pt idx="711">
                  <c:v>80.599999999999994</c:v>
                </c:pt>
                <c:pt idx="712">
                  <c:v>80.349999999999994</c:v>
                </c:pt>
                <c:pt idx="713">
                  <c:v>80.75</c:v>
                </c:pt>
                <c:pt idx="714">
                  <c:v>81.150000000000006</c:v>
                </c:pt>
                <c:pt idx="715">
                  <c:v>80.400000000000006</c:v>
                </c:pt>
                <c:pt idx="716">
                  <c:v>80.849999999999994</c:v>
                </c:pt>
                <c:pt idx="717">
                  <c:v>75.95</c:v>
                </c:pt>
                <c:pt idx="718">
                  <c:v>76.55</c:v>
                </c:pt>
                <c:pt idx="719">
                  <c:v>79.3</c:v>
                </c:pt>
                <c:pt idx="720">
                  <c:v>79.900000000000006</c:v>
                </c:pt>
                <c:pt idx="721">
                  <c:v>82.2</c:v>
                </c:pt>
                <c:pt idx="722">
                  <c:v>80.349999999999994</c:v>
                </c:pt>
                <c:pt idx="723">
                  <c:v>78.150000000000006</c:v>
                </c:pt>
                <c:pt idx="724">
                  <c:v>79</c:v>
                </c:pt>
                <c:pt idx="725">
                  <c:v>80.2</c:v>
                </c:pt>
                <c:pt idx="726">
                  <c:v>82.2</c:v>
                </c:pt>
                <c:pt idx="727">
                  <c:v>79.849999999999994</c:v>
                </c:pt>
                <c:pt idx="728">
                  <c:v>79.95</c:v>
                </c:pt>
                <c:pt idx="729">
                  <c:v>78.8</c:v>
                </c:pt>
                <c:pt idx="730">
                  <c:v>78.5</c:v>
                </c:pt>
                <c:pt idx="731">
                  <c:v>84.15</c:v>
                </c:pt>
                <c:pt idx="732">
                  <c:v>79.7</c:v>
                </c:pt>
                <c:pt idx="733">
                  <c:v>81.55</c:v>
                </c:pt>
                <c:pt idx="734">
                  <c:v>85.9</c:v>
                </c:pt>
                <c:pt idx="735">
                  <c:v>89.15</c:v>
                </c:pt>
                <c:pt idx="736">
                  <c:v>84.95</c:v>
                </c:pt>
                <c:pt idx="737">
                  <c:v>82.7</c:v>
                </c:pt>
                <c:pt idx="738">
                  <c:v>82.45</c:v>
                </c:pt>
                <c:pt idx="739">
                  <c:v>88.7</c:v>
                </c:pt>
                <c:pt idx="740">
                  <c:v>94.45</c:v>
                </c:pt>
                <c:pt idx="741">
                  <c:v>94.2</c:v>
                </c:pt>
                <c:pt idx="742">
                  <c:v>93.55</c:v>
                </c:pt>
                <c:pt idx="743">
                  <c:v>93.55</c:v>
                </c:pt>
                <c:pt idx="744">
                  <c:v>94.2</c:v>
                </c:pt>
                <c:pt idx="745">
                  <c:v>97.1</c:v>
                </c:pt>
                <c:pt idx="746">
                  <c:v>98.9</c:v>
                </c:pt>
                <c:pt idx="747">
                  <c:v>94.55</c:v>
                </c:pt>
                <c:pt idx="748">
                  <c:v>90.4</c:v>
                </c:pt>
                <c:pt idx="749">
                  <c:v>89.55</c:v>
                </c:pt>
                <c:pt idx="750">
                  <c:v>90.5</c:v>
                </c:pt>
                <c:pt idx="751">
                  <c:v>100.45</c:v>
                </c:pt>
                <c:pt idx="752">
                  <c:v>91.35</c:v>
                </c:pt>
                <c:pt idx="753">
                  <c:v>113.65</c:v>
                </c:pt>
                <c:pt idx="754">
                  <c:v>125.2</c:v>
                </c:pt>
                <c:pt idx="755">
                  <c:v>129.19999999999999</c:v>
                </c:pt>
                <c:pt idx="756">
                  <c:v>133.05000000000001</c:v>
                </c:pt>
                <c:pt idx="757">
                  <c:v>134</c:v>
                </c:pt>
                <c:pt idx="758">
                  <c:v>133.6</c:v>
                </c:pt>
                <c:pt idx="759">
                  <c:v>133.1</c:v>
                </c:pt>
                <c:pt idx="760">
                  <c:v>132.25</c:v>
                </c:pt>
                <c:pt idx="761">
                  <c:v>131.30000000000001</c:v>
                </c:pt>
                <c:pt idx="762">
                  <c:v>130.19999999999999</c:v>
                </c:pt>
                <c:pt idx="763">
                  <c:v>129.25</c:v>
                </c:pt>
                <c:pt idx="764">
                  <c:v>130</c:v>
                </c:pt>
                <c:pt idx="765">
                  <c:v>133.94999999999999</c:v>
                </c:pt>
                <c:pt idx="766">
                  <c:v>138.35</c:v>
                </c:pt>
                <c:pt idx="767">
                  <c:v>141.35</c:v>
                </c:pt>
                <c:pt idx="768">
                  <c:v>137.4</c:v>
                </c:pt>
                <c:pt idx="769">
                  <c:v>133.94999999999999</c:v>
                </c:pt>
                <c:pt idx="770">
                  <c:v>137.1</c:v>
                </c:pt>
                <c:pt idx="771">
                  <c:v>132.85</c:v>
                </c:pt>
                <c:pt idx="772">
                  <c:v>132.75</c:v>
                </c:pt>
                <c:pt idx="773">
                  <c:v>131.44999999999999</c:v>
                </c:pt>
                <c:pt idx="774">
                  <c:v>133</c:v>
                </c:pt>
                <c:pt idx="775">
                  <c:v>138.65</c:v>
                </c:pt>
                <c:pt idx="776">
                  <c:v>131.6</c:v>
                </c:pt>
                <c:pt idx="777">
                  <c:v>126.55</c:v>
                </c:pt>
                <c:pt idx="778">
                  <c:v>135.35</c:v>
                </c:pt>
                <c:pt idx="779">
                  <c:v>138.4</c:v>
                </c:pt>
                <c:pt idx="780">
                  <c:v>140.6</c:v>
                </c:pt>
                <c:pt idx="781">
                  <c:v>140.65</c:v>
                </c:pt>
                <c:pt idx="782">
                  <c:v>142.65</c:v>
                </c:pt>
                <c:pt idx="783">
                  <c:v>140.55000000000001</c:v>
                </c:pt>
                <c:pt idx="784">
                  <c:v>146.25</c:v>
                </c:pt>
                <c:pt idx="785">
                  <c:v>147.6</c:v>
                </c:pt>
                <c:pt idx="786">
                  <c:v>139.80000000000001</c:v>
                </c:pt>
                <c:pt idx="787">
                  <c:v>138.55000000000001</c:v>
                </c:pt>
                <c:pt idx="788">
                  <c:v>144.9</c:v>
                </c:pt>
                <c:pt idx="789">
                  <c:v>150.65</c:v>
                </c:pt>
                <c:pt idx="790">
                  <c:v>151.4</c:v>
                </c:pt>
                <c:pt idx="791">
                  <c:v>152.55000000000001</c:v>
                </c:pt>
                <c:pt idx="792">
                  <c:v>149.1</c:v>
                </c:pt>
                <c:pt idx="793">
                  <c:v>148.15</c:v>
                </c:pt>
                <c:pt idx="794">
                  <c:v>159.75</c:v>
                </c:pt>
                <c:pt idx="795">
                  <c:v>155.5</c:v>
                </c:pt>
                <c:pt idx="796">
                  <c:v>148.69999999999999</c:v>
                </c:pt>
                <c:pt idx="797">
                  <c:v>149.75</c:v>
                </c:pt>
                <c:pt idx="798">
                  <c:v>154.69999999999999</c:v>
                </c:pt>
                <c:pt idx="799">
                  <c:v>156.55000000000001</c:v>
                </c:pt>
                <c:pt idx="800">
                  <c:v>157.6</c:v>
                </c:pt>
                <c:pt idx="801">
                  <c:v>160.30000000000001</c:v>
                </c:pt>
                <c:pt idx="802">
                  <c:v>153</c:v>
                </c:pt>
                <c:pt idx="803">
                  <c:v>140.9</c:v>
                </c:pt>
                <c:pt idx="804">
                  <c:v>136.05000000000001</c:v>
                </c:pt>
                <c:pt idx="805">
                  <c:v>137.65</c:v>
                </c:pt>
                <c:pt idx="806">
                  <c:v>131.15</c:v>
                </c:pt>
                <c:pt idx="807">
                  <c:v>131.35</c:v>
                </c:pt>
                <c:pt idx="808">
                  <c:v>128.35</c:v>
                </c:pt>
                <c:pt idx="809">
                  <c:v>132.44999999999999</c:v>
                </c:pt>
                <c:pt idx="810">
                  <c:v>132.65</c:v>
                </c:pt>
                <c:pt idx="811">
                  <c:v>131.55000000000001</c:v>
                </c:pt>
                <c:pt idx="812">
                  <c:v>135.6</c:v>
                </c:pt>
                <c:pt idx="813">
                  <c:v>134.80000000000001</c:v>
                </c:pt>
                <c:pt idx="814">
                  <c:v>135.44999999999999</c:v>
                </c:pt>
                <c:pt idx="815">
                  <c:v>132.69999999999999</c:v>
                </c:pt>
                <c:pt idx="816">
                  <c:v>137.75</c:v>
                </c:pt>
                <c:pt idx="817">
                  <c:v>138.15</c:v>
                </c:pt>
                <c:pt idx="818">
                  <c:v>137.9</c:v>
                </c:pt>
                <c:pt idx="819">
                  <c:v>138.55000000000001</c:v>
                </c:pt>
                <c:pt idx="820">
                  <c:v>144.05000000000001</c:v>
                </c:pt>
                <c:pt idx="821">
                  <c:v>135</c:v>
                </c:pt>
                <c:pt idx="822">
                  <c:v>135.44999999999999</c:v>
                </c:pt>
                <c:pt idx="823">
                  <c:v>136.6</c:v>
                </c:pt>
                <c:pt idx="824">
                  <c:v>136.85</c:v>
                </c:pt>
                <c:pt idx="825">
                  <c:v>136.15</c:v>
                </c:pt>
                <c:pt idx="826">
                  <c:v>137.1</c:v>
                </c:pt>
                <c:pt idx="827">
                  <c:v>134.94999999999999</c:v>
                </c:pt>
                <c:pt idx="828">
                  <c:v>137.94999999999999</c:v>
                </c:pt>
                <c:pt idx="829">
                  <c:v>139.1</c:v>
                </c:pt>
                <c:pt idx="830">
                  <c:v>138</c:v>
                </c:pt>
                <c:pt idx="831">
                  <c:v>136.6</c:v>
                </c:pt>
                <c:pt idx="832">
                  <c:v>138.5</c:v>
                </c:pt>
                <c:pt idx="833">
                  <c:v>139</c:v>
                </c:pt>
                <c:pt idx="834">
                  <c:v>143.69999999999999</c:v>
                </c:pt>
                <c:pt idx="835">
                  <c:v>136.65</c:v>
                </c:pt>
                <c:pt idx="836">
                  <c:v>137.30000000000001</c:v>
                </c:pt>
                <c:pt idx="837">
                  <c:v>132.1</c:v>
                </c:pt>
                <c:pt idx="838">
                  <c:v>133.44999999999999</c:v>
                </c:pt>
                <c:pt idx="839">
                  <c:v>134.30000000000001</c:v>
                </c:pt>
                <c:pt idx="840">
                  <c:v>137.9</c:v>
                </c:pt>
                <c:pt idx="841">
                  <c:v>142.05000000000001</c:v>
                </c:pt>
                <c:pt idx="842">
                  <c:v>142.65</c:v>
                </c:pt>
                <c:pt idx="843">
                  <c:v>144.1</c:v>
                </c:pt>
                <c:pt idx="844">
                  <c:v>143.15</c:v>
                </c:pt>
                <c:pt idx="845">
                  <c:v>141.6</c:v>
                </c:pt>
                <c:pt idx="846">
                  <c:v>141.25</c:v>
                </c:pt>
                <c:pt idx="847">
                  <c:v>140.05000000000001</c:v>
                </c:pt>
                <c:pt idx="848">
                  <c:v>144.05000000000001</c:v>
                </c:pt>
                <c:pt idx="849">
                  <c:v>149.75</c:v>
                </c:pt>
                <c:pt idx="850">
                  <c:v>137.6</c:v>
                </c:pt>
                <c:pt idx="851">
                  <c:v>132.6</c:v>
                </c:pt>
                <c:pt idx="852">
                  <c:v>134.55000000000001</c:v>
                </c:pt>
                <c:pt idx="853">
                  <c:v>133.55000000000001</c:v>
                </c:pt>
                <c:pt idx="854">
                  <c:v>124.7</c:v>
                </c:pt>
                <c:pt idx="855">
                  <c:v>125.85</c:v>
                </c:pt>
                <c:pt idx="856">
                  <c:v>124.25</c:v>
                </c:pt>
                <c:pt idx="857">
                  <c:v>125</c:v>
                </c:pt>
                <c:pt idx="858">
                  <c:v>127.25</c:v>
                </c:pt>
                <c:pt idx="859">
                  <c:v>139.30000000000001</c:v>
                </c:pt>
                <c:pt idx="860">
                  <c:v>134.94999999999999</c:v>
                </c:pt>
                <c:pt idx="861">
                  <c:v>132.5</c:v>
                </c:pt>
                <c:pt idx="862">
                  <c:v>134.94999999999999</c:v>
                </c:pt>
                <c:pt idx="863">
                  <c:v>137.35</c:v>
                </c:pt>
                <c:pt idx="864">
                  <c:v>135.44999999999999</c:v>
                </c:pt>
                <c:pt idx="865">
                  <c:v>135.65</c:v>
                </c:pt>
                <c:pt idx="866">
                  <c:v>125.2</c:v>
                </c:pt>
                <c:pt idx="867">
                  <c:v>130.6</c:v>
                </c:pt>
                <c:pt idx="868">
                  <c:v>131.35</c:v>
                </c:pt>
                <c:pt idx="869">
                  <c:v>134.94999999999999</c:v>
                </c:pt>
                <c:pt idx="870">
                  <c:v>138.4</c:v>
                </c:pt>
                <c:pt idx="871">
                  <c:v>139.4</c:v>
                </c:pt>
                <c:pt idx="872">
                  <c:v>139.69999999999999</c:v>
                </c:pt>
                <c:pt idx="873">
                  <c:v>133.5</c:v>
                </c:pt>
                <c:pt idx="874">
                  <c:v>141.55000000000001</c:v>
                </c:pt>
                <c:pt idx="875">
                  <c:v>131.19999999999999</c:v>
                </c:pt>
                <c:pt idx="876">
                  <c:v>132.9</c:v>
                </c:pt>
                <c:pt idx="877">
                  <c:v>140.65</c:v>
                </c:pt>
                <c:pt idx="878">
                  <c:v>126</c:v>
                </c:pt>
              </c:numCache>
            </c:numRef>
          </c:val>
          <c:smooth val="0"/>
          <c:extLst>
            <c:ext xmlns:c16="http://schemas.microsoft.com/office/drawing/2014/chart" uri="{C3380CC4-5D6E-409C-BE32-E72D297353CC}">
              <c16:uniqueId val="{00000000-CB56-44D9-BBFB-537E1A2803BE}"/>
            </c:ext>
          </c:extLst>
        </c:ser>
        <c:dLbls>
          <c:showLegendKey val="0"/>
          <c:showVal val="0"/>
          <c:showCatName val="0"/>
          <c:showSerName val="0"/>
          <c:showPercent val="0"/>
          <c:showBubbleSize val="0"/>
        </c:dLbls>
        <c:smooth val="0"/>
        <c:axId val="634884895"/>
        <c:axId val="634880095"/>
      </c:lineChart>
      <c:catAx>
        <c:axId val="634884895"/>
        <c:scaling>
          <c:orientation val="minMax"/>
        </c:scaling>
        <c:delete val="0"/>
        <c:axPos val="b"/>
        <c:numFmt formatCode="yyyy" sourceLinked="0"/>
        <c:majorTickMark val="out"/>
        <c:minorTickMark val="none"/>
        <c:tickLblPos val="nextTo"/>
        <c:spPr>
          <a:noFill/>
          <a:ln w="9525" cap="flat" cmpd="sng" algn="ctr">
            <a:solidFill>
              <a:schemeClr val="tx1">
                <a:lumMod val="15000"/>
                <a:lumOff val="85000"/>
              </a:schemeClr>
            </a:solidFill>
            <a:round/>
          </a:ln>
          <a:effectLst/>
        </c:spPr>
        <c:txPr>
          <a:bodyPr rot="-15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4880095"/>
        <c:crosses val="autoZero"/>
        <c:auto val="1"/>
        <c:lblAlgn val="ctr"/>
        <c:lblOffset val="100"/>
        <c:noMultiLvlLbl val="0"/>
      </c:catAx>
      <c:valAx>
        <c:axId val="634880095"/>
        <c:scaling>
          <c:orientation val="minMax"/>
          <c:max val="300"/>
          <c:min val="50"/>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4884895"/>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autoTitleDeleted val="1"/>
    <c:plotArea>
      <c:layout/>
      <c:barChart>
        <c:barDir val="col"/>
        <c:grouping val="clustered"/>
        <c:varyColors val="0"/>
        <c:ser>
          <c:idx val="0"/>
          <c:order val="0"/>
          <c:tx>
            <c:strRef>
              <c:f>[1]Sheet4!$D$3</c:f>
              <c:strCache>
                <c:ptCount val="1"/>
                <c:pt idx="0">
                  <c:v>Volume</c:v>
                </c:pt>
              </c:strCache>
            </c:strRef>
          </c:tx>
          <c:spPr>
            <a:solidFill>
              <a:schemeClr val="bg1">
                <a:lumMod val="65000"/>
              </a:schemeClr>
            </a:solidFill>
            <a:ln w="9525" cap="flat" cmpd="sng" algn="ctr">
              <a:solidFill>
                <a:schemeClr val="accent5">
                  <a:shade val="95000"/>
                </a:schemeClr>
              </a:solidFill>
              <a:round/>
            </a:ln>
            <a:effectLst/>
          </c:spPr>
          <c:invertIfNegative val="0"/>
          <c:cat>
            <c:numRef>
              <c:f>[1]Sheet4!$B$4:$B$882</c:f>
              <c:numCache>
                <c:formatCode>General</c:formatCode>
                <c:ptCount val="879"/>
                <c:pt idx="0">
                  <c:v>45695</c:v>
                </c:pt>
                <c:pt idx="1">
                  <c:v>45694</c:v>
                </c:pt>
                <c:pt idx="2">
                  <c:v>45693</c:v>
                </c:pt>
                <c:pt idx="3">
                  <c:v>45692</c:v>
                </c:pt>
                <c:pt idx="4">
                  <c:v>45691</c:v>
                </c:pt>
                <c:pt idx="5">
                  <c:v>45689</c:v>
                </c:pt>
                <c:pt idx="6">
                  <c:v>45688</c:v>
                </c:pt>
                <c:pt idx="7">
                  <c:v>45687</c:v>
                </c:pt>
                <c:pt idx="8">
                  <c:v>45686</c:v>
                </c:pt>
                <c:pt idx="9">
                  <c:v>45685</c:v>
                </c:pt>
                <c:pt idx="10">
                  <c:v>45684</c:v>
                </c:pt>
                <c:pt idx="11">
                  <c:v>45681</c:v>
                </c:pt>
                <c:pt idx="12">
                  <c:v>45680</c:v>
                </c:pt>
                <c:pt idx="13">
                  <c:v>45679</c:v>
                </c:pt>
                <c:pt idx="14">
                  <c:v>45678</c:v>
                </c:pt>
                <c:pt idx="15">
                  <c:v>45677</c:v>
                </c:pt>
                <c:pt idx="16">
                  <c:v>45674</c:v>
                </c:pt>
                <c:pt idx="17">
                  <c:v>45673</c:v>
                </c:pt>
                <c:pt idx="18">
                  <c:v>45672</c:v>
                </c:pt>
                <c:pt idx="19">
                  <c:v>45671</c:v>
                </c:pt>
                <c:pt idx="20">
                  <c:v>45670</c:v>
                </c:pt>
                <c:pt idx="21">
                  <c:v>45667</c:v>
                </c:pt>
                <c:pt idx="22">
                  <c:v>45666</c:v>
                </c:pt>
                <c:pt idx="23">
                  <c:v>45665</c:v>
                </c:pt>
                <c:pt idx="24">
                  <c:v>45664</c:v>
                </c:pt>
                <c:pt idx="25">
                  <c:v>45663</c:v>
                </c:pt>
                <c:pt idx="26">
                  <c:v>45660</c:v>
                </c:pt>
                <c:pt idx="27">
                  <c:v>45659</c:v>
                </c:pt>
                <c:pt idx="28">
                  <c:v>45658</c:v>
                </c:pt>
                <c:pt idx="29">
                  <c:v>45657</c:v>
                </c:pt>
                <c:pt idx="30">
                  <c:v>45656</c:v>
                </c:pt>
                <c:pt idx="31">
                  <c:v>45653</c:v>
                </c:pt>
                <c:pt idx="32">
                  <c:v>45652</c:v>
                </c:pt>
                <c:pt idx="33">
                  <c:v>45650</c:v>
                </c:pt>
                <c:pt idx="34">
                  <c:v>45649</c:v>
                </c:pt>
                <c:pt idx="35">
                  <c:v>45646</c:v>
                </c:pt>
                <c:pt idx="36">
                  <c:v>45645</c:v>
                </c:pt>
                <c:pt idx="37">
                  <c:v>45644</c:v>
                </c:pt>
                <c:pt idx="38">
                  <c:v>45643</c:v>
                </c:pt>
                <c:pt idx="39">
                  <c:v>45642</c:v>
                </c:pt>
                <c:pt idx="40">
                  <c:v>45639</c:v>
                </c:pt>
                <c:pt idx="41">
                  <c:v>45638</c:v>
                </c:pt>
                <c:pt idx="42">
                  <c:v>45637</c:v>
                </c:pt>
                <c:pt idx="43">
                  <c:v>45636</c:v>
                </c:pt>
                <c:pt idx="44">
                  <c:v>45635</c:v>
                </c:pt>
                <c:pt idx="45">
                  <c:v>45632</c:v>
                </c:pt>
                <c:pt idx="46">
                  <c:v>45631</c:v>
                </c:pt>
                <c:pt idx="47">
                  <c:v>45630</c:v>
                </c:pt>
                <c:pt idx="48">
                  <c:v>45629</c:v>
                </c:pt>
                <c:pt idx="49">
                  <c:v>45628</c:v>
                </c:pt>
                <c:pt idx="50">
                  <c:v>45625</c:v>
                </c:pt>
                <c:pt idx="51">
                  <c:v>45624</c:v>
                </c:pt>
                <c:pt idx="52">
                  <c:v>45623</c:v>
                </c:pt>
                <c:pt idx="53">
                  <c:v>45622</c:v>
                </c:pt>
                <c:pt idx="54">
                  <c:v>45621</c:v>
                </c:pt>
                <c:pt idx="55">
                  <c:v>45618</c:v>
                </c:pt>
                <c:pt idx="56">
                  <c:v>45617</c:v>
                </c:pt>
                <c:pt idx="57">
                  <c:v>45615</c:v>
                </c:pt>
                <c:pt idx="58">
                  <c:v>45614</c:v>
                </c:pt>
                <c:pt idx="59">
                  <c:v>45610</c:v>
                </c:pt>
                <c:pt idx="60">
                  <c:v>45609</c:v>
                </c:pt>
                <c:pt idx="61">
                  <c:v>45608</c:v>
                </c:pt>
                <c:pt idx="62">
                  <c:v>45607</c:v>
                </c:pt>
                <c:pt idx="63">
                  <c:v>45604</c:v>
                </c:pt>
                <c:pt idx="64">
                  <c:v>45603</c:v>
                </c:pt>
                <c:pt idx="65">
                  <c:v>45602</c:v>
                </c:pt>
                <c:pt idx="66">
                  <c:v>45601</c:v>
                </c:pt>
                <c:pt idx="67">
                  <c:v>45600</c:v>
                </c:pt>
                <c:pt idx="68">
                  <c:v>45597</c:v>
                </c:pt>
                <c:pt idx="69">
                  <c:v>45596</c:v>
                </c:pt>
                <c:pt idx="70">
                  <c:v>45595</c:v>
                </c:pt>
                <c:pt idx="71">
                  <c:v>45594</c:v>
                </c:pt>
                <c:pt idx="72">
                  <c:v>45593</c:v>
                </c:pt>
                <c:pt idx="73">
                  <c:v>45590</c:v>
                </c:pt>
                <c:pt idx="74">
                  <c:v>45589</c:v>
                </c:pt>
                <c:pt idx="75">
                  <c:v>45588</c:v>
                </c:pt>
                <c:pt idx="76">
                  <c:v>45587</c:v>
                </c:pt>
                <c:pt idx="77">
                  <c:v>45586</c:v>
                </c:pt>
                <c:pt idx="78">
                  <c:v>45583</c:v>
                </c:pt>
                <c:pt idx="79">
                  <c:v>45582</c:v>
                </c:pt>
                <c:pt idx="80">
                  <c:v>45581</c:v>
                </c:pt>
                <c:pt idx="81">
                  <c:v>45580</c:v>
                </c:pt>
                <c:pt idx="82">
                  <c:v>45579</c:v>
                </c:pt>
                <c:pt idx="83">
                  <c:v>45576</c:v>
                </c:pt>
                <c:pt idx="84">
                  <c:v>45575</c:v>
                </c:pt>
                <c:pt idx="85">
                  <c:v>45574</c:v>
                </c:pt>
                <c:pt idx="86">
                  <c:v>45573</c:v>
                </c:pt>
                <c:pt idx="87">
                  <c:v>45572</c:v>
                </c:pt>
                <c:pt idx="88">
                  <c:v>45569</c:v>
                </c:pt>
                <c:pt idx="89">
                  <c:v>45568</c:v>
                </c:pt>
                <c:pt idx="90">
                  <c:v>45566</c:v>
                </c:pt>
                <c:pt idx="91">
                  <c:v>45565</c:v>
                </c:pt>
                <c:pt idx="92">
                  <c:v>45562</c:v>
                </c:pt>
                <c:pt idx="93">
                  <c:v>45561</c:v>
                </c:pt>
                <c:pt idx="94">
                  <c:v>45560</c:v>
                </c:pt>
                <c:pt idx="95">
                  <c:v>45559</c:v>
                </c:pt>
                <c:pt idx="96">
                  <c:v>45558</c:v>
                </c:pt>
                <c:pt idx="97">
                  <c:v>45555</c:v>
                </c:pt>
                <c:pt idx="98">
                  <c:v>45554</c:v>
                </c:pt>
                <c:pt idx="99">
                  <c:v>45553</c:v>
                </c:pt>
                <c:pt idx="100">
                  <c:v>45552</c:v>
                </c:pt>
                <c:pt idx="101">
                  <c:v>45551</c:v>
                </c:pt>
                <c:pt idx="102">
                  <c:v>45548</c:v>
                </c:pt>
                <c:pt idx="103">
                  <c:v>45547</c:v>
                </c:pt>
                <c:pt idx="104">
                  <c:v>45546</c:v>
                </c:pt>
                <c:pt idx="105">
                  <c:v>45545</c:v>
                </c:pt>
                <c:pt idx="106">
                  <c:v>45544</c:v>
                </c:pt>
                <c:pt idx="107">
                  <c:v>45541</c:v>
                </c:pt>
                <c:pt idx="108">
                  <c:v>45540</c:v>
                </c:pt>
                <c:pt idx="109">
                  <c:v>45539</c:v>
                </c:pt>
                <c:pt idx="110">
                  <c:v>45538</c:v>
                </c:pt>
                <c:pt idx="111">
                  <c:v>45537</c:v>
                </c:pt>
                <c:pt idx="112">
                  <c:v>45534</c:v>
                </c:pt>
                <c:pt idx="113">
                  <c:v>45533</c:v>
                </c:pt>
                <c:pt idx="114">
                  <c:v>45532</c:v>
                </c:pt>
                <c:pt idx="115">
                  <c:v>45531</c:v>
                </c:pt>
                <c:pt idx="116">
                  <c:v>45530</c:v>
                </c:pt>
                <c:pt idx="117">
                  <c:v>45527</c:v>
                </c:pt>
                <c:pt idx="118">
                  <c:v>45526</c:v>
                </c:pt>
                <c:pt idx="119">
                  <c:v>45525</c:v>
                </c:pt>
                <c:pt idx="120">
                  <c:v>45524</c:v>
                </c:pt>
                <c:pt idx="121">
                  <c:v>45523</c:v>
                </c:pt>
                <c:pt idx="122">
                  <c:v>45520</c:v>
                </c:pt>
                <c:pt idx="123">
                  <c:v>45518</c:v>
                </c:pt>
                <c:pt idx="124">
                  <c:v>45517</c:v>
                </c:pt>
                <c:pt idx="125">
                  <c:v>45516</c:v>
                </c:pt>
                <c:pt idx="126">
                  <c:v>45513</c:v>
                </c:pt>
                <c:pt idx="127">
                  <c:v>45512</c:v>
                </c:pt>
                <c:pt idx="128">
                  <c:v>45511</c:v>
                </c:pt>
                <c:pt idx="129">
                  <c:v>45510</c:v>
                </c:pt>
                <c:pt idx="130">
                  <c:v>45509</c:v>
                </c:pt>
                <c:pt idx="131">
                  <c:v>45506</c:v>
                </c:pt>
                <c:pt idx="132">
                  <c:v>45505</c:v>
                </c:pt>
                <c:pt idx="133">
                  <c:v>45504</c:v>
                </c:pt>
                <c:pt idx="134">
                  <c:v>45503</c:v>
                </c:pt>
                <c:pt idx="135">
                  <c:v>45502</c:v>
                </c:pt>
                <c:pt idx="136">
                  <c:v>45499</c:v>
                </c:pt>
                <c:pt idx="137">
                  <c:v>45498</c:v>
                </c:pt>
                <c:pt idx="138">
                  <c:v>45497</c:v>
                </c:pt>
                <c:pt idx="139">
                  <c:v>45496</c:v>
                </c:pt>
                <c:pt idx="140">
                  <c:v>45495</c:v>
                </c:pt>
                <c:pt idx="141">
                  <c:v>45492</c:v>
                </c:pt>
                <c:pt idx="142">
                  <c:v>45491</c:v>
                </c:pt>
                <c:pt idx="143">
                  <c:v>45489</c:v>
                </c:pt>
                <c:pt idx="144">
                  <c:v>45488</c:v>
                </c:pt>
                <c:pt idx="145">
                  <c:v>45485</c:v>
                </c:pt>
                <c:pt idx="146">
                  <c:v>45484</c:v>
                </c:pt>
                <c:pt idx="147">
                  <c:v>45483</c:v>
                </c:pt>
                <c:pt idx="148">
                  <c:v>45482</c:v>
                </c:pt>
                <c:pt idx="149">
                  <c:v>45481</c:v>
                </c:pt>
                <c:pt idx="150">
                  <c:v>45478</c:v>
                </c:pt>
                <c:pt idx="151">
                  <c:v>45477</c:v>
                </c:pt>
                <c:pt idx="152">
                  <c:v>45476</c:v>
                </c:pt>
                <c:pt idx="153">
                  <c:v>45475</c:v>
                </c:pt>
                <c:pt idx="154">
                  <c:v>45474</c:v>
                </c:pt>
                <c:pt idx="155">
                  <c:v>45471</c:v>
                </c:pt>
                <c:pt idx="156">
                  <c:v>45470</c:v>
                </c:pt>
                <c:pt idx="157">
                  <c:v>45469</c:v>
                </c:pt>
                <c:pt idx="158">
                  <c:v>45468</c:v>
                </c:pt>
                <c:pt idx="159">
                  <c:v>45467</c:v>
                </c:pt>
                <c:pt idx="160">
                  <c:v>45464</c:v>
                </c:pt>
                <c:pt idx="161">
                  <c:v>45463</c:v>
                </c:pt>
                <c:pt idx="162">
                  <c:v>45462</c:v>
                </c:pt>
                <c:pt idx="163">
                  <c:v>45461</c:v>
                </c:pt>
                <c:pt idx="164">
                  <c:v>45457</c:v>
                </c:pt>
                <c:pt idx="165">
                  <c:v>45456</c:v>
                </c:pt>
                <c:pt idx="166">
                  <c:v>45455</c:v>
                </c:pt>
                <c:pt idx="167">
                  <c:v>45454</c:v>
                </c:pt>
                <c:pt idx="168">
                  <c:v>45453</c:v>
                </c:pt>
                <c:pt idx="169">
                  <c:v>45450</c:v>
                </c:pt>
                <c:pt idx="170">
                  <c:v>45449</c:v>
                </c:pt>
                <c:pt idx="171">
                  <c:v>45448</c:v>
                </c:pt>
                <c:pt idx="172">
                  <c:v>45447</c:v>
                </c:pt>
                <c:pt idx="173">
                  <c:v>45446</c:v>
                </c:pt>
                <c:pt idx="174">
                  <c:v>45443</c:v>
                </c:pt>
                <c:pt idx="175">
                  <c:v>45442</c:v>
                </c:pt>
                <c:pt idx="176">
                  <c:v>45441</c:v>
                </c:pt>
                <c:pt idx="177">
                  <c:v>45440</c:v>
                </c:pt>
                <c:pt idx="178">
                  <c:v>45439</c:v>
                </c:pt>
                <c:pt idx="179">
                  <c:v>45436</c:v>
                </c:pt>
                <c:pt idx="180">
                  <c:v>45435</c:v>
                </c:pt>
                <c:pt idx="181">
                  <c:v>45434</c:v>
                </c:pt>
                <c:pt idx="182">
                  <c:v>45433</c:v>
                </c:pt>
                <c:pt idx="183">
                  <c:v>45429</c:v>
                </c:pt>
                <c:pt idx="184">
                  <c:v>45428</c:v>
                </c:pt>
                <c:pt idx="185">
                  <c:v>45427</c:v>
                </c:pt>
                <c:pt idx="186">
                  <c:v>45426</c:v>
                </c:pt>
                <c:pt idx="187">
                  <c:v>45425</c:v>
                </c:pt>
                <c:pt idx="188">
                  <c:v>45422</c:v>
                </c:pt>
                <c:pt idx="189">
                  <c:v>45421</c:v>
                </c:pt>
                <c:pt idx="190">
                  <c:v>45420</c:v>
                </c:pt>
                <c:pt idx="191">
                  <c:v>45419</c:v>
                </c:pt>
                <c:pt idx="192">
                  <c:v>45418</c:v>
                </c:pt>
                <c:pt idx="193">
                  <c:v>45415</c:v>
                </c:pt>
                <c:pt idx="194">
                  <c:v>45414</c:v>
                </c:pt>
                <c:pt idx="195">
                  <c:v>45412</c:v>
                </c:pt>
                <c:pt idx="196">
                  <c:v>45411</c:v>
                </c:pt>
                <c:pt idx="197">
                  <c:v>45408</c:v>
                </c:pt>
                <c:pt idx="198">
                  <c:v>45407</c:v>
                </c:pt>
                <c:pt idx="199">
                  <c:v>45406</c:v>
                </c:pt>
                <c:pt idx="200">
                  <c:v>45405</c:v>
                </c:pt>
                <c:pt idx="201">
                  <c:v>45404</c:v>
                </c:pt>
                <c:pt idx="202">
                  <c:v>45401</c:v>
                </c:pt>
                <c:pt idx="203">
                  <c:v>45400</c:v>
                </c:pt>
                <c:pt idx="204">
                  <c:v>45398</c:v>
                </c:pt>
                <c:pt idx="205">
                  <c:v>45397</c:v>
                </c:pt>
                <c:pt idx="206">
                  <c:v>45394</c:v>
                </c:pt>
                <c:pt idx="207">
                  <c:v>45392</c:v>
                </c:pt>
                <c:pt idx="208">
                  <c:v>45391</c:v>
                </c:pt>
                <c:pt idx="209">
                  <c:v>45390</c:v>
                </c:pt>
                <c:pt idx="210">
                  <c:v>45387</c:v>
                </c:pt>
                <c:pt idx="211">
                  <c:v>45386</c:v>
                </c:pt>
                <c:pt idx="212">
                  <c:v>45385</c:v>
                </c:pt>
                <c:pt idx="213">
                  <c:v>45384</c:v>
                </c:pt>
                <c:pt idx="214">
                  <c:v>45383</c:v>
                </c:pt>
                <c:pt idx="215">
                  <c:v>45379</c:v>
                </c:pt>
                <c:pt idx="216">
                  <c:v>45378</c:v>
                </c:pt>
                <c:pt idx="217">
                  <c:v>45377</c:v>
                </c:pt>
                <c:pt idx="218">
                  <c:v>45373</c:v>
                </c:pt>
                <c:pt idx="219">
                  <c:v>45372</c:v>
                </c:pt>
                <c:pt idx="220">
                  <c:v>45371</c:v>
                </c:pt>
                <c:pt idx="221">
                  <c:v>45370</c:v>
                </c:pt>
                <c:pt idx="222">
                  <c:v>45369</c:v>
                </c:pt>
                <c:pt idx="223">
                  <c:v>45366</c:v>
                </c:pt>
                <c:pt idx="224">
                  <c:v>45365</c:v>
                </c:pt>
                <c:pt idx="225">
                  <c:v>45364</c:v>
                </c:pt>
                <c:pt idx="226">
                  <c:v>45363</c:v>
                </c:pt>
                <c:pt idx="227">
                  <c:v>45362</c:v>
                </c:pt>
                <c:pt idx="228">
                  <c:v>45358</c:v>
                </c:pt>
                <c:pt idx="229">
                  <c:v>45357</c:v>
                </c:pt>
                <c:pt idx="230">
                  <c:v>45356</c:v>
                </c:pt>
                <c:pt idx="231">
                  <c:v>45355</c:v>
                </c:pt>
                <c:pt idx="232">
                  <c:v>45352</c:v>
                </c:pt>
                <c:pt idx="233">
                  <c:v>45351</c:v>
                </c:pt>
                <c:pt idx="234">
                  <c:v>45350</c:v>
                </c:pt>
                <c:pt idx="235">
                  <c:v>45349</c:v>
                </c:pt>
                <c:pt idx="236">
                  <c:v>45348</c:v>
                </c:pt>
                <c:pt idx="237">
                  <c:v>45345</c:v>
                </c:pt>
                <c:pt idx="238">
                  <c:v>45344</c:v>
                </c:pt>
                <c:pt idx="239">
                  <c:v>45343</c:v>
                </c:pt>
                <c:pt idx="240">
                  <c:v>45342</c:v>
                </c:pt>
                <c:pt idx="241">
                  <c:v>45341</c:v>
                </c:pt>
                <c:pt idx="242">
                  <c:v>45338</c:v>
                </c:pt>
                <c:pt idx="243">
                  <c:v>45337</c:v>
                </c:pt>
                <c:pt idx="244">
                  <c:v>45336</c:v>
                </c:pt>
                <c:pt idx="245">
                  <c:v>45335</c:v>
                </c:pt>
                <c:pt idx="246">
                  <c:v>45334</c:v>
                </c:pt>
                <c:pt idx="247">
                  <c:v>45331</c:v>
                </c:pt>
                <c:pt idx="248">
                  <c:v>45330</c:v>
                </c:pt>
                <c:pt idx="249">
                  <c:v>45329</c:v>
                </c:pt>
                <c:pt idx="250">
                  <c:v>45328</c:v>
                </c:pt>
                <c:pt idx="251">
                  <c:v>45327</c:v>
                </c:pt>
                <c:pt idx="252">
                  <c:v>45324</c:v>
                </c:pt>
                <c:pt idx="253">
                  <c:v>45323</c:v>
                </c:pt>
                <c:pt idx="254">
                  <c:v>45322</c:v>
                </c:pt>
                <c:pt idx="255">
                  <c:v>45321</c:v>
                </c:pt>
                <c:pt idx="256">
                  <c:v>45320</c:v>
                </c:pt>
                <c:pt idx="257">
                  <c:v>45316</c:v>
                </c:pt>
                <c:pt idx="258">
                  <c:v>45315</c:v>
                </c:pt>
                <c:pt idx="259">
                  <c:v>45314</c:v>
                </c:pt>
                <c:pt idx="260">
                  <c:v>45310</c:v>
                </c:pt>
                <c:pt idx="261">
                  <c:v>45309</c:v>
                </c:pt>
                <c:pt idx="262">
                  <c:v>45308</c:v>
                </c:pt>
                <c:pt idx="263">
                  <c:v>45307</c:v>
                </c:pt>
                <c:pt idx="264">
                  <c:v>45306</c:v>
                </c:pt>
                <c:pt idx="265">
                  <c:v>45303</c:v>
                </c:pt>
                <c:pt idx="266">
                  <c:v>45302</c:v>
                </c:pt>
                <c:pt idx="267">
                  <c:v>45301</c:v>
                </c:pt>
                <c:pt idx="268">
                  <c:v>45300</c:v>
                </c:pt>
                <c:pt idx="269">
                  <c:v>45299</c:v>
                </c:pt>
                <c:pt idx="270">
                  <c:v>45296</c:v>
                </c:pt>
                <c:pt idx="271">
                  <c:v>45295</c:v>
                </c:pt>
                <c:pt idx="272">
                  <c:v>45294</c:v>
                </c:pt>
                <c:pt idx="273">
                  <c:v>45293</c:v>
                </c:pt>
                <c:pt idx="274">
                  <c:v>45292</c:v>
                </c:pt>
                <c:pt idx="275">
                  <c:v>45289</c:v>
                </c:pt>
                <c:pt idx="276">
                  <c:v>45288</c:v>
                </c:pt>
                <c:pt idx="277">
                  <c:v>45287</c:v>
                </c:pt>
                <c:pt idx="278">
                  <c:v>45286</c:v>
                </c:pt>
                <c:pt idx="279">
                  <c:v>45282</c:v>
                </c:pt>
                <c:pt idx="280">
                  <c:v>45281</c:v>
                </c:pt>
                <c:pt idx="281">
                  <c:v>45280</c:v>
                </c:pt>
                <c:pt idx="282">
                  <c:v>45279</c:v>
                </c:pt>
                <c:pt idx="283">
                  <c:v>45278</c:v>
                </c:pt>
                <c:pt idx="284">
                  <c:v>45275</c:v>
                </c:pt>
                <c:pt idx="285">
                  <c:v>45274</c:v>
                </c:pt>
                <c:pt idx="286">
                  <c:v>45273</c:v>
                </c:pt>
                <c:pt idx="287">
                  <c:v>45272</c:v>
                </c:pt>
                <c:pt idx="288">
                  <c:v>45271</c:v>
                </c:pt>
                <c:pt idx="289">
                  <c:v>45268</c:v>
                </c:pt>
                <c:pt idx="290">
                  <c:v>45267</c:v>
                </c:pt>
                <c:pt idx="291">
                  <c:v>45266</c:v>
                </c:pt>
                <c:pt idx="292">
                  <c:v>45265</c:v>
                </c:pt>
                <c:pt idx="293">
                  <c:v>45264</c:v>
                </c:pt>
                <c:pt idx="294">
                  <c:v>45261</c:v>
                </c:pt>
                <c:pt idx="295">
                  <c:v>45260</c:v>
                </c:pt>
                <c:pt idx="296">
                  <c:v>45259</c:v>
                </c:pt>
                <c:pt idx="297">
                  <c:v>45258</c:v>
                </c:pt>
                <c:pt idx="298">
                  <c:v>45254</c:v>
                </c:pt>
                <c:pt idx="299">
                  <c:v>45253</c:v>
                </c:pt>
                <c:pt idx="300">
                  <c:v>45252</c:v>
                </c:pt>
                <c:pt idx="301">
                  <c:v>45251</c:v>
                </c:pt>
                <c:pt idx="302">
                  <c:v>45250</c:v>
                </c:pt>
                <c:pt idx="303">
                  <c:v>45247</c:v>
                </c:pt>
                <c:pt idx="304">
                  <c:v>45246</c:v>
                </c:pt>
                <c:pt idx="305">
                  <c:v>45245</c:v>
                </c:pt>
                <c:pt idx="306">
                  <c:v>45243</c:v>
                </c:pt>
                <c:pt idx="307">
                  <c:v>45240</c:v>
                </c:pt>
                <c:pt idx="308">
                  <c:v>45239</c:v>
                </c:pt>
                <c:pt idx="309">
                  <c:v>45238</c:v>
                </c:pt>
                <c:pt idx="310">
                  <c:v>45237</c:v>
                </c:pt>
                <c:pt idx="311">
                  <c:v>45236</c:v>
                </c:pt>
                <c:pt idx="312">
                  <c:v>45233</c:v>
                </c:pt>
                <c:pt idx="313">
                  <c:v>45232</c:v>
                </c:pt>
                <c:pt idx="314">
                  <c:v>45231</c:v>
                </c:pt>
                <c:pt idx="315">
                  <c:v>45230</c:v>
                </c:pt>
                <c:pt idx="316">
                  <c:v>45229</c:v>
                </c:pt>
                <c:pt idx="317">
                  <c:v>45226</c:v>
                </c:pt>
                <c:pt idx="318">
                  <c:v>45225</c:v>
                </c:pt>
                <c:pt idx="319">
                  <c:v>45224</c:v>
                </c:pt>
                <c:pt idx="320">
                  <c:v>45222</c:v>
                </c:pt>
                <c:pt idx="321">
                  <c:v>45219</c:v>
                </c:pt>
                <c:pt idx="322">
                  <c:v>45218</c:v>
                </c:pt>
                <c:pt idx="323">
                  <c:v>45217</c:v>
                </c:pt>
                <c:pt idx="324">
                  <c:v>45216</c:v>
                </c:pt>
                <c:pt idx="325">
                  <c:v>45215</c:v>
                </c:pt>
                <c:pt idx="326">
                  <c:v>45212</c:v>
                </c:pt>
                <c:pt idx="327">
                  <c:v>45211</c:v>
                </c:pt>
                <c:pt idx="328">
                  <c:v>45210</c:v>
                </c:pt>
                <c:pt idx="329">
                  <c:v>45209</c:v>
                </c:pt>
                <c:pt idx="330">
                  <c:v>45208</c:v>
                </c:pt>
                <c:pt idx="331">
                  <c:v>45205</c:v>
                </c:pt>
                <c:pt idx="332">
                  <c:v>45204</c:v>
                </c:pt>
                <c:pt idx="333">
                  <c:v>45203</c:v>
                </c:pt>
                <c:pt idx="334">
                  <c:v>45202</c:v>
                </c:pt>
                <c:pt idx="335">
                  <c:v>45198</c:v>
                </c:pt>
                <c:pt idx="336">
                  <c:v>45197</c:v>
                </c:pt>
                <c:pt idx="337">
                  <c:v>45196</c:v>
                </c:pt>
                <c:pt idx="338">
                  <c:v>45195</c:v>
                </c:pt>
                <c:pt idx="339">
                  <c:v>45194</c:v>
                </c:pt>
                <c:pt idx="340">
                  <c:v>45191</c:v>
                </c:pt>
                <c:pt idx="341">
                  <c:v>45190</c:v>
                </c:pt>
                <c:pt idx="342">
                  <c:v>45189</c:v>
                </c:pt>
                <c:pt idx="343">
                  <c:v>45187</c:v>
                </c:pt>
                <c:pt idx="344">
                  <c:v>45184</c:v>
                </c:pt>
                <c:pt idx="345">
                  <c:v>45183</c:v>
                </c:pt>
                <c:pt idx="346">
                  <c:v>45182</c:v>
                </c:pt>
                <c:pt idx="347">
                  <c:v>45181</c:v>
                </c:pt>
                <c:pt idx="348">
                  <c:v>45180</c:v>
                </c:pt>
                <c:pt idx="349">
                  <c:v>45177</c:v>
                </c:pt>
                <c:pt idx="350">
                  <c:v>45176</c:v>
                </c:pt>
                <c:pt idx="351">
                  <c:v>45175</c:v>
                </c:pt>
                <c:pt idx="352">
                  <c:v>45174</c:v>
                </c:pt>
                <c:pt idx="353">
                  <c:v>45173</c:v>
                </c:pt>
                <c:pt idx="354">
                  <c:v>45170</c:v>
                </c:pt>
                <c:pt idx="355">
                  <c:v>45169</c:v>
                </c:pt>
                <c:pt idx="356">
                  <c:v>45168</c:v>
                </c:pt>
                <c:pt idx="357">
                  <c:v>45167</c:v>
                </c:pt>
                <c:pt idx="358">
                  <c:v>45166</c:v>
                </c:pt>
                <c:pt idx="359">
                  <c:v>45163</c:v>
                </c:pt>
                <c:pt idx="360">
                  <c:v>45162</c:v>
                </c:pt>
                <c:pt idx="361">
                  <c:v>45161</c:v>
                </c:pt>
                <c:pt idx="362">
                  <c:v>45160</c:v>
                </c:pt>
                <c:pt idx="363">
                  <c:v>45159</c:v>
                </c:pt>
                <c:pt idx="364">
                  <c:v>45156</c:v>
                </c:pt>
                <c:pt idx="365">
                  <c:v>45155</c:v>
                </c:pt>
                <c:pt idx="366">
                  <c:v>45154</c:v>
                </c:pt>
                <c:pt idx="367">
                  <c:v>45152</c:v>
                </c:pt>
                <c:pt idx="368">
                  <c:v>45149</c:v>
                </c:pt>
                <c:pt idx="369">
                  <c:v>45148</c:v>
                </c:pt>
                <c:pt idx="370">
                  <c:v>45147</c:v>
                </c:pt>
                <c:pt idx="371">
                  <c:v>45146</c:v>
                </c:pt>
                <c:pt idx="372">
                  <c:v>45145</c:v>
                </c:pt>
                <c:pt idx="373">
                  <c:v>45142</c:v>
                </c:pt>
                <c:pt idx="374">
                  <c:v>45141</c:v>
                </c:pt>
                <c:pt idx="375">
                  <c:v>45140</c:v>
                </c:pt>
                <c:pt idx="376">
                  <c:v>45139</c:v>
                </c:pt>
                <c:pt idx="377">
                  <c:v>45138</c:v>
                </c:pt>
                <c:pt idx="378">
                  <c:v>45135</c:v>
                </c:pt>
                <c:pt idx="379">
                  <c:v>45134</c:v>
                </c:pt>
                <c:pt idx="380">
                  <c:v>45133</c:v>
                </c:pt>
                <c:pt idx="381">
                  <c:v>45132</c:v>
                </c:pt>
                <c:pt idx="382">
                  <c:v>45131</c:v>
                </c:pt>
                <c:pt idx="383">
                  <c:v>45128</c:v>
                </c:pt>
                <c:pt idx="384">
                  <c:v>45127</c:v>
                </c:pt>
                <c:pt idx="385">
                  <c:v>45126</c:v>
                </c:pt>
                <c:pt idx="386">
                  <c:v>45125</c:v>
                </c:pt>
                <c:pt idx="387">
                  <c:v>45124</c:v>
                </c:pt>
                <c:pt idx="388">
                  <c:v>45121</c:v>
                </c:pt>
                <c:pt idx="389">
                  <c:v>45120</c:v>
                </c:pt>
                <c:pt idx="390">
                  <c:v>45119</c:v>
                </c:pt>
                <c:pt idx="391">
                  <c:v>45118</c:v>
                </c:pt>
                <c:pt idx="392">
                  <c:v>45117</c:v>
                </c:pt>
                <c:pt idx="393">
                  <c:v>45114</c:v>
                </c:pt>
                <c:pt idx="394">
                  <c:v>45113</c:v>
                </c:pt>
                <c:pt idx="395">
                  <c:v>45112</c:v>
                </c:pt>
                <c:pt idx="396">
                  <c:v>45111</c:v>
                </c:pt>
                <c:pt idx="397">
                  <c:v>45110</c:v>
                </c:pt>
                <c:pt idx="398">
                  <c:v>45107</c:v>
                </c:pt>
                <c:pt idx="399">
                  <c:v>45105</c:v>
                </c:pt>
                <c:pt idx="400">
                  <c:v>45104</c:v>
                </c:pt>
                <c:pt idx="401">
                  <c:v>45103</c:v>
                </c:pt>
                <c:pt idx="402">
                  <c:v>45100</c:v>
                </c:pt>
                <c:pt idx="403">
                  <c:v>45099</c:v>
                </c:pt>
                <c:pt idx="404">
                  <c:v>45098</c:v>
                </c:pt>
                <c:pt idx="405">
                  <c:v>45097</c:v>
                </c:pt>
                <c:pt idx="406">
                  <c:v>45096</c:v>
                </c:pt>
                <c:pt idx="407">
                  <c:v>45093</c:v>
                </c:pt>
                <c:pt idx="408">
                  <c:v>45092</c:v>
                </c:pt>
                <c:pt idx="409">
                  <c:v>45091</c:v>
                </c:pt>
                <c:pt idx="410">
                  <c:v>45090</c:v>
                </c:pt>
                <c:pt idx="411">
                  <c:v>45089</c:v>
                </c:pt>
                <c:pt idx="412">
                  <c:v>45086</c:v>
                </c:pt>
                <c:pt idx="413">
                  <c:v>45085</c:v>
                </c:pt>
                <c:pt idx="414">
                  <c:v>45084</c:v>
                </c:pt>
                <c:pt idx="415">
                  <c:v>45083</c:v>
                </c:pt>
                <c:pt idx="416">
                  <c:v>45082</c:v>
                </c:pt>
                <c:pt idx="417">
                  <c:v>45079</c:v>
                </c:pt>
                <c:pt idx="418">
                  <c:v>45078</c:v>
                </c:pt>
                <c:pt idx="419">
                  <c:v>45077</c:v>
                </c:pt>
                <c:pt idx="420">
                  <c:v>45076</c:v>
                </c:pt>
                <c:pt idx="421">
                  <c:v>45075</c:v>
                </c:pt>
                <c:pt idx="422">
                  <c:v>45072</c:v>
                </c:pt>
                <c:pt idx="423">
                  <c:v>45071</c:v>
                </c:pt>
                <c:pt idx="424">
                  <c:v>45070</c:v>
                </c:pt>
                <c:pt idx="425">
                  <c:v>45069</c:v>
                </c:pt>
                <c:pt idx="426">
                  <c:v>45068</c:v>
                </c:pt>
                <c:pt idx="427">
                  <c:v>45065</c:v>
                </c:pt>
                <c:pt idx="428">
                  <c:v>45064</c:v>
                </c:pt>
                <c:pt idx="429">
                  <c:v>45063</c:v>
                </c:pt>
                <c:pt idx="430">
                  <c:v>45062</c:v>
                </c:pt>
                <c:pt idx="431">
                  <c:v>45061</c:v>
                </c:pt>
                <c:pt idx="432">
                  <c:v>45058</c:v>
                </c:pt>
                <c:pt idx="433">
                  <c:v>45057</c:v>
                </c:pt>
                <c:pt idx="434">
                  <c:v>45056</c:v>
                </c:pt>
                <c:pt idx="435">
                  <c:v>45055</c:v>
                </c:pt>
                <c:pt idx="436">
                  <c:v>45054</c:v>
                </c:pt>
                <c:pt idx="437">
                  <c:v>45051</c:v>
                </c:pt>
                <c:pt idx="438">
                  <c:v>45050</c:v>
                </c:pt>
                <c:pt idx="439">
                  <c:v>45049</c:v>
                </c:pt>
                <c:pt idx="440">
                  <c:v>45048</c:v>
                </c:pt>
                <c:pt idx="441">
                  <c:v>45044</c:v>
                </c:pt>
                <c:pt idx="442">
                  <c:v>45043</c:v>
                </c:pt>
                <c:pt idx="443">
                  <c:v>45042</c:v>
                </c:pt>
                <c:pt idx="444">
                  <c:v>45041</c:v>
                </c:pt>
                <c:pt idx="445">
                  <c:v>45040</c:v>
                </c:pt>
                <c:pt idx="446">
                  <c:v>45037</c:v>
                </c:pt>
                <c:pt idx="447">
                  <c:v>45036</c:v>
                </c:pt>
                <c:pt idx="448">
                  <c:v>45035</c:v>
                </c:pt>
                <c:pt idx="449">
                  <c:v>45034</c:v>
                </c:pt>
                <c:pt idx="450">
                  <c:v>45033</c:v>
                </c:pt>
                <c:pt idx="451">
                  <c:v>45029</c:v>
                </c:pt>
                <c:pt idx="452">
                  <c:v>45028</c:v>
                </c:pt>
                <c:pt idx="453">
                  <c:v>45027</c:v>
                </c:pt>
                <c:pt idx="454">
                  <c:v>45026</c:v>
                </c:pt>
                <c:pt idx="455">
                  <c:v>45022</c:v>
                </c:pt>
                <c:pt idx="456">
                  <c:v>45021</c:v>
                </c:pt>
                <c:pt idx="457">
                  <c:v>45019</c:v>
                </c:pt>
                <c:pt idx="458">
                  <c:v>45016</c:v>
                </c:pt>
                <c:pt idx="459">
                  <c:v>45014</c:v>
                </c:pt>
                <c:pt idx="460">
                  <c:v>45013</c:v>
                </c:pt>
                <c:pt idx="461">
                  <c:v>45012</c:v>
                </c:pt>
                <c:pt idx="462">
                  <c:v>45009</c:v>
                </c:pt>
                <c:pt idx="463">
                  <c:v>45008</c:v>
                </c:pt>
                <c:pt idx="464">
                  <c:v>45007</c:v>
                </c:pt>
                <c:pt idx="465">
                  <c:v>45006</c:v>
                </c:pt>
                <c:pt idx="466">
                  <c:v>45005</c:v>
                </c:pt>
                <c:pt idx="467">
                  <c:v>45002</c:v>
                </c:pt>
                <c:pt idx="468">
                  <c:v>45001</c:v>
                </c:pt>
                <c:pt idx="469">
                  <c:v>45000</c:v>
                </c:pt>
                <c:pt idx="470">
                  <c:v>44999</c:v>
                </c:pt>
                <c:pt idx="471">
                  <c:v>44998</c:v>
                </c:pt>
                <c:pt idx="472">
                  <c:v>44995</c:v>
                </c:pt>
                <c:pt idx="473">
                  <c:v>44994</c:v>
                </c:pt>
                <c:pt idx="474">
                  <c:v>44993</c:v>
                </c:pt>
                <c:pt idx="475">
                  <c:v>44991</c:v>
                </c:pt>
                <c:pt idx="476">
                  <c:v>44988</c:v>
                </c:pt>
                <c:pt idx="477">
                  <c:v>44987</c:v>
                </c:pt>
                <c:pt idx="478">
                  <c:v>44986</c:v>
                </c:pt>
                <c:pt idx="479">
                  <c:v>44985</c:v>
                </c:pt>
                <c:pt idx="480">
                  <c:v>44984</c:v>
                </c:pt>
                <c:pt idx="481">
                  <c:v>44981</c:v>
                </c:pt>
                <c:pt idx="482">
                  <c:v>44980</c:v>
                </c:pt>
                <c:pt idx="483">
                  <c:v>44979</c:v>
                </c:pt>
                <c:pt idx="484">
                  <c:v>44978</c:v>
                </c:pt>
                <c:pt idx="485">
                  <c:v>44977</c:v>
                </c:pt>
                <c:pt idx="486">
                  <c:v>44974</c:v>
                </c:pt>
                <c:pt idx="487">
                  <c:v>44973</c:v>
                </c:pt>
                <c:pt idx="488">
                  <c:v>44972</c:v>
                </c:pt>
                <c:pt idx="489">
                  <c:v>44971</c:v>
                </c:pt>
                <c:pt idx="490">
                  <c:v>44970</c:v>
                </c:pt>
                <c:pt idx="491">
                  <c:v>44967</c:v>
                </c:pt>
                <c:pt idx="492">
                  <c:v>44966</c:v>
                </c:pt>
                <c:pt idx="493">
                  <c:v>44965</c:v>
                </c:pt>
                <c:pt idx="494">
                  <c:v>44964</c:v>
                </c:pt>
                <c:pt idx="495">
                  <c:v>44963</c:v>
                </c:pt>
                <c:pt idx="496">
                  <c:v>44960</c:v>
                </c:pt>
                <c:pt idx="497">
                  <c:v>44959</c:v>
                </c:pt>
                <c:pt idx="498">
                  <c:v>44958</c:v>
                </c:pt>
                <c:pt idx="499">
                  <c:v>44957</c:v>
                </c:pt>
                <c:pt idx="500">
                  <c:v>44956</c:v>
                </c:pt>
                <c:pt idx="501">
                  <c:v>44953</c:v>
                </c:pt>
                <c:pt idx="502">
                  <c:v>44951</c:v>
                </c:pt>
                <c:pt idx="503">
                  <c:v>44950</c:v>
                </c:pt>
                <c:pt idx="504">
                  <c:v>44949</c:v>
                </c:pt>
                <c:pt idx="505">
                  <c:v>44946</c:v>
                </c:pt>
                <c:pt idx="506">
                  <c:v>44945</c:v>
                </c:pt>
                <c:pt idx="507">
                  <c:v>44944</c:v>
                </c:pt>
                <c:pt idx="508">
                  <c:v>44943</c:v>
                </c:pt>
                <c:pt idx="509">
                  <c:v>44942</c:v>
                </c:pt>
                <c:pt idx="510">
                  <c:v>44939</c:v>
                </c:pt>
                <c:pt idx="511">
                  <c:v>44938</c:v>
                </c:pt>
                <c:pt idx="512">
                  <c:v>44937</c:v>
                </c:pt>
                <c:pt idx="513">
                  <c:v>44936</c:v>
                </c:pt>
                <c:pt idx="514">
                  <c:v>44935</c:v>
                </c:pt>
                <c:pt idx="515">
                  <c:v>44932</c:v>
                </c:pt>
                <c:pt idx="516">
                  <c:v>44931</c:v>
                </c:pt>
                <c:pt idx="517">
                  <c:v>44930</c:v>
                </c:pt>
                <c:pt idx="518">
                  <c:v>44929</c:v>
                </c:pt>
                <c:pt idx="519">
                  <c:v>44928</c:v>
                </c:pt>
                <c:pt idx="520">
                  <c:v>44925</c:v>
                </c:pt>
                <c:pt idx="521">
                  <c:v>44924</c:v>
                </c:pt>
                <c:pt idx="522">
                  <c:v>44923</c:v>
                </c:pt>
                <c:pt idx="523">
                  <c:v>44922</c:v>
                </c:pt>
                <c:pt idx="524">
                  <c:v>44921</c:v>
                </c:pt>
                <c:pt idx="525">
                  <c:v>44918</c:v>
                </c:pt>
                <c:pt idx="526">
                  <c:v>44917</c:v>
                </c:pt>
                <c:pt idx="527">
                  <c:v>44916</c:v>
                </c:pt>
                <c:pt idx="528">
                  <c:v>44915</c:v>
                </c:pt>
                <c:pt idx="529">
                  <c:v>44914</c:v>
                </c:pt>
                <c:pt idx="530">
                  <c:v>44911</c:v>
                </c:pt>
                <c:pt idx="531">
                  <c:v>44910</c:v>
                </c:pt>
                <c:pt idx="532">
                  <c:v>44909</c:v>
                </c:pt>
                <c:pt idx="533">
                  <c:v>44908</c:v>
                </c:pt>
                <c:pt idx="534">
                  <c:v>44907</c:v>
                </c:pt>
                <c:pt idx="535">
                  <c:v>44904</c:v>
                </c:pt>
                <c:pt idx="536">
                  <c:v>44903</c:v>
                </c:pt>
                <c:pt idx="537">
                  <c:v>44902</c:v>
                </c:pt>
                <c:pt idx="538">
                  <c:v>44901</c:v>
                </c:pt>
                <c:pt idx="539">
                  <c:v>44900</c:v>
                </c:pt>
                <c:pt idx="540">
                  <c:v>44897</c:v>
                </c:pt>
                <c:pt idx="541">
                  <c:v>44896</c:v>
                </c:pt>
                <c:pt idx="542">
                  <c:v>44895</c:v>
                </c:pt>
                <c:pt idx="543">
                  <c:v>44894</c:v>
                </c:pt>
                <c:pt idx="544">
                  <c:v>44893</c:v>
                </c:pt>
                <c:pt idx="545">
                  <c:v>44890</c:v>
                </c:pt>
                <c:pt idx="546">
                  <c:v>44889</c:v>
                </c:pt>
                <c:pt idx="547">
                  <c:v>44888</c:v>
                </c:pt>
                <c:pt idx="548">
                  <c:v>44887</c:v>
                </c:pt>
                <c:pt idx="549">
                  <c:v>44886</c:v>
                </c:pt>
                <c:pt idx="550">
                  <c:v>44883</c:v>
                </c:pt>
                <c:pt idx="551">
                  <c:v>44882</c:v>
                </c:pt>
                <c:pt idx="552">
                  <c:v>44881</c:v>
                </c:pt>
                <c:pt idx="553">
                  <c:v>44880</c:v>
                </c:pt>
                <c:pt idx="554">
                  <c:v>44879</c:v>
                </c:pt>
                <c:pt idx="555">
                  <c:v>44876</c:v>
                </c:pt>
                <c:pt idx="556">
                  <c:v>44875</c:v>
                </c:pt>
                <c:pt idx="557">
                  <c:v>44874</c:v>
                </c:pt>
                <c:pt idx="558">
                  <c:v>44872</c:v>
                </c:pt>
                <c:pt idx="559">
                  <c:v>44869</c:v>
                </c:pt>
                <c:pt idx="560">
                  <c:v>44868</c:v>
                </c:pt>
                <c:pt idx="561">
                  <c:v>44867</c:v>
                </c:pt>
                <c:pt idx="562">
                  <c:v>44866</c:v>
                </c:pt>
                <c:pt idx="563">
                  <c:v>44865</c:v>
                </c:pt>
                <c:pt idx="564">
                  <c:v>44862</c:v>
                </c:pt>
                <c:pt idx="565">
                  <c:v>44861</c:v>
                </c:pt>
                <c:pt idx="566">
                  <c:v>44859</c:v>
                </c:pt>
                <c:pt idx="567">
                  <c:v>44858</c:v>
                </c:pt>
                <c:pt idx="568">
                  <c:v>44855</c:v>
                </c:pt>
                <c:pt idx="569">
                  <c:v>44854</c:v>
                </c:pt>
                <c:pt idx="570">
                  <c:v>44853</c:v>
                </c:pt>
                <c:pt idx="571">
                  <c:v>44852</c:v>
                </c:pt>
                <c:pt idx="572">
                  <c:v>44851</c:v>
                </c:pt>
                <c:pt idx="573">
                  <c:v>44848</c:v>
                </c:pt>
                <c:pt idx="574">
                  <c:v>44847</c:v>
                </c:pt>
                <c:pt idx="575">
                  <c:v>44846</c:v>
                </c:pt>
                <c:pt idx="576">
                  <c:v>44845</c:v>
                </c:pt>
                <c:pt idx="577">
                  <c:v>44844</c:v>
                </c:pt>
                <c:pt idx="578">
                  <c:v>44841</c:v>
                </c:pt>
                <c:pt idx="579">
                  <c:v>44840</c:v>
                </c:pt>
                <c:pt idx="580">
                  <c:v>44838</c:v>
                </c:pt>
                <c:pt idx="581">
                  <c:v>44837</c:v>
                </c:pt>
                <c:pt idx="582">
                  <c:v>44834</c:v>
                </c:pt>
                <c:pt idx="583">
                  <c:v>44833</c:v>
                </c:pt>
                <c:pt idx="584">
                  <c:v>44832</c:v>
                </c:pt>
                <c:pt idx="585">
                  <c:v>44831</c:v>
                </c:pt>
                <c:pt idx="586">
                  <c:v>44830</c:v>
                </c:pt>
                <c:pt idx="587">
                  <c:v>44827</c:v>
                </c:pt>
                <c:pt idx="588">
                  <c:v>44826</c:v>
                </c:pt>
                <c:pt idx="589">
                  <c:v>44825</c:v>
                </c:pt>
                <c:pt idx="590">
                  <c:v>44824</c:v>
                </c:pt>
                <c:pt idx="591">
                  <c:v>44823</c:v>
                </c:pt>
                <c:pt idx="592">
                  <c:v>44820</c:v>
                </c:pt>
                <c:pt idx="593">
                  <c:v>44819</c:v>
                </c:pt>
                <c:pt idx="594">
                  <c:v>44818</c:v>
                </c:pt>
                <c:pt idx="595">
                  <c:v>44817</c:v>
                </c:pt>
                <c:pt idx="596">
                  <c:v>44816</c:v>
                </c:pt>
                <c:pt idx="597">
                  <c:v>44813</c:v>
                </c:pt>
                <c:pt idx="598">
                  <c:v>44812</c:v>
                </c:pt>
                <c:pt idx="599">
                  <c:v>44811</c:v>
                </c:pt>
                <c:pt idx="600">
                  <c:v>44810</c:v>
                </c:pt>
                <c:pt idx="601">
                  <c:v>44809</c:v>
                </c:pt>
                <c:pt idx="602">
                  <c:v>44806</c:v>
                </c:pt>
                <c:pt idx="603">
                  <c:v>44805</c:v>
                </c:pt>
                <c:pt idx="604">
                  <c:v>44803</c:v>
                </c:pt>
                <c:pt idx="605">
                  <c:v>44802</c:v>
                </c:pt>
                <c:pt idx="606">
                  <c:v>44799</c:v>
                </c:pt>
                <c:pt idx="607">
                  <c:v>44798</c:v>
                </c:pt>
                <c:pt idx="608">
                  <c:v>44797</c:v>
                </c:pt>
                <c:pt idx="609">
                  <c:v>44796</c:v>
                </c:pt>
                <c:pt idx="610">
                  <c:v>44795</c:v>
                </c:pt>
                <c:pt idx="611">
                  <c:v>44792</c:v>
                </c:pt>
                <c:pt idx="612">
                  <c:v>44791</c:v>
                </c:pt>
                <c:pt idx="613">
                  <c:v>44790</c:v>
                </c:pt>
                <c:pt idx="614">
                  <c:v>44789</c:v>
                </c:pt>
                <c:pt idx="615">
                  <c:v>44785</c:v>
                </c:pt>
                <c:pt idx="616">
                  <c:v>44784</c:v>
                </c:pt>
                <c:pt idx="617">
                  <c:v>44783</c:v>
                </c:pt>
                <c:pt idx="618">
                  <c:v>44781</c:v>
                </c:pt>
                <c:pt idx="619">
                  <c:v>44778</c:v>
                </c:pt>
                <c:pt idx="620">
                  <c:v>44777</c:v>
                </c:pt>
                <c:pt idx="621">
                  <c:v>44776</c:v>
                </c:pt>
                <c:pt idx="622">
                  <c:v>44775</c:v>
                </c:pt>
                <c:pt idx="623">
                  <c:v>44774</c:v>
                </c:pt>
                <c:pt idx="624">
                  <c:v>44771</c:v>
                </c:pt>
                <c:pt idx="625">
                  <c:v>44770</c:v>
                </c:pt>
                <c:pt idx="626">
                  <c:v>44769</c:v>
                </c:pt>
                <c:pt idx="627">
                  <c:v>44768</c:v>
                </c:pt>
                <c:pt idx="628">
                  <c:v>44767</c:v>
                </c:pt>
                <c:pt idx="629">
                  <c:v>44764</c:v>
                </c:pt>
                <c:pt idx="630">
                  <c:v>44763</c:v>
                </c:pt>
                <c:pt idx="631">
                  <c:v>44762</c:v>
                </c:pt>
                <c:pt idx="632">
                  <c:v>44761</c:v>
                </c:pt>
                <c:pt idx="633">
                  <c:v>44760</c:v>
                </c:pt>
                <c:pt idx="634">
                  <c:v>44757</c:v>
                </c:pt>
                <c:pt idx="635">
                  <c:v>44756</c:v>
                </c:pt>
                <c:pt idx="636">
                  <c:v>44755</c:v>
                </c:pt>
                <c:pt idx="637">
                  <c:v>44754</c:v>
                </c:pt>
                <c:pt idx="638">
                  <c:v>44753</c:v>
                </c:pt>
                <c:pt idx="639">
                  <c:v>44750</c:v>
                </c:pt>
                <c:pt idx="640">
                  <c:v>44749</c:v>
                </c:pt>
                <c:pt idx="641">
                  <c:v>44748</c:v>
                </c:pt>
                <c:pt idx="642">
                  <c:v>44747</c:v>
                </c:pt>
                <c:pt idx="643">
                  <c:v>44746</c:v>
                </c:pt>
                <c:pt idx="644">
                  <c:v>44743</c:v>
                </c:pt>
                <c:pt idx="645">
                  <c:v>44742</c:v>
                </c:pt>
                <c:pt idx="646">
                  <c:v>44741</c:v>
                </c:pt>
                <c:pt idx="647">
                  <c:v>44740</c:v>
                </c:pt>
                <c:pt idx="648">
                  <c:v>44739</c:v>
                </c:pt>
                <c:pt idx="649">
                  <c:v>44736</c:v>
                </c:pt>
                <c:pt idx="650">
                  <c:v>44735</c:v>
                </c:pt>
                <c:pt idx="651">
                  <c:v>44734</c:v>
                </c:pt>
                <c:pt idx="652">
                  <c:v>44733</c:v>
                </c:pt>
                <c:pt idx="653">
                  <c:v>44732</c:v>
                </c:pt>
                <c:pt idx="654">
                  <c:v>44729</c:v>
                </c:pt>
                <c:pt idx="655">
                  <c:v>44728</c:v>
                </c:pt>
                <c:pt idx="656">
                  <c:v>44727</c:v>
                </c:pt>
                <c:pt idx="657">
                  <c:v>44726</c:v>
                </c:pt>
                <c:pt idx="658">
                  <c:v>44725</c:v>
                </c:pt>
                <c:pt idx="659">
                  <c:v>44722</c:v>
                </c:pt>
                <c:pt idx="660">
                  <c:v>44721</c:v>
                </c:pt>
                <c:pt idx="661">
                  <c:v>44720</c:v>
                </c:pt>
                <c:pt idx="662">
                  <c:v>44719</c:v>
                </c:pt>
                <c:pt idx="663">
                  <c:v>44718</c:v>
                </c:pt>
                <c:pt idx="664">
                  <c:v>44715</c:v>
                </c:pt>
                <c:pt idx="665">
                  <c:v>44714</c:v>
                </c:pt>
                <c:pt idx="666">
                  <c:v>44713</c:v>
                </c:pt>
                <c:pt idx="667">
                  <c:v>44712</c:v>
                </c:pt>
                <c:pt idx="668">
                  <c:v>44711</c:v>
                </c:pt>
                <c:pt idx="669">
                  <c:v>44708</c:v>
                </c:pt>
                <c:pt idx="670">
                  <c:v>44707</c:v>
                </c:pt>
                <c:pt idx="671">
                  <c:v>44706</c:v>
                </c:pt>
                <c:pt idx="672">
                  <c:v>44705</c:v>
                </c:pt>
                <c:pt idx="673">
                  <c:v>44704</c:v>
                </c:pt>
                <c:pt idx="674">
                  <c:v>44701</c:v>
                </c:pt>
                <c:pt idx="675">
                  <c:v>44700</c:v>
                </c:pt>
                <c:pt idx="676">
                  <c:v>44699</c:v>
                </c:pt>
                <c:pt idx="677">
                  <c:v>44698</c:v>
                </c:pt>
                <c:pt idx="678">
                  <c:v>44697</c:v>
                </c:pt>
                <c:pt idx="679">
                  <c:v>44694</c:v>
                </c:pt>
                <c:pt idx="680">
                  <c:v>44693</c:v>
                </c:pt>
                <c:pt idx="681">
                  <c:v>44692</c:v>
                </c:pt>
                <c:pt idx="682">
                  <c:v>44691</c:v>
                </c:pt>
                <c:pt idx="683">
                  <c:v>44690</c:v>
                </c:pt>
                <c:pt idx="684">
                  <c:v>44687</c:v>
                </c:pt>
                <c:pt idx="685">
                  <c:v>44686</c:v>
                </c:pt>
                <c:pt idx="686">
                  <c:v>44685</c:v>
                </c:pt>
                <c:pt idx="687">
                  <c:v>44683</c:v>
                </c:pt>
                <c:pt idx="688">
                  <c:v>44680</c:v>
                </c:pt>
                <c:pt idx="689">
                  <c:v>44679</c:v>
                </c:pt>
                <c:pt idx="690">
                  <c:v>44678</c:v>
                </c:pt>
                <c:pt idx="691">
                  <c:v>44677</c:v>
                </c:pt>
                <c:pt idx="692">
                  <c:v>44676</c:v>
                </c:pt>
                <c:pt idx="693">
                  <c:v>44673</c:v>
                </c:pt>
                <c:pt idx="694">
                  <c:v>44672</c:v>
                </c:pt>
                <c:pt idx="695">
                  <c:v>44671</c:v>
                </c:pt>
                <c:pt idx="696">
                  <c:v>44670</c:v>
                </c:pt>
                <c:pt idx="697">
                  <c:v>44669</c:v>
                </c:pt>
                <c:pt idx="698">
                  <c:v>44664</c:v>
                </c:pt>
                <c:pt idx="699">
                  <c:v>44663</c:v>
                </c:pt>
                <c:pt idx="700">
                  <c:v>44662</c:v>
                </c:pt>
                <c:pt idx="701">
                  <c:v>44659</c:v>
                </c:pt>
                <c:pt idx="702">
                  <c:v>44658</c:v>
                </c:pt>
                <c:pt idx="703">
                  <c:v>44657</c:v>
                </c:pt>
                <c:pt idx="704">
                  <c:v>44656</c:v>
                </c:pt>
                <c:pt idx="705">
                  <c:v>44655</c:v>
                </c:pt>
                <c:pt idx="706">
                  <c:v>44652</c:v>
                </c:pt>
                <c:pt idx="707">
                  <c:v>44651</c:v>
                </c:pt>
                <c:pt idx="708">
                  <c:v>44650</c:v>
                </c:pt>
                <c:pt idx="709">
                  <c:v>44649</c:v>
                </c:pt>
                <c:pt idx="710">
                  <c:v>44648</c:v>
                </c:pt>
                <c:pt idx="711">
                  <c:v>44645</c:v>
                </c:pt>
                <c:pt idx="712">
                  <c:v>44644</c:v>
                </c:pt>
                <c:pt idx="713">
                  <c:v>44643</c:v>
                </c:pt>
                <c:pt idx="714">
                  <c:v>44642</c:v>
                </c:pt>
                <c:pt idx="715">
                  <c:v>44641</c:v>
                </c:pt>
                <c:pt idx="716">
                  <c:v>44637</c:v>
                </c:pt>
                <c:pt idx="717">
                  <c:v>44636</c:v>
                </c:pt>
                <c:pt idx="718">
                  <c:v>44635</c:v>
                </c:pt>
                <c:pt idx="719">
                  <c:v>44634</c:v>
                </c:pt>
                <c:pt idx="720">
                  <c:v>44631</c:v>
                </c:pt>
                <c:pt idx="721">
                  <c:v>44630</c:v>
                </c:pt>
                <c:pt idx="722">
                  <c:v>44629</c:v>
                </c:pt>
                <c:pt idx="723">
                  <c:v>44628</c:v>
                </c:pt>
                <c:pt idx="724">
                  <c:v>44627</c:v>
                </c:pt>
                <c:pt idx="725">
                  <c:v>44624</c:v>
                </c:pt>
                <c:pt idx="726">
                  <c:v>44623</c:v>
                </c:pt>
                <c:pt idx="727">
                  <c:v>44622</c:v>
                </c:pt>
                <c:pt idx="728">
                  <c:v>44620</c:v>
                </c:pt>
                <c:pt idx="729">
                  <c:v>44617</c:v>
                </c:pt>
                <c:pt idx="730">
                  <c:v>44616</c:v>
                </c:pt>
                <c:pt idx="731">
                  <c:v>44615</c:v>
                </c:pt>
                <c:pt idx="732">
                  <c:v>44614</c:v>
                </c:pt>
                <c:pt idx="733">
                  <c:v>44613</c:v>
                </c:pt>
                <c:pt idx="734">
                  <c:v>44610</c:v>
                </c:pt>
                <c:pt idx="735">
                  <c:v>44609</c:v>
                </c:pt>
                <c:pt idx="736">
                  <c:v>44608</c:v>
                </c:pt>
                <c:pt idx="737">
                  <c:v>44607</c:v>
                </c:pt>
                <c:pt idx="738">
                  <c:v>44606</c:v>
                </c:pt>
                <c:pt idx="739">
                  <c:v>44603</c:v>
                </c:pt>
                <c:pt idx="740">
                  <c:v>44602</c:v>
                </c:pt>
                <c:pt idx="741">
                  <c:v>44601</c:v>
                </c:pt>
                <c:pt idx="742">
                  <c:v>44600</c:v>
                </c:pt>
                <c:pt idx="743">
                  <c:v>44599</c:v>
                </c:pt>
                <c:pt idx="744">
                  <c:v>44596</c:v>
                </c:pt>
                <c:pt idx="745">
                  <c:v>44595</c:v>
                </c:pt>
                <c:pt idx="746">
                  <c:v>44594</c:v>
                </c:pt>
                <c:pt idx="747">
                  <c:v>44593</c:v>
                </c:pt>
                <c:pt idx="748">
                  <c:v>44592</c:v>
                </c:pt>
                <c:pt idx="749">
                  <c:v>44589</c:v>
                </c:pt>
                <c:pt idx="750">
                  <c:v>44588</c:v>
                </c:pt>
                <c:pt idx="751">
                  <c:v>44586</c:v>
                </c:pt>
                <c:pt idx="752">
                  <c:v>44585</c:v>
                </c:pt>
                <c:pt idx="753">
                  <c:v>44582</c:v>
                </c:pt>
                <c:pt idx="754">
                  <c:v>44581</c:v>
                </c:pt>
                <c:pt idx="755">
                  <c:v>44580</c:v>
                </c:pt>
                <c:pt idx="756">
                  <c:v>44579</c:v>
                </c:pt>
                <c:pt idx="757">
                  <c:v>44578</c:v>
                </c:pt>
                <c:pt idx="758">
                  <c:v>44575</c:v>
                </c:pt>
                <c:pt idx="759">
                  <c:v>44574</c:v>
                </c:pt>
                <c:pt idx="760">
                  <c:v>44573</c:v>
                </c:pt>
                <c:pt idx="761">
                  <c:v>44572</c:v>
                </c:pt>
                <c:pt idx="762">
                  <c:v>44571</c:v>
                </c:pt>
                <c:pt idx="763">
                  <c:v>44568</c:v>
                </c:pt>
                <c:pt idx="764">
                  <c:v>44567</c:v>
                </c:pt>
                <c:pt idx="765">
                  <c:v>44566</c:v>
                </c:pt>
                <c:pt idx="766">
                  <c:v>44565</c:v>
                </c:pt>
                <c:pt idx="767">
                  <c:v>44564</c:v>
                </c:pt>
                <c:pt idx="768">
                  <c:v>44561</c:v>
                </c:pt>
                <c:pt idx="769">
                  <c:v>44560</c:v>
                </c:pt>
                <c:pt idx="770">
                  <c:v>44559</c:v>
                </c:pt>
                <c:pt idx="771">
                  <c:v>44558</c:v>
                </c:pt>
                <c:pt idx="772">
                  <c:v>44557</c:v>
                </c:pt>
                <c:pt idx="773">
                  <c:v>44554</c:v>
                </c:pt>
                <c:pt idx="774">
                  <c:v>44553</c:v>
                </c:pt>
                <c:pt idx="775">
                  <c:v>44552</c:v>
                </c:pt>
                <c:pt idx="776">
                  <c:v>44551</c:v>
                </c:pt>
                <c:pt idx="777">
                  <c:v>44550</c:v>
                </c:pt>
                <c:pt idx="778">
                  <c:v>44547</c:v>
                </c:pt>
                <c:pt idx="779">
                  <c:v>44546</c:v>
                </c:pt>
                <c:pt idx="780">
                  <c:v>44545</c:v>
                </c:pt>
                <c:pt idx="781">
                  <c:v>44544</c:v>
                </c:pt>
                <c:pt idx="782">
                  <c:v>44543</c:v>
                </c:pt>
                <c:pt idx="783">
                  <c:v>44540</c:v>
                </c:pt>
                <c:pt idx="784">
                  <c:v>44539</c:v>
                </c:pt>
                <c:pt idx="785">
                  <c:v>44538</c:v>
                </c:pt>
                <c:pt idx="786">
                  <c:v>44537</c:v>
                </c:pt>
                <c:pt idx="787">
                  <c:v>44536</c:v>
                </c:pt>
                <c:pt idx="788">
                  <c:v>44533</c:v>
                </c:pt>
                <c:pt idx="789">
                  <c:v>44532</c:v>
                </c:pt>
                <c:pt idx="790">
                  <c:v>44531</c:v>
                </c:pt>
                <c:pt idx="791">
                  <c:v>44530</c:v>
                </c:pt>
                <c:pt idx="792">
                  <c:v>44529</c:v>
                </c:pt>
                <c:pt idx="793">
                  <c:v>44526</c:v>
                </c:pt>
                <c:pt idx="794">
                  <c:v>44525</c:v>
                </c:pt>
                <c:pt idx="795">
                  <c:v>44524</c:v>
                </c:pt>
                <c:pt idx="796">
                  <c:v>44523</c:v>
                </c:pt>
                <c:pt idx="797">
                  <c:v>44522</c:v>
                </c:pt>
                <c:pt idx="798">
                  <c:v>44518</c:v>
                </c:pt>
                <c:pt idx="799">
                  <c:v>44517</c:v>
                </c:pt>
                <c:pt idx="800">
                  <c:v>44516</c:v>
                </c:pt>
                <c:pt idx="801">
                  <c:v>44515</c:v>
                </c:pt>
                <c:pt idx="802">
                  <c:v>44512</c:v>
                </c:pt>
                <c:pt idx="803">
                  <c:v>44511</c:v>
                </c:pt>
                <c:pt idx="804">
                  <c:v>44510</c:v>
                </c:pt>
                <c:pt idx="805">
                  <c:v>44509</c:v>
                </c:pt>
                <c:pt idx="806">
                  <c:v>44508</c:v>
                </c:pt>
                <c:pt idx="807">
                  <c:v>44504</c:v>
                </c:pt>
                <c:pt idx="808">
                  <c:v>44503</c:v>
                </c:pt>
                <c:pt idx="809">
                  <c:v>44502</c:v>
                </c:pt>
                <c:pt idx="810">
                  <c:v>44501</c:v>
                </c:pt>
                <c:pt idx="811">
                  <c:v>44498</c:v>
                </c:pt>
                <c:pt idx="812">
                  <c:v>44497</c:v>
                </c:pt>
                <c:pt idx="813">
                  <c:v>44496</c:v>
                </c:pt>
                <c:pt idx="814">
                  <c:v>44495</c:v>
                </c:pt>
                <c:pt idx="815">
                  <c:v>44494</c:v>
                </c:pt>
                <c:pt idx="816">
                  <c:v>44491</c:v>
                </c:pt>
                <c:pt idx="817">
                  <c:v>44490</c:v>
                </c:pt>
                <c:pt idx="818">
                  <c:v>44489</c:v>
                </c:pt>
                <c:pt idx="819">
                  <c:v>44488</c:v>
                </c:pt>
                <c:pt idx="820">
                  <c:v>44487</c:v>
                </c:pt>
                <c:pt idx="821">
                  <c:v>44483</c:v>
                </c:pt>
                <c:pt idx="822">
                  <c:v>44482</c:v>
                </c:pt>
                <c:pt idx="823">
                  <c:v>44481</c:v>
                </c:pt>
                <c:pt idx="824">
                  <c:v>44480</c:v>
                </c:pt>
                <c:pt idx="825">
                  <c:v>44477</c:v>
                </c:pt>
                <c:pt idx="826">
                  <c:v>44476</c:v>
                </c:pt>
                <c:pt idx="827">
                  <c:v>44475</c:v>
                </c:pt>
                <c:pt idx="828">
                  <c:v>44474</c:v>
                </c:pt>
                <c:pt idx="829">
                  <c:v>44473</c:v>
                </c:pt>
                <c:pt idx="830">
                  <c:v>44470</c:v>
                </c:pt>
                <c:pt idx="831">
                  <c:v>44469</c:v>
                </c:pt>
                <c:pt idx="832">
                  <c:v>44468</c:v>
                </c:pt>
                <c:pt idx="833">
                  <c:v>44467</c:v>
                </c:pt>
                <c:pt idx="834">
                  <c:v>44466</c:v>
                </c:pt>
                <c:pt idx="835">
                  <c:v>44463</c:v>
                </c:pt>
                <c:pt idx="836">
                  <c:v>44462</c:v>
                </c:pt>
                <c:pt idx="837">
                  <c:v>44461</c:v>
                </c:pt>
                <c:pt idx="838">
                  <c:v>44460</c:v>
                </c:pt>
                <c:pt idx="839">
                  <c:v>44459</c:v>
                </c:pt>
                <c:pt idx="840">
                  <c:v>44456</c:v>
                </c:pt>
                <c:pt idx="841">
                  <c:v>44455</c:v>
                </c:pt>
                <c:pt idx="842">
                  <c:v>44454</c:v>
                </c:pt>
                <c:pt idx="843">
                  <c:v>44453</c:v>
                </c:pt>
                <c:pt idx="844">
                  <c:v>44452</c:v>
                </c:pt>
                <c:pt idx="845">
                  <c:v>44448</c:v>
                </c:pt>
                <c:pt idx="846">
                  <c:v>44447</c:v>
                </c:pt>
                <c:pt idx="847">
                  <c:v>44446</c:v>
                </c:pt>
                <c:pt idx="848">
                  <c:v>44445</c:v>
                </c:pt>
                <c:pt idx="849">
                  <c:v>44442</c:v>
                </c:pt>
                <c:pt idx="850">
                  <c:v>44441</c:v>
                </c:pt>
                <c:pt idx="851">
                  <c:v>44440</c:v>
                </c:pt>
                <c:pt idx="852">
                  <c:v>44439</c:v>
                </c:pt>
                <c:pt idx="853">
                  <c:v>44438</c:v>
                </c:pt>
                <c:pt idx="854">
                  <c:v>44435</c:v>
                </c:pt>
                <c:pt idx="855">
                  <c:v>44434</c:v>
                </c:pt>
                <c:pt idx="856">
                  <c:v>44433</c:v>
                </c:pt>
                <c:pt idx="857">
                  <c:v>44432</c:v>
                </c:pt>
                <c:pt idx="858">
                  <c:v>44431</c:v>
                </c:pt>
                <c:pt idx="859">
                  <c:v>44428</c:v>
                </c:pt>
                <c:pt idx="860">
                  <c:v>44426</c:v>
                </c:pt>
                <c:pt idx="861">
                  <c:v>44425</c:v>
                </c:pt>
                <c:pt idx="862">
                  <c:v>44424</c:v>
                </c:pt>
                <c:pt idx="863">
                  <c:v>44421</c:v>
                </c:pt>
                <c:pt idx="864">
                  <c:v>44420</c:v>
                </c:pt>
                <c:pt idx="865">
                  <c:v>44419</c:v>
                </c:pt>
                <c:pt idx="866">
                  <c:v>44418</c:v>
                </c:pt>
                <c:pt idx="867">
                  <c:v>44417</c:v>
                </c:pt>
                <c:pt idx="868">
                  <c:v>44414</c:v>
                </c:pt>
                <c:pt idx="869">
                  <c:v>44413</c:v>
                </c:pt>
                <c:pt idx="870">
                  <c:v>44412</c:v>
                </c:pt>
                <c:pt idx="871">
                  <c:v>44411</c:v>
                </c:pt>
                <c:pt idx="872">
                  <c:v>44410</c:v>
                </c:pt>
                <c:pt idx="873">
                  <c:v>44407</c:v>
                </c:pt>
                <c:pt idx="874">
                  <c:v>44406</c:v>
                </c:pt>
                <c:pt idx="875">
                  <c:v>44405</c:v>
                </c:pt>
                <c:pt idx="876">
                  <c:v>44404</c:v>
                </c:pt>
                <c:pt idx="877">
                  <c:v>44403</c:v>
                </c:pt>
                <c:pt idx="878">
                  <c:v>44400</c:v>
                </c:pt>
              </c:numCache>
            </c:numRef>
          </c:cat>
          <c:val>
            <c:numRef>
              <c:f>[1]Sheet4!$D$4:$D$882</c:f>
              <c:numCache>
                <c:formatCode>General</c:formatCode>
                <c:ptCount val="879"/>
                <c:pt idx="0">
                  <c:v>39.271458000000003</c:v>
                </c:pt>
                <c:pt idx="1">
                  <c:v>41.606912999999999</c:v>
                </c:pt>
                <c:pt idx="2">
                  <c:v>36.437503999999997</c:v>
                </c:pt>
                <c:pt idx="3">
                  <c:v>64.341166999999999</c:v>
                </c:pt>
                <c:pt idx="4">
                  <c:v>70.249177000000003</c:v>
                </c:pt>
                <c:pt idx="5">
                  <c:v>85.297848999999999</c:v>
                </c:pt>
                <c:pt idx="6">
                  <c:v>33.200043999999998</c:v>
                </c:pt>
                <c:pt idx="7">
                  <c:v>44.730687000000003</c:v>
                </c:pt>
                <c:pt idx="8">
                  <c:v>53.638587999999999</c:v>
                </c:pt>
                <c:pt idx="9">
                  <c:v>54.426157000000003</c:v>
                </c:pt>
                <c:pt idx="10">
                  <c:v>55.203992999999997</c:v>
                </c:pt>
                <c:pt idx="11">
                  <c:v>43.901547000000001</c:v>
                </c:pt>
                <c:pt idx="12">
                  <c:v>75.649873999999997</c:v>
                </c:pt>
                <c:pt idx="13">
                  <c:v>178.25619599999999</c:v>
                </c:pt>
                <c:pt idx="14">
                  <c:v>308.21773100000001</c:v>
                </c:pt>
                <c:pt idx="15">
                  <c:v>102.666319</c:v>
                </c:pt>
                <c:pt idx="16">
                  <c:v>40.007807999999997</c:v>
                </c:pt>
                <c:pt idx="17">
                  <c:v>69.621318000000002</c:v>
                </c:pt>
                <c:pt idx="18">
                  <c:v>65.921349000000006</c:v>
                </c:pt>
                <c:pt idx="19">
                  <c:v>85.363264000000001</c:v>
                </c:pt>
                <c:pt idx="20">
                  <c:v>69.081907999999999</c:v>
                </c:pt>
                <c:pt idx="21">
                  <c:v>53.817888000000004</c:v>
                </c:pt>
                <c:pt idx="22">
                  <c:v>49.569417999999999</c:v>
                </c:pt>
                <c:pt idx="23">
                  <c:v>57.146621000000003</c:v>
                </c:pt>
                <c:pt idx="24">
                  <c:v>115.216965</c:v>
                </c:pt>
                <c:pt idx="25">
                  <c:v>52.254615999999999</c:v>
                </c:pt>
                <c:pt idx="26">
                  <c:v>48.244937</c:v>
                </c:pt>
                <c:pt idx="27">
                  <c:v>27.949422999999999</c:v>
                </c:pt>
                <c:pt idx="28">
                  <c:v>14.417581</c:v>
                </c:pt>
                <c:pt idx="29">
                  <c:v>31.925775999999999</c:v>
                </c:pt>
                <c:pt idx="30">
                  <c:v>143.56854200000001</c:v>
                </c:pt>
                <c:pt idx="31">
                  <c:v>18.997843</c:v>
                </c:pt>
                <c:pt idx="32">
                  <c:v>26.031759999999998</c:v>
                </c:pt>
                <c:pt idx="33">
                  <c:v>37.011994000000001</c:v>
                </c:pt>
                <c:pt idx="34">
                  <c:v>74.588008000000002</c:v>
                </c:pt>
                <c:pt idx="35">
                  <c:v>271.47298999999998</c:v>
                </c:pt>
                <c:pt idx="36">
                  <c:v>31.350636999999999</c:v>
                </c:pt>
                <c:pt idx="37">
                  <c:v>28.348122</c:v>
                </c:pt>
                <c:pt idx="38">
                  <c:v>72.724924000000001</c:v>
                </c:pt>
                <c:pt idx="39">
                  <c:v>31.320678999999998</c:v>
                </c:pt>
                <c:pt idx="40">
                  <c:v>47.302705000000003</c:v>
                </c:pt>
                <c:pt idx="41">
                  <c:v>38.405304000000001</c:v>
                </c:pt>
                <c:pt idx="42">
                  <c:v>39.053927999999999</c:v>
                </c:pt>
                <c:pt idx="43">
                  <c:v>31.333038999999999</c:v>
                </c:pt>
                <c:pt idx="44">
                  <c:v>51.131895</c:v>
                </c:pt>
                <c:pt idx="45">
                  <c:v>49.309068000000003</c:v>
                </c:pt>
                <c:pt idx="46">
                  <c:v>102.148528</c:v>
                </c:pt>
                <c:pt idx="47">
                  <c:v>45.520598</c:v>
                </c:pt>
                <c:pt idx="48">
                  <c:v>30.078648000000001</c:v>
                </c:pt>
                <c:pt idx="49">
                  <c:v>35.170687999999998</c:v>
                </c:pt>
                <c:pt idx="50">
                  <c:v>73.433199000000002</c:v>
                </c:pt>
                <c:pt idx="51">
                  <c:v>49.584020000000002</c:v>
                </c:pt>
                <c:pt idx="52">
                  <c:v>66.635986000000003</c:v>
                </c:pt>
                <c:pt idx="53">
                  <c:v>48.373365</c:v>
                </c:pt>
                <c:pt idx="54">
                  <c:v>119.525837</c:v>
                </c:pt>
                <c:pt idx="55">
                  <c:v>26.626294000000001</c:v>
                </c:pt>
                <c:pt idx="56">
                  <c:v>57.742967999999998</c:v>
                </c:pt>
                <c:pt idx="57">
                  <c:v>42.992794000000004</c:v>
                </c:pt>
                <c:pt idx="58">
                  <c:v>59.799056</c:v>
                </c:pt>
                <c:pt idx="59">
                  <c:v>84.971092999999996</c:v>
                </c:pt>
                <c:pt idx="60">
                  <c:v>61.475327999999998</c:v>
                </c:pt>
                <c:pt idx="61">
                  <c:v>50.975031000000001</c:v>
                </c:pt>
                <c:pt idx="62">
                  <c:v>43.972580999999998</c:v>
                </c:pt>
                <c:pt idx="63">
                  <c:v>48.676279000000001</c:v>
                </c:pt>
                <c:pt idx="64">
                  <c:v>56.967827</c:v>
                </c:pt>
                <c:pt idx="65">
                  <c:v>61.727657999999998</c:v>
                </c:pt>
                <c:pt idx="66">
                  <c:v>42.081055999999997</c:v>
                </c:pt>
                <c:pt idx="67">
                  <c:v>49.186566999999997</c:v>
                </c:pt>
                <c:pt idx="68">
                  <c:v>13.009914</c:v>
                </c:pt>
                <c:pt idx="69">
                  <c:v>36.737366000000002</c:v>
                </c:pt>
                <c:pt idx="70">
                  <c:v>48.399791</c:v>
                </c:pt>
                <c:pt idx="71">
                  <c:v>30.238688</c:v>
                </c:pt>
                <c:pt idx="72">
                  <c:v>41.028381000000003</c:v>
                </c:pt>
                <c:pt idx="73">
                  <c:v>66.829143999999999</c:v>
                </c:pt>
                <c:pt idx="74">
                  <c:v>60.352257999999999</c:v>
                </c:pt>
                <c:pt idx="75">
                  <c:v>161.60299800000001</c:v>
                </c:pt>
                <c:pt idx="76">
                  <c:v>69.963412000000005</c:v>
                </c:pt>
                <c:pt idx="77">
                  <c:v>88.316113000000001</c:v>
                </c:pt>
                <c:pt idx="78">
                  <c:v>108.015952</c:v>
                </c:pt>
                <c:pt idx="79">
                  <c:v>25.2286</c:v>
                </c:pt>
                <c:pt idx="80">
                  <c:v>20.872032000000001</c:v>
                </c:pt>
                <c:pt idx="81">
                  <c:v>23.988728999999999</c:v>
                </c:pt>
                <c:pt idx="82">
                  <c:v>45.217362000000001</c:v>
                </c:pt>
                <c:pt idx="83">
                  <c:v>17.126335000000001</c:v>
                </c:pt>
                <c:pt idx="84">
                  <c:v>38.904819000000003</c:v>
                </c:pt>
                <c:pt idx="85">
                  <c:v>62.967866000000001</c:v>
                </c:pt>
                <c:pt idx="86">
                  <c:v>68.958719000000002</c:v>
                </c:pt>
                <c:pt idx="87">
                  <c:v>51.381672000000002</c:v>
                </c:pt>
                <c:pt idx="88">
                  <c:v>59.102826999999998</c:v>
                </c:pt>
                <c:pt idx="89">
                  <c:v>40.791499000000002</c:v>
                </c:pt>
                <c:pt idx="90">
                  <c:v>32.11054</c:v>
                </c:pt>
                <c:pt idx="91">
                  <c:v>40.976919000000002</c:v>
                </c:pt>
                <c:pt idx="92">
                  <c:v>58.812631000000003</c:v>
                </c:pt>
                <c:pt idx="93">
                  <c:v>39.057810000000003</c:v>
                </c:pt>
                <c:pt idx="94">
                  <c:v>47.685746000000002</c:v>
                </c:pt>
                <c:pt idx="95">
                  <c:v>40.844804000000003</c:v>
                </c:pt>
                <c:pt idx="96">
                  <c:v>48.761823</c:v>
                </c:pt>
                <c:pt idx="97">
                  <c:v>84.416067999999996</c:v>
                </c:pt>
                <c:pt idx="98">
                  <c:v>48.225290999999999</c:v>
                </c:pt>
                <c:pt idx="99">
                  <c:v>30.225926000000001</c:v>
                </c:pt>
                <c:pt idx="100">
                  <c:v>33.515464000000001</c:v>
                </c:pt>
                <c:pt idx="101">
                  <c:v>47.792144999999998</c:v>
                </c:pt>
                <c:pt idx="102">
                  <c:v>82.150758999999994</c:v>
                </c:pt>
                <c:pt idx="103">
                  <c:v>101.691858</c:v>
                </c:pt>
                <c:pt idx="104">
                  <c:v>121.883781</c:v>
                </c:pt>
                <c:pt idx="105">
                  <c:v>68.658961000000005</c:v>
                </c:pt>
                <c:pt idx="106">
                  <c:v>58.534618999999999</c:v>
                </c:pt>
                <c:pt idx="107">
                  <c:v>75.700809000000007</c:v>
                </c:pt>
                <c:pt idx="108">
                  <c:v>115.627516</c:v>
                </c:pt>
                <c:pt idx="109">
                  <c:v>58.762233999999999</c:v>
                </c:pt>
                <c:pt idx="110">
                  <c:v>66.538683000000006</c:v>
                </c:pt>
                <c:pt idx="111">
                  <c:v>55.833056999999997</c:v>
                </c:pt>
                <c:pt idx="112">
                  <c:v>50.157286999999997</c:v>
                </c:pt>
                <c:pt idx="113">
                  <c:v>37.767471</c:v>
                </c:pt>
                <c:pt idx="114">
                  <c:v>28.603252999999999</c:v>
                </c:pt>
                <c:pt idx="115">
                  <c:v>31.816706</c:v>
                </c:pt>
                <c:pt idx="116">
                  <c:v>36.184863999999997</c:v>
                </c:pt>
                <c:pt idx="117">
                  <c:v>102.220794</c:v>
                </c:pt>
                <c:pt idx="118">
                  <c:v>73.893287999999998</c:v>
                </c:pt>
                <c:pt idx="119">
                  <c:v>38.605741999999999</c:v>
                </c:pt>
                <c:pt idx="120">
                  <c:v>132.396556</c:v>
                </c:pt>
                <c:pt idx="121">
                  <c:v>80.435895000000002</c:v>
                </c:pt>
                <c:pt idx="122">
                  <c:v>42.932760999999999</c:v>
                </c:pt>
                <c:pt idx="123">
                  <c:v>41.735067999999998</c:v>
                </c:pt>
                <c:pt idx="124">
                  <c:v>26.127109000000001</c:v>
                </c:pt>
                <c:pt idx="125">
                  <c:v>33.514963999999999</c:v>
                </c:pt>
                <c:pt idx="126">
                  <c:v>52.601958000000003</c:v>
                </c:pt>
                <c:pt idx="127">
                  <c:v>57.917059000000002</c:v>
                </c:pt>
                <c:pt idx="128">
                  <c:v>127.37920099999999</c:v>
                </c:pt>
                <c:pt idx="129">
                  <c:v>143.45960199999999</c:v>
                </c:pt>
                <c:pt idx="130">
                  <c:v>156.10621800000001</c:v>
                </c:pt>
                <c:pt idx="131">
                  <c:v>389.06061999999997</c:v>
                </c:pt>
                <c:pt idx="132">
                  <c:v>87.888741999999993</c:v>
                </c:pt>
                <c:pt idx="133">
                  <c:v>25.009969000000002</c:v>
                </c:pt>
                <c:pt idx="134">
                  <c:v>39.378466000000003</c:v>
                </c:pt>
                <c:pt idx="135">
                  <c:v>40.644424000000001</c:v>
                </c:pt>
                <c:pt idx="136">
                  <c:v>35.693966000000003</c:v>
                </c:pt>
                <c:pt idx="137">
                  <c:v>26.124437</c:v>
                </c:pt>
                <c:pt idx="138">
                  <c:v>32.358784</c:v>
                </c:pt>
                <c:pt idx="139">
                  <c:v>36.589824999999998</c:v>
                </c:pt>
                <c:pt idx="140">
                  <c:v>33.701487999999998</c:v>
                </c:pt>
                <c:pt idx="141">
                  <c:v>39.257871000000002</c:v>
                </c:pt>
                <c:pt idx="142">
                  <c:v>58.537672999999998</c:v>
                </c:pt>
                <c:pt idx="143">
                  <c:v>44.681030999999997</c:v>
                </c:pt>
                <c:pt idx="144">
                  <c:v>51.203051000000002</c:v>
                </c:pt>
                <c:pt idx="145">
                  <c:v>45.580868000000002</c:v>
                </c:pt>
                <c:pt idx="146">
                  <c:v>45.769091000000003</c:v>
                </c:pt>
                <c:pt idx="147">
                  <c:v>29.852042999999998</c:v>
                </c:pt>
                <c:pt idx="148">
                  <c:v>39.312576</c:v>
                </c:pt>
                <c:pt idx="149">
                  <c:v>18.260120000000001</c:v>
                </c:pt>
                <c:pt idx="150">
                  <c:v>29.681228000000001</c:v>
                </c:pt>
                <c:pt idx="151">
                  <c:v>30.004307000000001</c:v>
                </c:pt>
                <c:pt idx="152">
                  <c:v>61.479249000000003</c:v>
                </c:pt>
                <c:pt idx="153">
                  <c:v>65.698266000000004</c:v>
                </c:pt>
                <c:pt idx="154">
                  <c:v>53.536850000000001</c:v>
                </c:pt>
                <c:pt idx="155">
                  <c:v>37.287396999999999</c:v>
                </c:pt>
                <c:pt idx="156">
                  <c:v>32.535933</c:v>
                </c:pt>
                <c:pt idx="157">
                  <c:v>38.934432000000001</c:v>
                </c:pt>
                <c:pt idx="158">
                  <c:v>60.670560000000002</c:v>
                </c:pt>
                <c:pt idx="159">
                  <c:v>34.201377999999998</c:v>
                </c:pt>
                <c:pt idx="160">
                  <c:v>37.841138000000001</c:v>
                </c:pt>
                <c:pt idx="161">
                  <c:v>44.395214000000003</c:v>
                </c:pt>
                <c:pt idx="162">
                  <c:v>112.274897</c:v>
                </c:pt>
                <c:pt idx="163">
                  <c:v>40.633378999999998</c:v>
                </c:pt>
                <c:pt idx="164">
                  <c:v>29.823712</c:v>
                </c:pt>
                <c:pt idx="165">
                  <c:v>47.891483999999998</c:v>
                </c:pt>
                <c:pt idx="166">
                  <c:v>42.830410999999998</c:v>
                </c:pt>
                <c:pt idx="167">
                  <c:v>41.803815</c:v>
                </c:pt>
                <c:pt idx="168">
                  <c:v>33.163473000000003</c:v>
                </c:pt>
                <c:pt idx="169">
                  <c:v>33.175407</c:v>
                </c:pt>
                <c:pt idx="170">
                  <c:v>20.887553</c:v>
                </c:pt>
                <c:pt idx="171">
                  <c:v>57.213537000000002</c:v>
                </c:pt>
                <c:pt idx="172">
                  <c:v>75.272858999999997</c:v>
                </c:pt>
                <c:pt idx="173">
                  <c:v>53.437123</c:v>
                </c:pt>
                <c:pt idx="174">
                  <c:v>149.28341499999999</c:v>
                </c:pt>
                <c:pt idx="175">
                  <c:v>33.684173000000001</c:v>
                </c:pt>
                <c:pt idx="176">
                  <c:v>30.888209</c:v>
                </c:pt>
                <c:pt idx="177">
                  <c:v>34.444521000000002</c:v>
                </c:pt>
                <c:pt idx="178">
                  <c:v>47.652253000000002</c:v>
                </c:pt>
                <c:pt idx="179">
                  <c:v>37.064093</c:v>
                </c:pt>
                <c:pt idx="180">
                  <c:v>20.931137</c:v>
                </c:pt>
                <c:pt idx="181">
                  <c:v>40.374419000000003</c:v>
                </c:pt>
                <c:pt idx="182">
                  <c:v>33.453173999999997</c:v>
                </c:pt>
                <c:pt idx="183">
                  <c:v>20.841351</c:v>
                </c:pt>
                <c:pt idx="184">
                  <c:v>35.478592999999996</c:v>
                </c:pt>
                <c:pt idx="185">
                  <c:v>44.772996999999997</c:v>
                </c:pt>
                <c:pt idx="186">
                  <c:v>110.070781</c:v>
                </c:pt>
                <c:pt idx="187">
                  <c:v>114.135952</c:v>
                </c:pt>
                <c:pt idx="188">
                  <c:v>52.717900999999998</c:v>
                </c:pt>
                <c:pt idx="189">
                  <c:v>47.274768999999999</c:v>
                </c:pt>
                <c:pt idx="190">
                  <c:v>47.941406000000001</c:v>
                </c:pt>
                <c:pt idx="191">
                  <c:v>48.161265</c:v>
                </c:pt>
                <c:pt idx="192">
                  <c:v>26.394238999999999</c:v>
                </c:pt>
                <c:pt idx="193">
                  <c:v>37.882274000000002</c:v>
                </c:pt>
                <c:pt idx="194">
                  <c:v>27.391448</c:v>
                </c:pt>
                <c:pt idx="195">
                  <c:v>39.383265000000002</c:v>
                </c:pt>
                <c:pt idx="196">
                  <c:v>33.415230000000001</c:v>
                </c:pt>
                <c:pt idx="197">
                  <c:v>33.778145000000002</c:v>
                </c:pt>
                <c:pt idx="198">
                  <c:v>38.839520999999998</c:v>
                </c:pt>
                <c:pt idx="199">
                  <c:v>32.622315</c:v>
                </c:pt>
                <c:pt idx="200">
                  <c:v>35.740730999999997</c:v>
                </c:pt>
                <c:pt idx="201">
                  <c:v>28.792292</c:v>
                </c:pt>
                <c:pt idx="202">
                  <c:v>34.112203999999998</c:v>
                </c:pt>
                <c:pt idx="203">
                  <c:v>35.346376999999997</c:v>
                </c:pt>
                <c:pt idx="204">
                  <c:v>43.273463</c:v>
                </c:pt>
                <c:pt idx="205">
                  <c:v>48.456567999999997</c:v>
                </c:pt>
                <c:pt idx="206">
                  <c:v>56.543869000000001</c:v>
                </c:pt>
                <c:pt idx="207">
                  <c:v>35.141522000000002</c:v>
                </c:pt>
                <c:pt idx="208">
                  <c:v>30.824719000000002</c:v>
                </c:pt>
                <c:pt idx="209">
                  <c:v>23.092887000000001</c:v>
                </c:pt>
                <c:pt idx="210">
                  <c:v>35.235138999999997</c:v>
                </c:pt>
                <c:pt idx="211">
                  <c:v>52.772053999999997</c:v>
                </c:pt>
                <c:pt idx="212">
                  <c:v>24.268720999999999</c:v>
                </c:pt>
                <c:pt idx="213">
                  <c:v>36.346393999999997</c:v>
                </c:pt>
                <c:pt idx="214">
                  <c:v>20.789207999999999</c:v>
                </c:pt>
                <c:pt idx="215">
                  <c:v>42.567445999999997</c:v>
                </c:pt>
                <c:pt idx="216">
                  <c:v>50.528768999999997</c:v>
                </c:pt>
                <c:pt idx="217">
                  <c:v>64.590292000000005</c:v>
                </c:pt>
                <c:pt idx="218">
                  <c:v>41.776494</c:v>
                </c:pt>
                <c:pt idx="219">
                  <c:v>42.227967</c:v>
                </c:pt>
                <c:pt idx="220">
                  <c:v>45.544054000000003</c:v>
                </c:pt>
                <c:pt idx="221">
                  <c:v>24.847687000000001</c:v>
                </c:pt>
                <c:pt idx="222">
                  <c:v>35.382756000000001</c:v>
                </c:pt>
                <c:pt idx="223">
                  <c:v>95.085426999999996</c:v>
                </c:pt>
                <c:pt idx="224">
                  <c:v>45.708365000000001</c:v>
                </c:pt>
                <c:pt idx="225">
                  <c:v>53.202095</c:v>
                </c:pt>
                <c:pt idx="226">
                  <c:v>31.159766000000001</c:v>
                </c:pt>
                <c:pt idx="227">
                  <c:v>51.519590999999998</c:v>
                </c:pt>
                <c:pt idx="228">
                  <c:v>43.685237999999998</c:v>
                </c:pt>
                <c:pt idx="229">
                  <c:v>95.621548000000004</c:v>
                </c:pt>
                <c:pt idx="230">
                  <c:v>29.313863999999999</c:v>
                </c:pt>
                <c:pt idx="231">
                  <c:v>55.751426000000002</c:v>
                </c:pt>
                <c:pt idx="232">
                  <c:v>42.587330999999999</c:v>
                </c:pt>
                <c:pt idx="233">
                  <c:v>175.78543999999999</c:v>
                </c:pt>
                <c:pt idx="234">
                  <c:v>41.883110000000002</c:v>
                </c:pt>
                <c:pt idx="235">
                  <c:v>29.921496999999999</c:v>
                </c:pt>
                <c:pt idx="236">
                  <c:v>33.433565999999999</c:v>
                </c:pt>
                <c:pt idx="237">
                  <c:v>37.200710000000001</c:v>
                </c:pt>
                <c:pt idx="238">
                  <c:v>67.614847999999995</c:v>
                </c:pt>
                <c:pt idx="239">
                  <c:v>91.140945000000002</c:v>
                </c:pt>
                <c:pt idx="240">
                  <c:v>85.356674999999996</c:v>
                </c:pt>
                <c:pt idx="241">
                  <c:v>60.218201999999998</c:v>
                </c:pt>
                <c:pt idx="242">
                  <c:v>61.209336999999998</c:v>
                </c:pt>
                <c:pt idx="243">
                  <c:v>77.367585000000005</c:v>
                </c:pt>
                <c:pt idx="244">
                  <c:v>38.221083</c:v>
                </c:pt>
                <c:pt idx="245">
                  <c:v>79.935680000000005</c:v>
                </c:pt>
                <c:pt idx="246">
                  <c:v>155.84810200000001</c:v>
                </c:pt>
                <c:pt idx="247">
                  <c:v>257.918995</c:v>
                </c:pt>
                <c:pt idx="248">
                  <c:v>184.83964900000001</c:v>
                </c:pt>
                <c:pt idx="249">
                  <c:v>75.083258999999998</c:v>
                </c:pt>
                <c:pt idx="250">
                  <c:v>46.782950999999997</c:v>
                </c:pt>
                <c:pt idx="251">
                  <c:v>54.189687999999997</c:v>
                </c:pt>
                <c:pt idx="252">
                  <c:v>78.666454000000002</c:v>
                </c:pt>
                <c:pt idx="253">
                  <c:v>70.252448999999999</c:v>
                </c:pt>
                <c:pt idx="254">
                  <c:v>89.833027000000001</c:v>
                </c:pt>
                <c:pt idx="255">
                  <c:v>57.612020000000001</c:v>
                </c:pt>
                <c:pt idx="256">
                  <c:v>55.871017000000002</c:v>
                </c:pt>
                <c:pt idx="257">
                  <c:v>60.682540000000003</c:v>
                </c:pt>
                <c:pt idx="258">
                  <c:v>54.612769</c:v>
                </c:pt>
                <c:pt idx="259">
                  <c:v>72.520624999999995</c:v>
                </c:pt>
                <c:pt idx="260">
                  <c:v>81.155017999999998</c:v>
                </c:pt>
                <c:pt idx="261">
                  <c:v>111.946831</c:v>
                </c:pt>
                <c:pt idx="262">
                  <c:v>76.780525999999995</c:v>
                </c:pt>
                <c:pt idx="263">
                  <c:v>47.043427999999999</c:v>
                </c:pt>
                <c:pt idx="264">
                  <c:v>0</c:v>
                </c:pt>
                <c:pt idx="265">
                  <c:v>45.508277</c:v>
                </c:pt>
                <c:pt idx="266">
                  <c:v>41.809415000000001</c:v>
                </c:pt>
                <c:pt idx="267">
                  <c:v>29.917881000000001</c:v>
                </c:pt>
                <c:pt idx="268">
                  <c:v>33.803263000000001</c:v>
                </c:pt>
                <c:pt idx="269">
                  <c:v>38.912422999999997</c:v>
                </c:pt>
                <c:pt idx="270">
                  <c:v>55.608922999999997</c:v>
                </c:pt>
                <c:pt idx="271">
                  <c:v>45.285623999999999</c:v>
                </c:pt>
                <c:pt idx="272">
                  <c:v>39.101171999999998</c:v>
                </c:pt>
                <c:pt idx="273">
                  <c:v>69.395959000000005</c:v>
                </c:pt>
                <c:pt idx="274">
                  <c:v>24.228684999999999</c:v>
                </c:pt>
                <c:pt idx="275">
                  <c:v>27.512604</c:v>
                </c:pt>
                <c:pt idx="276">
                  <c:v>72.865478999999993</c:v>
                </c:pt>
                <c:pt idx="277">
                  <c:v>21.757560000000002</c:v>
                </c:pt>
                <c:pt idx="278">
                  <c:v>25.499782</c:v>
                </c:pt>
                <c:pt idx="279">
                  <c:v>63.113799999999998</c:v>
                </c:pt>
                <c:pt idx="280">
                  <c:v>52.326124</c:v>
                </c:pt>
                <c:pt idx="281">
                  <c:v>49.006056000000001</c:v>
                </c:pt>
                <c:pt idx="282">
                  <c:v>64.117313999999993</c:v>
                </c:pt>
                <c:pt idx="283">
                  <c:v>89.553155000000004</c:v>
                </c:pt>
                <c:pt idx="284">
                  <c:v>39.542769999999997</c:v>
                </c:pt>
                <c:pt idx="285">
                  <c:v>74.178494999999998</c:v>
                </c:pt>
                <c:pt idx="286">
                  <c:v>48.092328999999999</c:v>
                </c:pt>
                <c:pt idx="287">
                  <c:v>40.800538000000003</c:v>
                </c:pt>
                <c:pt idx="288">
                  <c:v>32.372287</c:v>
                </c:pt>
                <c:pt idx="289">
                  <c:v>44.213196000000003</c:v>
                </c:pt>
                <c:pt idx="290">
                  <c:v>52.483561999999999</c:v>
                </c:pt>
                <c:pt idx="291">
                  <c:v>48.171753000000002</c:v>
                </c:pt>
                <c:pt idx="292">
                  <c:v>57.483305000000001</c:v>
                </c:pt>
                <c:pt idx="293">
                  <c:v>66.057180000000002</c:v>
                </c:pt>
                <c:pt idx="294">
                  <c:v>57.261076000000003</c:v>
                </c:pt>
                <c:pt idx="295">
                  <c:v>225.208168</c:v>
                </c:pt>
                <c:pt idx="296">
                  <c:v>115.274058</c:v>
                </c:pt>
                <c:pt idx="297">
                  <c:v>61.963723999999999</c:v>
                </c:pt>
                <c:pt idx="298">
                  <c:v>49.980086</c:v>
                </c:pt>
                <c:pt idx="299">
                  <c:v>56.329090000000001</c:v>
                </c:pt>
                <c:pt idx="300">
                  <c:v>52.799864999999997</c:v>
                </c:pt>
                <c:pt idx="301">
                  <c:v>45.193553000000001</c:v>
                </c:pt>
                <c:pt idx="302">
                  <c:v>52.784478</c:v>
                </c:pt>
                <c:pt idx="303">
                  <c:v>43.882213</c:v>
                </c:pt>
                <c:pt idx="304">
                  <c:v>36.895083</c:v>
                </c:pt>
                <c:pt idx="305">
                  <c:v>60.088818000000003</c:v>
                </c:pt>
                <c:pt idx="306">
                  <c:v>28.348143</c:v>
                </c:pt>
                <c:pt idx="307">
                  <c:v>43.388162999999999</c:v>
                </c:pt>
                <c:pt idx="308">
                  <c:v>50.307831999999998</c:v>
                </c:pt>
                <c:pt idx="309">
                  <c:v>75.041687999999994</c:v>
                </c:pt>
                <c:pt idx="310">
                  <c:v>120.88600700000001</c:v>
                </c:pt>
                <c:pt idx="311">
                  <c:v>186.288904</c:v>
                </c:pt>
                <c:pt idx="312">
                  <c:v>238.83337700000001</c:v>
                </c:pt>
                <c:pt idx="313">
                  <c:v>47.086204000000002</c:v>
                </c:pt>
                <c:pt idx="314">
                  <c:v>47.911257999999997</c:v>
                </c:pt>
                <c:pt idx="315">
                  <c:v>49.382539000000001</c:v>
                </c:pt>
                <c:pt idx="316">
                  <c:v>48.282252</c:v>
                </c:pt>
                <c:pt idx="317">
                  <c:v>43.738546999999997</c:v>
                </c:pt>
                <c:pt idx="318">
                  <c:v>108.605538</c:v>
                </c:pt>
                <c:pt idx="319">
                  <c:v>59.685088999999998</c:v>
                </c:pt>
                <c:pt idx="320">
                  <c:v>70.944550000000007</c:v>
                </c:pt>
                <c:pt idx="321">
                  <c:v>64.427436</c:v>
                </c:pt>
                <c:pt idx="322">
                  <c:v>43.517012000000001</c:v>
                </c:pt>
                <c:pt idx="323">
                  <c:v>100.55380599999999</c:v>
                </c:pt>
                <c:pt idx="324">
                  <c:v>55.351894000000001</c:v>
                </c:pt>
                <c:pt idx="325">
                  <c:v>47.455520999999997</c:v>
                </c:pt>
                <c:pt idx="326">
                  <c:v>55.786062999999999</c:v>
                </c:pt>
                <c:pt idx="327">
                  <c:v>117.710894</c:v>
                </c:pt>
                <c:pt idx="328">
                  <c:v>93.838781999999995</c:v>
                </c:pt>
                <c:pt idx="329">
                  <c:v>67.712328999999997</c:v>
                </c:pt>
                <c:pt idx="330">
                  <c:v>53.811658000000001</c:v>
                </c:pt>
                <c:pt idx="331">
                  <c:v>65.041435000000007</c:v>
                </c:pt>
                <c:pt idx="332">
                  <c:v>140.09680900000001</c:v>
                </c:pt>
                <c:pt idx="333">
                  <c:v>68.727969000000002</c:v>
                </c:pt>
                <c:pt idx="334">
                  <c:v>82.983688000000001</c:v>
                </c:pt>
                <c:pt idx="335">
                  <c:v>49.524816000000001</c:v>
                </c:pt>
                <c:pt idx="336">
                  <c:v>25.885383000000001</c:v>
                </c:pt>
                <c:pt idx="337">
                  <c:v>34.894253999999997</c:v>
                </c:pt>
                <c:pt idx="338">
                  <c:v>36.822527999999998</c:v>
                </c:pt>
                <c:pt idx="339">
                  <c:v>34.410972000000001</c:v>
                </c:pt>
                <c:pt idx="340">
                  <c:v>39.492725</c:v>
                </c:pt>
                <c:pt idx="341">
                  <c:v>40.591611999999998</c:v>
                </c:pt>
                <c:pt idx="342">
                  <c:v>104.11550699999999</c:v>
                </c:pt>
                <c:pt idx="343">
                  <c:v>69.476641999999998</c:v>
                </c:pt>
                <c:pt idx="344">
                  <c:v>148.853172</c:v>
                </c:pt>
                <c:pt idx="345">
                  <c:v>45.226055000000002</c:v>
                </c:pt>
                <c:pt idx="346">
                  <c:v>71.661116000000007</c:v>
                </c:pt>
                <c:pt idx="347">
                  <c:v>90.911794</c:v>
                </c:pt>
                <c:pt idx="348">
                  <c:v>83.850674999999995</c:v>
                </c:pt>
                <c:pt idx="349">
                  <c:v>63.482365999999999</c:v>
                </c:pt>
                <c:pt idx="350">
                  <c:v>111.222776</c:v>
                </c:pt>
                <c:pt idx="351">
                  <c:v>28.329667000000001</c:v>
                </c:pt>
                <c:pt idx="352">
                  <c:v>51.133944</c:v>
                </c:pt>
                <c:pt idx="353">
                  <c:v>37.447916999999997</c:v>
                </c:pt>
                <c:pt idx="354">
                  <c:v>47.561928000000002</c:v>
                </c:pt>
                <c:pt idx="355">
                  <c:v>113.06364000000001</c:v>
                </c:pt>
                <c:pt idx="356">
                  <c:v>250.11171400000001</c:v>
                </c:pt>
                <c:pt idx="357">
                  <c:v>86.708315999999996</c:v>
                </c:pt>
                <c:pt idx="358">
                  <c:v>141.11844099999999</c:v>
                </c:pt>
                <c:pt idx="359">
                  <c:v>65.076320999999993</c:v>
                </c:pt>
                <c:pt idx="360">
                  <c:v>47.597101000000002</c:v>
                </c:pt>
                <c:pt idx="361">
                  <c:v>64.768236999999999</c:v>
                </c:pt>
                <c:pt idx="362">
                  <c:v>104.40924099999999</c:v>
                </c:pt>
                <c:pt idx="363">
                  <c:v>36.755760000000002</c:v>
                </c:pt>
                <c:pt idx="364">
                  <c:v>50.513069999999999</c:v>
                </c:pt>
                <c:pt idx="365">
                  <c:v>45.657094999999998</c:v>
                </c:pt>
                <c:pt idx="366">
                  <c:v>76.333138000000005</c:v>
                </c:pt>
                <c:pt idx="367">
                  <c:v>46.668447</c:v>
                </c:pt>
                <c:pt idx="368">
                  <c:v>38.156809000000003</c:v>
                </c:pt>
                <c:pt idx="369">
                  <c:v>87.598556000000002</c:v>
                </c:pt>
                <c:pt idx="370">
                  <c:v>109.24094700000001</c:v>
                </c:pt>
                <c:pt idx="371">
                  <c:v>160.23612299999999</c:v>
                </c:pt>
                <c:pt idx="372">
                  <c:v>249.331637</c:v>
                </c:pt>
                <c:pt idx="373">
                  <c:v>405.75164799999999</c:v>
                </c:pt>
                <c:pt idx="374">
                  <c:v>123.480816</c:v>
                </c:pt>
                <c:pt idx="375">
                  <c:v>54.844625000000001</c:v>
                </c:pt>
                <c:pt idx="376">
                  <c:v>34.950470000000003</c:v>
                </c:pt>
                <c:pt idx="377">
                  <c:v>49.093355000000003</c:v>
                </c:pt>
                <c:pt idx="378">
                  <c:v>74.798625000000001</c:v>
                </c:pt>
                <c:pt idx="379">
                  <c:v>77.249384000000006</c:v>
                </c:pt>
                <c:pt idx="380">
                  <c:v>59.291226000000002</c:v>
                </c:pt>
                <c:pt idx="381">
                  <c:v>72.459586000000002</c:v>
                </c:pt>
                <c:pt idx="382">
                  <c:v>64.291285000000002</c:v>
                </c:pt>
                <c:pt idx="383">
                  <c:v>74.991213000000002</c:v>
                </c:pt>
                <c:pt idx="384">
                  <c:v>40.495235000000001</c:v>
                </c:pt>
                <c:pt idx="385">
                  <c:v>42.130927</c:v>
                </c:pt>
                <c:pt idx="386">
                  <c:v>71.215774999999994</c:v>
                </c:pt>
                <c:pt idx="387">
                  <c:v>43.377344999999998</c:v>
                </c:pt>
                <c:pt idx="388">
                  <c:v>91.571303</c:v>
                </c:pt>
                <c:pt idx="389">
                  <c:v>192.60500200000001</c:v>
                </c:pt>
                <c:pt idx="390">
                  <c:v>64.212629000000007</c:v>
                </c:pt>
                <c:pt idx="391">
                  <c:v>42.946891999999998</c:v>
                </c:pt>
                <c:pt idx="392">
                  <c:v>33.812207999999998</c:v>
                </c:pt>
                <c:pt idx="393">
                  <c:v>26.599778000000001</c:v>
                </c:pt>
                <c:pt idx="394">
                  <c:v>24.467815999999999</c:v>
                </c:pt>
                <c:pt idx="395">
                  <c:v>25.459693999999999</c:v>
                </c:pt>
                <c:pt idx="396">
                  <c:v>24.150257</c:v>
                </c:pt>
                <c:pt idx="397">
                  <c:v>49.243205000000003</c:v>
                </c:pt>
                <c:pt idx="398">
                  <c:v>49.245376</c:v>
                </c:pt>
                <c:pt idx="399">
                  <c:v>30.574521000000001</c:v>
                </c:pt>
                <c:pt idx="400">
                  <c:v>59.078136999999998</c:v>
                </c:pt>
                <c:pt idx="401">
                  <c:v>30.411621</c:v>
                </c:pt>
                <c:pt idx="402">
                  <c:v>51.775728000000001</c:v>
                </c:pt>
                <c:pt idx="403">
                  <c:v>40.419764000000001</c:v>
                </c:pt>
                <c:pt idx="404">
                  <c:v>31.896509999999999</c:v>
                </c:pt>
                <c:pt idx="405">
                  <c:v>30.591595000000002</c:v>
                </c:pt>
                <c:pt idx="406">
                  <c:v>62.744981000000003</c:v>
                </c:pt>
                <c:pt idx="407">
                  <c:v>45.783616000000002</c:v>
                </c:pt>
                <c:pt idx="408">
                  <c:v>93.321135999999996</c:v>
                </c:pt>
                <c:pt idx="409">
                  <c:v>83.186944999999994</c:v>
                </c:pt>
                <c:pt idx="410">
                  <c:v>81.857153999999994</c:v>
                </c:pt>
                <c:pt idx="411">
                  <c:v>105.38818999999999</c:v>
                </c:pt>
                <c:pt idx="412">
                  <c:v>77.276802000000004</c:v>
                </c:pt>
                <c:pt idx="413">
                  <c:v>88.006842000000006</c:v>
                </c:pt>
                <c:pt idx="414">
                  <c:v>67.871843999999996</c:v>
                </c:pt>
                <c:pt idx="415">
                  <c:v>64.762958999999995</c:v>
                </c:pt>
                <c:pt idx="416">
                  <c:v>84.075165999999996</c:v>
                </c:pt>
                <c:pt idx="417">
                  <c:v>170.76911699999999</c:v>
                </c:pt>
                <c:pt idx="418">
                  <c:v>57.846080999999998</c:v>
                </c:pt>
                <c:pt idx="419">
                  <c:v>251.813391</c:v>
                </c:pt>
                <c:pt idx="420">
                  <c:v>60.699589000000003</c:v>
                </c:pt>
                <c:pt idx="421">
                  <c:v>56.968141000000003</c:v>
                </c:pt>
                <c:pt idx="422">
                  <c:v>86.466134999999994</c:v>
                </c:pt>
                <c:pt idx="423">
                  <c:v>139.72131099999999</c:v>
                </c:pt>
                <c:pt idx="424">
                  <c:v>60.476728999999999</c:v>
                </c:pt>
                <c:pt idx="425">
                  <c:v>50.797758999999999</c:v>
                </c:pt>
                <c:pt idx="426">
                  <c:v>147.00667000000001</c:v>
                </c:pt>
                <c:pt idx="427">
                  <c:v>73.620039000000006</c:v>
                </c:pt>
                <c:pt idx="428">
                  <c:v>54.301847000000002</c:v>
                </c:pt>
                <c:pt idx="429">
                  <c:v>47.444527000000001</c:v>
                </c:pt>
                <c:pt idx="430">
                  <c:v>59.311532</c:v>
                </c:pt>
                <c:pt idx="431">
                  <c:v>55.886001</c:v>
                </c:pt>
                <c:pt idx="432">
                  <c:v>73.164519999999996</c:v>
                </c:pt>
                <c:pt idx="433">
                  <c:v>75.062854999999999</c:v>
                </c:pt>
                <c:pt idx="434">
                  <c:v>70.220898000000005</c:v>
                </c:pt>
                <c:pt idx="435">
                  <c:v>127.854883</c:v>
                </c:pt>
                <c:pt idx="436">
                  <c:v>104.94067099999999</c:v>
                </c:pt>
                <c:pt idx="437">
                  <c:v>94.016137999999998</c:v>
                </c:pt>
                <c:pt idx="438">
                  <c:v>123.042355</c:v>
                </c:pt>
                <c:pt idx="439">
                  <c:v>65.082316000000006</c:v>
                </c:pt>
                <c:pt idx="440">
                  <c:v>112.758256</c:v>
                </c:pt>
                <c:pt idx="441">
                  <c:v>190.93828999999999</c:v>
                </c:pt>
                <c:pt idx="442">
                  <c:v>82.969100999999995</c:v>
                </c:pt>
                <c:pt idx="443">
                  <c:v>59.765915</c:v>
                </c:pt>
                <c:pt idx="444">
                  <c:v>199.056106</c:v>
                </c:pt>
                <c:pt idx="445">
                  <c:v>43.287483000000002</c:v>
                </c:pt>
                <c:pt idx="446">
                  <c:v>106.707937</c:v>
                </c:pt>
                <c:pt idx="447">
                  <c:v>23.096046000000001</c:v>
                </c:pt>
                <c:pt idx="448">
                  <c:v>62.022927000000003</c:v>
                </c:pt>
                <c:pt idx="449">
                  <c:v>27.617602999999999</c:v>
                </c:pt>
                <c:pt idx="450">
                  <c:v>24.787918000000001</c:v>
                </c:pt>
                <c:pt idx="451">
                  <c:v>26.646279</c:v>
                </c:pt>
                <c:pt idx="452">
                  <c:v>30.848068000000001</c:v>
                </c:pt>
                <c:pt idx="453">
                  <c:v>41.101416999999998</c:v>
                </c:pt>
                <c:pt idx="454">
                  <c:v>60.655411999999998</c:v>
                </c:pt>
                <c:pt idx="455">
                  <c:v>19.695678000000001</c:v>
                </c:pt>
                <c:pt idx="456">
                  <c:v>25.497115000000001</c:v>
                </c:pt>
                <c:pt idx="457">
                  <c:v>29.241512</c:v>
                </c:pt>
                <c:pt idx="458">
                  <c:v>56.566133000000001</c:v>
                </c:pt>
                <c:pt idx="459">
                  <c:v>41.464387000000002</c:v>
                </c:pt>
                <c:pt idx="460">
                  <c:v>50.426174000000003</c:v>
                </c:pt>
                <c:pt idx="461">
                  <c:v>49.618132000000003</c:v>
                </c:pt>
                <c:pt idx="462">
                  <c:v>67.243087000000003</c:v>
                </c:pt>
                <c:pt idx="463">
                  <c:v>32.816290000000002</c:v>
                </c:pt>
                <c:pt idx="464">
                  <c:v>38.444991000000002</c:v>
                </c:pt>
                <c:pt idx="465">
                  <c:v>31.632950999999998</c:v>
                </c:pt>
                <c:pt idx="466">
                  <c:v>65.578918999999999</c:v>
                </c:pt>
                <c:pt idx="467">
                  <c:v>112.918857</c:v>
                </c:pt>
                <c:pt idx="468">
                  <c:v>61.237057999999998</c:v>
                </c:pt>
                <c:pt idx="469">
                  <c:v>38.763142999999999</c:v>
                </c:pt>
                <c:pt idx="470">
                  <c:v>52.247903999999998</c:v>
                </c:pt>
                <c:pt idx="471">
                  <c:v>52.374659000000001</c:v>
                </c:pt>
                <c:pt idx="472">
                  <c:v>39.226931</c:v>
                </c:pt>
                <c:pt idx="473">
                  <c:v>56.021946</c:v>
                </c:pt>
                <c:pt idx="474">
                  <c:v>44.159725000000002</c:v>
                </c:pt>
                <c:pt idx="475">
                  <c:v>33.492583000000003</c:v>
                </c:pt>
                <c:pt idx="476">
                  <c:v>36.943821</c:v>
                </c:pt>
                <c:pt idx="477">
                  <c:v>36.256148000000003</c:v>
                </c:pt>
                <c:pt idx="478">
                  <c:v>42.854827</c:v>
                </c:pt>
                <c:pt idx="479">
                  <c:v>45.414869000000003</c:v>
                </c:pt>
                <c:pt idx="480">
                  <c:v>38.735556000000003</c:v>
                </c:pt>
                <c:pt idx="481">
                  <c:v>73.440698999999995</c:v>
                </c:pt>
                <c:pt idx="482">
                  <c:v>118.058937</c:v>
                </c:pt>
                <c:pt idx="483">
                  <c:v>75.802020999999996</c:v>
                </c:pt>
                <c:pt idx="484">
                  <c:v>100.106053</c:v>
                </c:pt>
                <c:pt idx="485">
                  <c:v>93.315253999999996</c:v>
                </c:pt>
                <c:pt idx="486">
                  <c:v>52.862406</c:v>
                </c:pt>
                <c:pt idx="487">
                  <c:v>48.841965999999999</c:v>
                </c:pt>
                <c:pt idx="488">
                  <c:v>49.655881000000001</c:v>
                </c:pt>
                <c:pt idx="489">
                  <c:v>79.395201999999998</c:v>
                </c:pt>
                <c:pt idx="490">
                  <c:v>86.162276000000006</c:v>
                </c:pt>
                <c:pt idx="491">
                  <c:v>176.95020099999999</c:v>
                </c:pt>
                <c:pt idx="492">
                  <c:v>216.39862099999999</c:v>
                </c:pt>
                <c:pt idx="493">
                  <c:v>265.59580699999998</c:v>
                </c:pt>
                <c:pt idx="494">
                  <c:v>61.077398000000002</c:v>
                </c:pt>
                <c:pt idx="495">
                  <c:v>35.956955999999998</c:v>
                </c:pt>
                <c:pt idx="496">
                  <c:v>42.497841000000001</c:v>
                </c:pt>
                <c:pt idx="497">
                  <c:v>40.751688000000001</c:v>
                </c:pt>
                <c:pt idx="498">
                  <c:v>68.752685</c:v>
                </c:pt>
                <c:pt idx="499">
                  <c:v>95.398497000000006</c:v>
                </c:pt>
                <c:pt idx="500">
                  <c:v>54.376637000000002</c:v>
                </c:pt>
                <c:pt idx="501">
                  <c:v>169.78845200000001</c:v>
                </c:pt>
                <c:pt idx="502">
                  <c:v>237.76417499999999</c:v>
                </c:pt>
                <c:pt idx="503">
                  <c:v>47.720351999999998</c:v>
                </c:pt>
                <c:pt idx="504">
                  <c:v>24.658884</c:v>
                </c:pt>
                <c:pt idx="505">
                  <c:v>47.355756999999997</c:v>
                </c:pt>
                <c:pt idx="506">
                  <c:v>54.523339999999997</c:v>
                </c:pt>
                <c:pt idx="507">
                  <c:v>84.541854999999998</c:v>
                </c:pt>
                <c:pt idx="508">
                  <c:v>77.122986999999995</c:v>
                </c:pt>
                <c:pt idx="509">
                  <c:v>35.892302999999998</c:v>
                </c:pt>
                <c:pt idx="510">
                  <c:v>38.735349999999997</c:v>
                </c:pt>
                <c:pt idx="511">
                  <c:v>38.856261000000003</c:v>
                </c:pt>
                <c:pt idx="512">
                  <c:v>32.626665000000003</c:v>
                </c:pt>
                <c:pt idx="513">
                  <c:v>45.966335000000001</c:v>
                </c:pt>
                <c:pt idx="514">
                  <c:v>35.490333999999997</c:v>
                </c:pt>
                <c:pt idx="515">
                  <c:v>30.272416</c:v>
                </c:pt>
                <c:pt idx="516">
                  <c:v>34.448670999999997</c:v>
                </c:pt>
                <c:pt idx="517">
                  <c:v>48.975780999999998</c:v>
                </c:pt>
                <c:pt idx="518">
                  <c:v>49.702767999999999</c:v>
                </c:pt>
                <c:pt idx="519">
                  <c:v>18.759536000000001</c:v>
                </c:pt>
                <c:pt idx="520">
                  <c:v>33.251260000000002</c:v>
                </c:pt>
                <c:pt idx="521">
                  <c:v>24.973807000000001</c:v>
                </c:pt>
                <c:pt idx="522">
                  <c:v>70.502427999999995</c:v>
                </c:pt>
                <c:pt idx="523">
                  <c:v>54.204999999999998</c:v>
                </c:pt>
                <c:pt idx="524">
                  <c:v>83.571450999999996</c:v>
                </c:pt>
                <c:pt idx="525">
                  <c:v>93.022114000000002</c:v>
                </c:pt>
                <c:pt idx="526">
                  <c:v>53.936114000000003</c:v>
                </c:pt>
                <c:pt idx="527">
                  <c:v>39.979211999999997</c:v>
                </c:pt>
                <c:pt idx="528">
                  <c:v>32.487667000000002</c:v>
                </c:pt>
                <c:pt idx="529">
                  <c:v>21.470296999999999</c:v>
                </c:pt>
                <c:pt idx="530">
                  <c:v>48.220919000000002</c:v>
                </c:pt>
                <c:pt idx="531">
                  <c:v>19.011713</c:v>
                </c:pt>
                <c:pt idx="532">
                  <c:v>24.599686999999999</c:v>
                </c:pt>
                <c:pt idx="533">
                  <c:v>21.917722999999999</c:v>
                </c:pt>
                <c:pt idx="534">
                  <c:v>20.602398000000001</c:v>
                </c:pt>
                <c:pt idx="535">
                  <c:v>36.490408000000002</c:v>
                </c:pt>
                <c:pt idx="536">
                  <c:v>35.341240999999997</c:v>
                </c:pt>
                <c:pt idx="537">
                  <c:v>29.775697000000001</c:v>
                </c:pt>
                <c:pt idx="538">
                  <c:v>40.042682999999997</c:v>
                </c:pt>
                <c:pt idx="539">
                  <c:v>85.107186999999996</c:v>
                </c:pt>
                <c:pt idx="540">
                  <c:v>96.262542999999994</c:v>
                </c:pt>
                <c:pt idx="541">
                  <c:v>83.610566000000006</c:v>
                </c:pt>
                <c:pt idx="542">
                  <c:v>549.71862999999996</c:v>
                </c:pt>
                <c:pt idx="543">
                  <c:v>32.230342</c:v>
                </c:pt>
                <c:pt idx="544">
                  <c:v>53.453544999999998</c:v>
                </c:pt>
                <c:pt idx="545">
                  <c:v>74.237526000000003</c:v>
                </c:pt>
                <c:pt idx="546">
                  <c:v>90.679986</c:v>
                </c:pt>
                <c:pt idx="547">
                  <c:v>69.815601999999998</c:v>
                </c:pt>
                <c:pt idx="548">
                  <c:v>50.715390999999997</c:v>
                </c:pt>
                <c:pt idx="549">
                  <c:v>85.998316000000003</c:v>
                </c:pt>
                <c:pt idx="550">
                  <c:v>62.855691999999998</c:v>
                </c:pt>
                <c:pt idx="551">
                  <c:v>60.115704000000001</c:v>
                </c:pt>
                <c:pt idx="552">
                  <c:v>75.425522999999998</c:v>
                </c:pt>
                <c:pt idx="553">
                  <c:v>68.397103000000001</c:v>
                </c:pt>
                <c:pt idx="554">
                  <c:v>186.727024</c:v>
                </c:pt>
                <c:pt idx="555">
                  <c:v>397.758848</c:v>
                </c:pt>
                <c:pt idx="556">
                  <c:v>44.332611</c:v>
                </c:pt>
                <c:pt idx="557">
                  <c:v>87.424592000000004</c:v>
                </c:pt>
                <c:pt idx="558">
                  <c:v>56.815390999999998</c:v>
                </c:pt>
                <c:pt idx="559">
                  <c:v>35.296903999999998</c:v>
                </c:pt>
                <c:pt idx="560">
                  <c:v>31.729457</c:v>
                </c:pt>
                <c:pt idx="561">
                  <c:v>52.915031999999997</c:v>
                </c:pt>
                <c:pt idx="562">
                  <c:v>50.425927999999999</c:v>
                </c:pt>
                <c:pt idx="563">
                  <c:v>45.949860999999999</c:v>
                </c:pt>
                <c:pt idx="564">
                  <c:v>56.787309</c:v>
                </c:pt>
                <c:pt idx="565">
                  <c:v>64.853359999999995</c:v>
                </c:pt>
                <c:pt idx="566">
                  <c:v>81.043498</c:v>
                </c:pt>
                <c:pt idx="567">
                  <c:v>7.7754799999999999</c:v>
                </c:pt>
                <c:pt idx="568">
                  <c:v>65.825880999999995</c:v>
                </c:pt>
                <c:pt idx="569">
                  <c:v>57.513137999999998</c:v>
                </c:pt>
                <c:pt idx="570">
                  <c:v>52.638798000000001</c:v>
                </c:pt>
                <c:pt idx="571">
                  <c:v>49.431277000000001</c:v>
                </c:pt>
                <c:pt idx="572">
                  <c:v>56.007733999999999</c:v>
                </c:pt>
                <c:pt idx="573">
                  <c:v>85.139331999999996</c:v>
                </c:pt>
                <c:pt idx="574">
                  <c:v>73.750799999999998</c:v>
                </c:pt>
                <c:pt idx="575">
                  <c:v>67.799710000000005</c:v>
                </c:pt>
                <c:pt idx="576">
                  <c:v>70.171064000000001</c:v>
                </c:pt>
                <c:pt idx="577">
                  <c:v>87.158480999999995</c:v>
                </c:pt>
                <c:pt idx="578">
                  <c:v>170.879536</c:v>
                </c:pt>
                <c:pt idx="579">
                  <c:v>59.866072000000003</c:v>
                </c:pt>
                <c:pt idx="580">
                  <c:v>47.077007999999999</c:v>
                </c:pt>
                <c:pt idx="581">
                  <c:v>44.528871000000002</c:v>
                </c:pt>
                <c:pt idx="582">
                  <c:v>71.494895</c:v>
                </c:pt>
                <c:pt idx="583">
                  <c:v>76.969699000000006</c:v>
                </c:pt>
                <c:pt idx="584">
                  <c:v>64.334023999999999</c:v>
                </c:pt>
                <c:pt idx="585">
                  <c:v>79.641869999999997</c:v>
                </c:pt>
                <c:pt idx="586">
                  <c:v>65.832873000000006</c:v>
                </c:pt>
                <c:pt idx="587">
                  <c:v>56.730282000000003</c:v>
                </c:pt>
                <c:pt idx="588">
                  <c:v>34.716571999999999</c:v>
                </c:pt>
                <c:pt idx="589">
                  <c:v>59.131993999999999</c:v>
                </c:pt>
                <c:pt idx="590">
                  <c:v>77.904809999999998</c:v>
                </c:pt>
                <c:pt idx="591">
                  <c:v>70.453100000000006</c:v>
                </c:pt>
                <c:pt idx="592">
                  <c:v>196.53744599999999</c:v>
                </c:pt>
                <c:pt idx="593">
                  <c:v>88.185944000000006</c:v>
                </c:pt>
                <c:pt idx="594">
                  <c:v>119.82431699999999</c:v>
                </c:pt>
                <c:pt idx="595">
                  <c:v>199.03270499999999</c:v>
                </c:pt>
                <c:pt idx="596">
                  <c:v>64.044347000000002</c:v>
                </c:pt>
                <c:pt idx="597">
                  <c:v>139.36942500000001</c:v>
                </c:pt>
                <c:pt idx="598">
                  <c:v>128.430049</c:v>
                </c:pt>
                <c:pt idx="599">
                  <c:v>59.843736999999997</c:v>
                </c:pt>
                <c:pt idx="600">
                  <c:v>70.186635999999993</c:v>
                </c:pt>
                <c:pt idx="601">
                  <c:v>84.539045999999999</c:v>
                </c:pt>
                <c:pt idx="602">
                  <c:v>137.94671</c:v>
                </c:pt>
                <c:pt idx="603">
                  <c:v>192.47781699999999</c:v>
                </c:pt>
                <c:pt idx="604">
                  <c:v>162.05403699999999</c:v>
                </c:pt>
                <c:pt idx="605">
                  <c:v>98.493347</c:v>
                </c:pt>
                <c:pt idx="606">
                  <c:v>87.939030000000002</c:v>
                </c:pt>
                <c:pt idx="607">
                  <c:v>81.137105000000005</c:v>
                </c:pt>
                <c:pt idx="608">
                  <c:v>116.40100200000001</c:v>
                </c:pt>
                <c:pt idx="609">
                  <c:v>218.58510200000001</c:v>
                </c:pt>
                <c:pt idx="610">
                  <c:v>226.77300700000001</c:v>
                </c:pt>
                <c:pt idx="611">
                  <c:v>295.737752</c:v>
                </c:pt>
                <c:pt idx="612">
                  <c:v>303.566868</c:v>
                </c:pt>
                <c:pt idx="613">
                  <c:v>258.06652200000002</c:v>
                </c:pt>
                <c:pt idx="614">
                  <c:v>250.68696600000001</c:v>
                </c:pt>
                <c:pt idx="615">
                  <c:v>351.208957</c:v>
                </c:pt>
                <c:pt idx="616">
                  <c:v>130.942734</c:v>
                </c:pt>
                <c:pt idx="617">
                  <c:v>200.69991200000001</c:v>
                </c:pt>
                <c:pt idx="618">
                  <c:v>178.18507600000001</c:v>
                </c:pt>
                <c:pt idx="619">
                  <c:v>315.01903299999998</c:v>
                </c:pt>
                <c:pt idx="620">
                  <c:v>420.18340499999999</c:v>
                </c:pt>
                <c:pt idx="621">
                  <c:v>599.68833600000005</c:v>
                </c:pt>
                <c:pt idx="622">
                  <c:v>528.89974800000005</c:v>
                </c:pt>
                <c:pt idx="623">
                  <c:v>135.94404299999999</c:v>
                </c:pt>
                <c:pt idx="624">
                  <c:v>177.187972</c:v>
                </c:pt>
                <c:pt idx="625">
                  <c:v>267.54456900000002</c:v>
                </c:pt>
                <c:pt idx="626">
                  <c:v>411.205172</c:v>
                </c:pt>
                <c:pt idx="627">
                  <c:v>412.30473699999999</c:v>
                </c:pt>
                <c:pt idx="628">
                  <c:v>232.84111200000001</c:v>
                </c:pt>
                <c:pt idx="629">
                  <c:v>27.302087</c:v>
                </c:pt>
                <c:pt idx="630">
                  <c:v>29.402446000000001</c:v>
                </c:pt>
                <c:pt idx="631">
                  <c:v>37.683098999999999</c:v>
                </c:pt>
                <c:pt idx="632">
                  <c:v>35.427092999999999</c:v>
                </c:pt>
                <c:pt idx="633">
                  <c:v>47.689463000000003</c:v>
                </c:pt>
                <c:pt idx="634">
                  <c:v>47.995066999999999</c:v>
                </c:pt>
                <c:pt idx="635">
                  <c:v>43.024088999999996</c:v>
                </c:pt>
                <c:pt idx="636">
                  <c:v>73.383004999999997</c:v>
                </c:pt>
                <c:pt idx="637">
                  <c:v>57.986567999999998</c:v>
                </c:pt>
                <c:pt idx="638">
                  <c:v>21.739008999999999</c:v>
                </c:pt>
                <c:pt idx="639">
                  <c:v>21.413556</c:v>
                </c:pt>
                <c:pt idx="640">
                  <c:v>35.759428</c:v>
                </c:pt>
                <c:pt idx="641">
                  <c:v>32.403447</c:v>
                </c:pt>
                <c:pt idx="642">
                  <c:v>51.276626999999998</c:v>
                </c:pt>
                <c:pt idx="643">
                  <c:v>56.902459</c:v>
                </c:pt>
                <c:pt idx="644">
                  <c:v>112.078641</c:v>
                </c:pt>
                <c:pt idx="645">
                  <c:v>106.893631</c:v>
                </c:pt>
                <c:pt idx="646">
                  <c:v>96.95532</c:v>
                </c:pt>
                <c:pt idx="647">
                  <c:v>120.95947700000001</c:v>
                </c:pt>
                <c:pt idx="648">
                  <c:v>110.75134</c:v>
                </c:pt>
                <c:pt idx="649">
                  <c:v>23.948418</c:v>
                </c:pt>
                <c:pt idx="650">
                  <c:v>33.785882000000001</c:v>
                </c:pt>
                <c:pt idx="651">
                  <c:v>35.026600000000002</c:v>
                </c:pt>
                <c:pt idx="652">
                  <c:v>22.905677000000001</c:v>
                </c:pt>
                <c:pt idx="653">
                  <c:v>27.409011</c:v>
                </c:pt>
                <c:pt idx="654">
                  <c:v>33.597223999999997</c:v>
                </c:pt>
                <c:pt idx="655">
                  <c:v>41.879880999999997</c:v>
                </c:pt>
                <c:pt idx="656">
                  <c:v>33.246369000000001</c:v>
                </c:pt>
                <c:pt idx="657">
                  <c:v>66.677006000000006</c:v>
                </c:pt>
                <c:pt idx="658">
                  <c:v>34.863275999999999</c:v>
                </c:pt>
                <c:pt idx="659">
                  <c:v>42.040371999999998</c:v>
                </c:pt>
                <c:pt idx="660">
                  <c:v>47.653877000000001</c:v>
                </c:pt>
                <c:pt idx="661">
                  <c:v>46.697875000000003</c:v>
                </c:pt>
                <c:pt idx="662">
                  <c:v>41.755336999999997</c:v>
                </c:pt>
                <c:pt idx="663">
                  <c:v>30.078468999999998</c:v>
                </c:pt>
                <c:pt idx="664">
                  <c:v>35.779760000000003</c:v>
                </c:pt>
                <c:pt idx="665">
                  <c:v>47.866809000000003</c:v>
                </c:pt>
                <c:pt idx="666">
                  <c:v>127.949782</c:v>
                </c:pt>
                <c:pt idx="667">
                  <c:v>184.33391499999999</c:v>
                </c:pt>
                <c:pt idx="668">
                  <c:v>124.103679</c:v>
                </c:pt>
                <c:pt idx="669">
                  <c:v>32.064279999999997</c:v>
                </c:pt>
                <c:pt idx="670">
                  <c:v>46.556398999999999</c:v>
                </c:pt>
                <c:pt idx="671">
                  <c:v>104.446924</c:v>
                </c:pt>
                <c:pt idx="672">
                  <c:v>193.577787</c:v>
                </c:pt>
                <c:pt idx="673">
                  <c:v>36.830590999999998</c:v>
                </c:pt>
                <c:pt idx="674">
                  <c:v>32.411622999999999</c:v>
                </c:pt>
                <c:pt idx="675">
                  <c:v>31.970099000000001</c:v>
                </c:pt>
                <c:pt idx="676">
                  <c:v>57.728110999999998</c:v>
                </c:pt>
                <c:pt idx="677">
                  <c:v>21.460387999999998</c:v>
                </c:pt>
                <c:pt idx="678">
                  <c:v>37.036104999999999</c:v>
                </c:pt>
                <c:pt idx="679">
                  <c:v>79.292212000000006</c:v>
                </c:pt>
                <c:pt idx="680">
                  <c:v>37.338265999999997</c:v>
                </c:pt>
                <c:pt idx="681">
                  <c:v>99.812774000000005</c:v>
                </c:pt>
                <c:pt idx="682">
                  <c:v>45.135581000000002</c:v>
                </c:pt>
                <c:pt idx="683">
                  <c:v>38.279097999999998</c:v>
                </c:pt>
                <c:pt idx="684">
                  <c:v>47.189321</c:v>
                </c:pt>
                <c:pt idx="685">
                  <c:v>40.296393000000002</c:v>
                </c:pt>
                <c:pt idx="686">
                  <c:v>43.049543999999997</c:v>
                </c:pt>
                <c:pt idx="687">
                  <c:v>18.464589</c:v>
                </c:pt>
                <c:pt idx="688">
                  <c:v>24.873681999999999</c:v>
                </c:pt>
                <c:pt idx="689">
                  <c:v>21.338830999999999</c:v>
                </c:pt>
                <c:pt idx="690">
                  <c:v>23.626624</c:v>
                </c:pt>
                <c:pt idx="691">
                  <c:v>9.5489390000000007</c:v>
                </c:pt>
                <c:pt idx="692">
                  <c:v>16.717051999999999</c:v>
                </c:pt>
                <c:pt idx="693">
                  <c:v>7.2112629999999998</c:v>
                </c:pt>
                <c:pt idx="694">
                  <c:v>6.780602</c:v>
                </c:pt>
                <c:pt idx="695">
                  <c:v>12.797463</c:v>
                </c:pt>
                <c:pt idx="696">
                  <c:v>13.439870000000001</c:v>
                </c:pt>
                <c:pt idx="697">
                  <c:v>14.209908</c:v>
                </c:pt>
                <c:pt idx="698">
                  <c:v>52.988188999999998</c:v>
                </c:pt>
                <c:pt idx="699">
                  <c:v>12.913672999999999</c:v>
                </c:pt>
                <c:pt idx="700">
                  <c:v>17.609808000000001</c:v>
                </c:pt>
                <c:pt idx="701">
                  <c:v>14.851737</c:v>
                </c:pt>
                <c:pt idx="702">
                  <c:v>9.7090219999999992</c:v>
                </c:pt>
                <c:pt idx="703">
                  <c:v>10.697018</c:v>
                </c:pt>
                <c:pt idx="704">
                  <c:v>28.433443</c:v>
                </c:pt>
                <c:pt idx="705">
                  <c:v>18.040882</c:v>
                </c:pt>
                <c:pt idx="706">
                  <c:v>15.586812</c:v>
                </c:pt>
                <c:pt idx="707">
                  <c:v>34.672910000000002</c:v>
                </c:pt>
                <c:pt idx="708">
                  <c:v>41.305974999999997</c:v>
                </c:pt>
                <c:pt idx="709">
                  <c:v>13.466521</c:v>
                </c:pt>
                <c:pt idx="710">
                  <c:v>10.034667000000001</c:v>
                </c:pt>
                <c:pt idx="711">
                  <c:v>13.585986</c:v>
                </c:pt>
                <c:pt idx="712">
                  <c:v>12.996477000000001</c:v>
                </c:pt>
                <c:pt idx="713">
                  <c:v>12.52285</c:v>
                </c:pt>
                <c:pt idx="714">
                  <c:v>23.798590999999998</c:v>
                </c:pt>
                <c:pt idx="715">
                  <c:v>28.669864</c:v>
                </c:pt>
                <c:pt idx="716">
                  <c:v>34.440238000000001</c:v>
                </c:pt>
                <c:pt idx="717">
                  <c:v>42.383305</c:v>
                </c:pt>
                <c:pt idx="718">
                  <c:v>18.9008</c:v>
                </c:pt>
                <c:pt idx="719">
                  <c:v>7.2613649999999996</c:v>
                </c:pt>
                <c:pt idx="720">
                  <c:v>18.964704000000001</c:v>
                </c:pt>
                <c:pt idx="721">
                  <c:v>13.476205999999999</c:v>
                </c:pt>
                <c:pt idx="722">
                  <c:v>11.887757000000001</c:v>
                </c:pt>
                <c:pt idx="723">
                  <c:v>12.381952999999999</c:v>
                </c:pt>
                <c:pt idx="724">
                  <c:v>9.7646060000000006</c:v>
                </c:pt>
                <c:pt idx="725">
                  <c:v>15.145236000000001</c:v>
                </c:pt>
                <c:pt idx="726">
                  <c:v>16.067224</c:v>
                </c:pt>
                <c:pt idx="727">
                  <c:v>20.353224999999998</c:v>
                </c:pt>
                <c:pt idx="728">
                  <c:v>41.975659</c:v>
                </c:pt>
                <c:pt idx="729">
                  <c:v>22.876044</c:v>
                </c:pt>
                <c:pt idx="730">
                  <c:v>22.035319000000001</c:v>
                </c:pt>
                <c:pt idx="731">
                  <c:v>19.847602999999999</c:v>
                </c:pt>
                <c:pt idx="732">
                  <c:v>28.814769999999999</c:v>
                </c:pt>
                <c:pt idx="733">
                  <c:v>18.853338999999998</c:v>
                </c:pt>
                <c:pt idx="734">
                  <c:v>15.037122999999999</c:v>
                </c:pt>
                <c:pt idx="735">
                  <c:v>29.566400999999999</c:v>
                </c:pt>
                <c:pt idx="736">
                  <c:v>33.106605000000002</c:v>
                </c:pt>
                <c:pt idx="737">
                  <c:v>106.216252</c:v>
                </c:pt>
                <c:pt idx="738">
                  <c:v>35.049550000000004</c:v>
                </c:pt>
                <c:pt idx="739">
                  <c:v>39.976782999999998</c:v>
                </c:pt>
                <c:pt idx="740">
                  <c:v>13.257123999999999</c:v>
                </c:pt>
                <c:pt idx="741">
                  <c:v>7.8764620000000001</c:v>
                </c:pt>
                <c:pt idx="742">
                  <c:v>9.0267350000000004</c:v>
                </c:pt>
                <c:pt idx="743">
                  <c:v>10.900141</c:v>
                </c:pt>
                <c:pt idx="744">
                  <c:v>15.354384</c:v>
                </c:pt>
                <c:pt idx="745">
                  <c:v>9.7690900000000003</c:v>
                </c:pt>
                <c:pt idx="746">
                  <c:v>18.674088000000001</c:v>
                </c:pt>
                <c:pt idx="747">
                  <c:v>32.606751000000003</c:v>
                </c:pt>
                <c:pt idx="748">
                  <c:v>20.203799</c:v>
                </c:pt>
                <c:pt idx="749">
                  <c:v>61.452438000000001</c:v>
                </c:pt>
                <c:pt idx="750">
                  <c:v>106.488772</c:v>
                </c:pt>
                <c:pt idx="751">
                  <c:v>138.33621099999999</c:v>
                </c:pt>
                <c:pt idx="752">
                  <c:v>167.04473899999999</c:v>
                </c:pt>
                <c:pt idx="753">
                  <c:v>59.805922000000002</c:v>
                </c:pt>
                <c:pt idx="754">
                  <c:v>23.290545000000002</c:v>
                </c:pt>
                <c:pt idx="755">
                  <c:v>27.812341</c:v>
                </c:pt>
                <c:pt idx="756">
                  <c:v>9.428096</c:v>
                </c:pt>
                <c:pt idx="757">
                  <c:v>7.5159789999999997</c:v>
                </c:pt>
                <c:pt idx="758">
                  <c:v>9.4439279999999997</c:v>
                </c:pt>
                <c:pt idx="759">
                  <c:v>6.5352240000000004</c:v>
                </c:pt>
                <c:pt idx="760">
                  <c:v>8.0044299999999993</c:v>
                </c:pt>
                <c:pt idx="761">
                  <c:v>15.396652</c:v>
                </c:pt>
                <c:pt idx="762">
                  <c:v>11.38937</c:v>
                </c:pt>
                <c:pt idx="763">
                  <c:v>22.846951000000001</c:v>
                </c:pt>
                <c:pt idx="764">
                  <c:v>23.780418999999998</c:v>
                </c:pt>
                <c:pt idx="765">
                  <c:v>15.874857</c:v>
                </c:pt>
                <c:pt idx="766">
                  <c:v>10.705792000000001</c:v>
                </c:pt>
                <c:pt idx="767">
                  <c:v>22.518241</c:v>
                </c:pt>
                <c:pt idx="768">
                  <c:v>11.452242999999999</c:v>
                </c:pt>
                <c:pt idx="769">
                  <c:v>8.3692080000000004</c:v>
                </c:pt>
                <c:pt idx="770">
                  <c:v>18.914245999999999</c:v>
                </c:pt>
                <c:pt idx="771">
                  <c:v>11.170275</c:v>
                </c:pt>
                <c:pt idx="772">
                  <c:v>13.934153999999999</c:v>
                </c:pt>
                <c:pt idx="773">
                  <c:v>17.625584</c:v>
                </c:pt>
                <c:pt idx="774">
                  <c:v>21.934785999999999</c:v>
                </c:pt>
                <c:pt idx="775">
                  <c:v>19.425711</c:v>
                </c:pt>
                <c:pt idx="776">
                  <c:v>20.442777</c:v>
                </c:pt>
                <c:pt idx="777">
                  <c:v>36.064413000000002</c:v>
                </c:pt>
                <c:pt idx="778">
                  <c:v>95.386201999999997</c:v>
                </c:pt>
                <c:pt idx="779">
                  <c:v>17.182100999999999</c:v>
                </c:pt>
                <c:pt idx="780">
                  <c:v>12.79166</c:v>
                </c:pt>
                <c:pt idx="781">
                  <c:v>19.474412000000001</c:v>
                </c:pt>
                <c:pt idx="782">
                  <c:v>20.318225000000002</c:v>
                </c:pt>
                <c:pt idx="783">
                  <c:v>27.881031</c:v>
                </c:pt>
                <c:pt idx="784">
                  <c:v>18.377898999999999</c:v>
                </c:pt>
                <c:pt idx="785">
                  <c:v>37.324365</c:v>
                </c:pt>
                <c:pt idx="786">
                  <c:v>36.835410000000003</c:v>
                </c:pt>
                <c:pt idx="787">
                  <c:v>33.244501</c:v>
                </c:pt>
                <c:pt idx="788">
                  <c:v>26.452895999999999</c:v>
                </c:pt>
                <c:pt idx="789">
                  <c:v>23.508261000000001</c:v>
                </c:pt>
                <c:pt idx="790">
                  <c:v>32.604855999999998</c:v>
                </c:pt>
                <c:pt idx="791">
                  <c:v>258.13015200000001</c:v>
                </c:pt>
                <c:pt idx="792">
                  <c:v>43.972445</c:v>
                </c:pt>
                <c:pt idx="793">
                  <c:v>35.968150999999999</c:v>
                </c:pt>
                <c:pt idx="794">
                  <c:v>48.900472999999998</c:v>
                </c:pt>
                <c:pt idx="795">
                  <c:v>53.749975999999997</c:v>
                </c:pt>
                <c:pt idx="796">
                  <c:v>38.236587999999998</c:v>
                </c:pt>
                <c:pt idx="797">
                  <c:v>79.417849000000004</c:v>
                </c:pt>
                <c:pt idx="798">
                  <c:v>46.802081999999999</c:v>
                </c:pt>
                <c:pt idx="799">
                  <c:v>44.505155999999999</c:v>
                </c:pt>
                <c:pt idx="800">
                  <c:v>109.342731</c:v>
                </c:pt>
                <c:pt idx="801">
                  <c:v>121.197599</c:v>
                </c:pt>
                <c:pt idx="802">
                  <c:v>140.547798</c:v>
                </c:pt>
                <c:pt idx="803">
                  <c:v>83.582038999999995</c:v>
                </c:pt>
                <c:pt idx="804">
                  <c:v>16.816047999999999</c:v>
                </c:pt>
                <c:pt idx="805">
                  <c:v>26.457360999999999</c:v>
                </c:pt>
                <c:pt idx="806">
                  <c:v>17.645793999999999</c:v>
                </c:pt>
                <c:pt idx="807">
                  <c:v>4.10182</c:v>
                </c:pt>
                <c:pt idx="808">
                  <c:v>15.919924999999999</c:v>
                </c:pt>
                <c:pt idx="809">
                  <c:v>7.3677919999999997</c:v>
                </c:pt>
                <c:pt idx="810">
                  <c:v>6.2002430000000004</c:v>
                </c:pt>
                <c:pt idx="811">
                  <c:v>12.925877</c:v>
                </c:pt>
                <c:pt idx="812">
                  <c:v>11.93637</c:v>
                </c:pt>
                <c:pt idx="813">
                  <c:v>8.9821740000000005</c:v>
                </c:pt>
                <c:pt idx="814">
                  <c:v>6.445894</c:v>
                </c:pt>
                <c:pt idx="815">
                  <c:v>13.530512</c:v>
                </c:pt>
                <c:pt idx="816">
                  <c:v>11.468458</c:v>
                </c:pt>
                <c:pt idx="817">
                  <c:v>5.951873</c:v>
                </c:pt>
                <c:pt idx="818">
                  <c:v>12.607297000000001</c:v>
                </c:pt>
                <c:pt idx="819">
                  <c:v>14.688307999999999</c:v>
                </c:pt>
                <c:pt idx="820">
                  <c:v>31.4468</c:v>
                </c:pt>
                <c:pt idx="821">
                  <c:v>8.6881769999999996</c:v>
                </c:pt>
                <c:pt idx="822">
                  <c:v>6.3513489999999999</c:v>
                </c:pt>
                <c:pt idx="823">
                  <c:v>5.6006520000000002</c:v>
                </c:pt>
                <c:pt idx="824">
                  <c:v>4.3955229999999998</c:v>
                </c:pt>
                <c:pt idx="825">
                  <c:v>6.2079690000000003</c:v>
                </c:pt>
                <c:pt idx="826">
                  <c:v>7.3176639999999997</c:v>
                </c:pt>
                <c:pt idx="827">
                  <c:v>9.9881840000000004</c:v>
                </c:pt>
                <c:pt idx="828">
                  <c:v>10.912141999999999</c:v>
                </c:pt>
                <c:pt idx="829">
                  <c:v>11.995298999999999</c:v>
                </c:pt>
                <c:pt idx="830">
                  <c:v>11.940576</c:v>
                </c:pt>
                <c:pt idx="831">
                  <c:v>7.8257510000000003</c:v>
                </c:pt>
                <c:pt idx="832">
                  <c:v>10.801439</c:v>
                </c:pt>
                <c:pt idx="833">
                  <c:v>13.489231999999999</c:v>
                </c:pt>
                <c:pt idx="834">
                  <c:v>26.041243999999999</c:v>
                </c:pt>
                <c:pt idx="835">
                  <c:v>13.099391000000001</c:v>
                </c:pt>
                <c:pt idx="836">
                  <c:v>31.779169</c:v>
                </c:pt>
                <c:pt idx="837">
                  <c:v>16.923375</c:v>
                </c:pt>
                <c:pt idx="838">
                  <c:v>19.330196000000001</c:v>
                </c:pt>
                <c:pt idx="839">
                  <c:v>19.799941</c:v>
                </c:pt>
                <c:pt idx="840">
                  <c:v>23.264091000000001</c:v>
                </c:pt>
                <c:pt idx="841">
                  <c:v>17.634205999999999</c:v>
                </c:pt>
                <c:pt idx="842">
                  <c:v>38.892544999999998</c:v>
                </c:pt>
                <c:pt idx="843">
                  <c:v>112.358935</c:v>
                </c:pt>
                <c:pt idx="844">
                  <c:v>17.426798000000002</c:v>
                </c:pt>
                <c:pt idx="845">
                  <c:v>18.970690999999999</c:v>
                </c:pt>
                <c:pt idx="846">
                  <c:v>28.133284</c:v>
                </c:pt>
                <c:pt idx="847">
                  <c:v>30.421931000000001</c:v>
                </c:pt>
                <c:pt idx="848">
                  <c:v>34.811619999999998</c:v>
                </c:pt>
                <c:pt idx="849">
                  <c:v>113.381518</c:v>
                </c:pt>
                <c:pt idx="850">
                  <c:v>27.882466000000001</c:v>
                </c:pt>
                <c:pt idx="851">
                  <c:v>16.162268999999998</c:v>
                </c:pt>
                <c:pt idx="852">
                  <c:v>24.640923999999998</c:v>
                </c:pt>
                <c:pt idx="853">
                  <c:v>45.239080000000001</c:v>
                </c:pt>
                <c:pt idx="854">
                  <c:v>22.227595000000001</c:v>
                </c:pt>
                <c:pt idx="855">
                  <c:v>20.645403000000002</c:v>
                </c:pt>
                <c:pt idx="856">
                  <c:v>51.078811000000002</c:v>
                </c:pt>
                <c:pt idx="857">
                  <c:v>56.713555999999997</c:v>
                </c:pt>
                <c:pt idx="858">
                  <c:v>68.470860999999999</c:v>
                </c:pt>
                <c:pt idx="859">
                  <c:v>53.789580000000001</c:v>
                </c:pt>
                <c:pt idx="860">
                  <c:v>22.56692</c:v>
                </c:pt>
                <c:pt idx="861">
                  <c:v>15.815187</c:v>
                </c:pt>
                <c:pt idx="862">
                  <c:v>20.305361000000001</c:v>
                </c:pt>
                <c:pt idx="863">
                  <c:v>33.674300000000002</c:v>
                </c:pt>
                <c:pt idx="864">
                  <c:v>51.25667</c:v>
                </c:pt>
                <c:pt idx="865">
                  <c:v>111.702781</c:v>
                </c:pt>
                <c:pt idx="866">
                  <c:v>43.164003999999998</c:v>
                </c:pt>
                <c:pt idx="867">
                  <c:v>41.358299000000002</c:v>
                </c:pt>
                <c:pt idx="868">
                  <c:v>31.975356000000001</c:v>
                </c:pt>
                <c:pt idx="869">
                  <c:v>38.437134</c:v>
                </c:pt>
                <c:pt idx="870">
                  <c:v>41.134419000000001</c:v>
                </c:pt>
                <c:pt idx="871">
                  <c:v>46.610000999999997</c:v>
                </c:pt>
                <c:pt idx="872">
                  <c:v>66.909732000000005</c:v>
                </c:pt>
                <c:pt idx="873">
                  <c:v>88.312522000000001</c:v>
                </c:pt>
                <c:pt idx="874">
                  <c:v>117.973089</c:v>
                </c:pt>
                <c:pt idx="875">
                  <c:v>159.79373100000001</c:v>
                </c:pt>
                <c:pt idx="876">
                  <c:v>240.34190000000001</c:v>
                </c:pt>
                <c:pt idx="877">
                  <c:v>249.72385399999999</c:v>
                </c:pt>
                <c:pt idx="878">
                  <c:v>694.89529000000005</c:v>
                </c:pt>
              </c:numCache>
            </c:numRef>
          </c:val>
          <c:extLst>
            <c:ext xmlns:c16="http://schemas.microsoft.com/office/drawing/2014/chart" uri="{C3380CC4-5D6E-409C-BE32-E72D297353CC}">
              <c16:uniqueId val="{00000000-5879-45C8-82E6-C881ECE0AB4E}"/>
            </c:ext>
          </c:extLst>
        </c:ser>
        <c:dLbls>
          <c:showLegendKey val="0"/>
          <c:showVal val="0"/>
          <c:showCatName val="0"/>
          <c:showSerName val="0"/>
          <c:showPercent val="0"/>
          <c:showBubbleSize val="0"/>
        </c:dLbls>
        <c:gapWidth val="100"/>
        <c:overlap val="-24"/>
        <c:axId val="1784082064"/>
        <c:axId val="1784085424"/>
      </c:barChart>
      <c:catAx>
        <c:axId val="1784082064"/>
        <c:scaling>
          <c:orientation val="minMax"/>
        </c:scaling>
        <c:delete val="0"/>
        <c:axPos val="b"/>
        <c:numFmt formatCode="yyyy" sourceLinked="0"/>
        <c:majorTickMark val="out"/>
        <c:minorTickMark val="none"/>
        <c:tickLblPos val="nextTo"/>
        <c:spPr>
          <a:noFill/>
          <a:ln w="9525" cap="flat" cmpd="sng" algn="ctr">
            <a:solidFill>
              <a:schemeClr val="tx1">
                <a:lumMod val="15000"/>
                <a:lumOff val="85000"/>
              </a:schemeClr>
            </a:solidFill>
            <a:round/>
          </a:ln>
          <a:effectLst/>
        </c:spPr>
        <c:txPr>
          <a:bodyPr rot="-1500000" spcFirstLastPara="1" vertOverflow="ellipsis"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784085424"/>
        <c:crosses val="autoZero"/>
        <c:auto val="1"/>
        <c:lblAlgn val="ctr"/>
        <c:lblOffset val="100"/>
        <c:noMultiLvlLbl val="0"/>
      </c:catAx>
      <c:valAx>
        <c:axId val="178408542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7840820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accent1"/>
            </a:solidFill>
            <a:ln>
              <a:noFill/>
            </a:ln>
            <a:effectLst/>
          </c:spPr>
          <c:invertIfNegative val="0"/>
          <c:dPt>
            <c:idx val="0"/>
            <c:invertIfNegative val="0"/>
            <c:bubble3D val="0"/>
            <c:spPr>
              <a:solidFill>
                <a:srgbClr val="002060"/>
              </a:solidFill>
              <a:ln>
                <a:noFill/>
              </a:ln>
              <a:effectLst/>
            </c:spPr>
            <c:extLst>
              <c:ext xmlns:c16="http://schemas.microsoft.com/office/drawing/2014/chart" uri="{C3380CC4-5D6E-409C-BE32-E72D297353CC}">
                <c16:uniqueId val="{00000001-49FE-4E16-AC0B-0D5C623760A4}"/>
              </c:ext>
            </c:extLst>
          </c:dPt>
          <c:dPt>
            <c:idx val="1"/>
            <c:invertIfNegative val="0"/>
            <c:bubble3D val="0"/>
            <c:spPr>
              <a:solidFill>
                <a:srgbClr val="002A7E"/>
              </a:solidFill>
              <a:ln>
                <a:noFill/>
              </a:ln>
              <a:effectLst/>
            </c:spPr>
            <c:extLst>
              <c:ext xmlns:c16="http://schemas.microsoft.com/office/drawing/2014/chart" uri="{C3380CC4-5D6E-409C-BE32-E72D297353CC}">
                <c16:uniqueId val="{00000003-49FE-4E16-AC0B-0D5C623760A4}"/>
              </c:ext>
            </c:extLst>
          </c:dPt>
          <c:dPt>
            <c:idx val="2"/>
            <c:invertIfNegative val="0"/>
            <c:bubble3D val="0"/>
            <c:spPr>
              <a:solidFill>
                <a:srgbClr val="0036A2"/>
              </a:solidFill>
              <a:ln>
                <a:noFill/>
              </a:ln>
              <a:effectLst/>
            </c:spPr>
            <c:extLst>
              <c:ext xmlns:c16="http://schemas.microsoft.com/office/drawing/2014/chart" uri="{C3380CC4-5D6E-409C-BE32-E72D297353CC}">
                <c16:uniqueId val="{00000005-49FE-4E16-AC0B-0D5C623760A4}"/>
              </c:ext>
            </c:extLst>
          </c:dPt>
          <c:dPt>
            <c:idx val="3"/>
            <c:invertIfNegative val="0"/>
            <c:bubble3D val="0"/>
            <c:spPr>
              <a:solidFill>
                <a:srgbClr val="0041C4"/>
              </a:solidFill>
              <a:ln>
                <a:noFill/>
              </a:ln>
              <a:effectLst/>
            </c:spPr>
            <c:extLst>
              <c:ext xmlns:c16="http://schemas.microsoft.com/office/drawing/2014/chart" uri="{C3380CC4-5D6E-409C-BE32-E72D297353CC}">
                <c16:uniqueId val="{00000007-49FE-4E16-AC0B-0D5C623760A4}"/>
              </c:ext>
            </c:extLst>
          </c:dPt>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[1]Sheet4!$B$899:$B$902</c:f>
              <c:strCache>
                <c:ptCount val="4"/>
                <c:pt idx="0">
                  <c:v>FIIs +</c:v>
                </c:pt>
                <c:pt idx="1">
                  <c:v>DIIs +</c:v>
                </c:pt>
                <c:pt idx="2">
                  <c:v>Government &amp; Public</c:v>
                </c:pt>
                <c:pt idx="3">
                  <c:v>Others +</c:v>
                </c:pt>
              </c:strCache>
            </c:strRef>
          </c:cat>
          <c:val>
            <c:numRef>
              <c:f>[1]Sheet4!$C$899:$C$902</c:f>
              <c:numCache>
                <c:formatCode>General</c:formatCode>
                <c:ptCount val="4"/>
                <c:pt idx="0">
                  <c:v>0.47310000000000002</c:v>
                </c:pt>
                <c:pt idx="1">
                  <c:v>0.2051</c:v>
                </c:pt>
                <c:pt idx="2">
                  <c:v>0.26120000000000004</c:v>
                </c:pt>
                <c:pt idx="3">
                  <c:v>6.0699999999999997E-2</c:v>
                </c:pt>
              </c:numCache>
            </c:numRef>
          </c:val>
          <c:extLst>
            <c:ext xmlns:c16="http://schemas.microsoft.com/office/drawing/2014/chart" uri="{C3380CC4-5D6E-409C-BE32-E72D297353CC}">
              <c16:uniqueId val="{00000008-49FE-4E16-AC0B-0D5C623760A4}"/>
            </c:ext>
          </c:extLst>
        </c:ser>
        <c:dLbls>
          <c:showLegendKey val="0"/>
          <c:showVal val="0"/>
          <c:showCatName val="0"/>
          <c:showSerName val="0"/>
          <c:showPercent val="0"/>
          <c:showBubbleSize val="0"/>
        </c:dLbls>
        <c:gapWidth val="182"/>
        <c:axId val="1835624288"/>
        <c:axId val="1835625728"/>
      </c:barChart>
      <c:catAx>
        <c:axId val="18356242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5625728"/>
        <c:crosses val="autoZero"/>
        <c:auto val="1"/>
        <c:lblAlgn val="ctr"/>
        <c:lblOffset val="100"/>
        <c:noMultiLvlLbl val="0"/>
      </c:catAx>
      <c:valAx>
        <c:axId val="1835625728"/>
        <c:scaling>
          <c:orientation val="minMax"/>
        </c:scaling>
        <c:delete val="1"/>
        <c:axPos val="b"/>
        <c:numFmt formatCode="General" sourceLinked="1"/>
        <c:majorTickMark val="none"/>
        <c:minorTickMark val="none"/>
        <c:tickLblPos val="nextTo"/>
        <c:crossAx val="1835624288"/>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rgbClr val="E23845"/>
                </a:solidFill>
                <a:latin typeface="+mn-lt"/>
                <a:ea typeface="+mn-ea"/>
                <a:cs typeface="+mn-cs"/>
              </a:defRPr>
            </a:pPr>
            <a:r>
              <a:rPr lang="en-US" b="1">
                <a:solidFill>
                  <a:srgbClr val="E23845"/>
                </a:solidFill>
              </a:rPr>
              <a:t>Football</a:t>
            </a:r>
            <a:r>
              <a:rPr lang="en-US" b="1" baseline="0">
                <a:solidFill>
                  <a:srgbClr val="E23845"/>
                </a:solidFill>
              </a:rPr>
              <a:t> Analysis- Valuation Summary(Rs.)</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E23845"/>
              </a:solidFill>
              <a:latin typeface="+mn-lt"/>
              <a:ea typeface="+mn-ea"/>
              <a:cs typeface="+mn-cs"/>
            </a:defRPr>
          </a:pPr>
          <a:endParaRPr lang="en-US"/>
        </a:p>
      </c:txPr>
    </c:title>
    <c:autoTitleDeleted val="0"/>
    <c:plotArea>
      <c:layout/>
      <c:stockChart>
        <c:ser>
          <c:idx val="0"/>
          <c:order val="0"/>
          <c:spPr>
            <a:ln w="38100" cap="rnd">
              <a:noFill/>
              <a:round/>
            </a:ln>
            <a:effectLst/>
          </c:spPr>
          <c:marker>
            <c:symbol val="none"/>
          </c:marker>
          <c:cat>
            <c:strRef>
              <c:f>'Football Field Analysis'!$C$27:$C$31</c:f>
              <c:strCache>
                <c:ptCount val="5"/>
                <c:pt idx="0">
                  <c:v>Comps</c:v>
                </c:pt>
                <c:pt idx="1">
                  <c:v>DCF Bear</c:v>
                </c:pt>
                <c:pt idx="2">
                  <c:v>DCF Base</c:v>
                </c:pt>
                <c:pt idx="3">
                  <c:v>DCF Bull</c:v>
                </c:pt>
                <c:pt idx="4">
                  <c:v>52W H/L</c:v>
                </c:pt>
              </c:strCache>
            </c:strRef>
          </c:cat>
          <c:val>
            <c:numRef>
              <c:f>'Football Field Analysis'!$G$27:$G$31</c:f>
              <c:numCache>
                <c:formatCode>0.00</c:formatCode>
                <c:ptCount val="5"/>
                <c:pt idx="0">
                  <c:v>44.290718615036511</c:v>
                </c:pt>
                <c:pt idx="1">
                  <c:v>1.7220444632089307</c:v>
                </c:pt>
                <c:pt idx="2">
                  <c:v>1.8967370830152541</c:v>
                </c:pt>
                <c:pt idx="3">
                  <c:v>1.9627870150727427</c:v>
                </c:pt>
                <c:pt idx="4">
                  <c:v>132.4</c:v>
                </c:pt>
              </c:numCache>
            </c:numRef>
          </c:val>
          <c:smooth val="0"/>
          <c:extLst>
            <c:ext xmlns:c16="http://schemas.microsoft.com/office/drawing/2014/chart" uri="{C3380CC4-5D6E-409C-BE32-E72D297353CC}">
              <c16:uniqueId val="{00000000-AB02-406B-A06D-A3B2B99B3077}"/>
            </c:ext>
          </c:extLst>
        </c:ser>
        <c:ser>
          <c:idx val="1"/>
          <c:order val="1"/>
          <c:spPr>
            <a:ln w="38100" cap="rnd">
              <a:noFill/>
              <a:round/>
            </a:ln>
            <a:effectLst/>
          </c:spPr>
          <c:marker>
            <c:symbol val="none"/>
          </c:marker>
          <c:dLbls>
            <c:numFmt formatCode="[$₹-4009]\ #,##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'Football Field Analysis'!$C$27:$C$31</c:f>
              <c:strCache>
                <c:ptCount val="5"/>
                <c:pt idx="0">
                  <c:v>Comps</c:v>
                </c:pt>
                <c:pt idx="1">
                  <c:v>DCF Bear</c:v>
                </c:pt>
                <c:pt idx="2">
                  <c:v>DCF Base</c:v>
                </c:pt>
                <c:pt idx="3">
                  <c:v>DCF Bull</c:v>
                </c:pt>
                <c:pt idx="4">
                  <c:v>52W H/L</c:v>
                </c:pt>
              </c:strCache>
            </c:strRef>
          </c:cat>
          <c:val>
            <c:numRef>
              <c:f>'Football Field Analysis'!$H$27:$H$31</c:f>
              <c:numCache>
                <c:formatCode>0.00</c:formatCode>
                <c:ptCount val="5"/>
                <c:pt idx="0">
                  <c:v>44.290718615036511</c:v>
                </c:pt>
                <c:pt idx="1">
                  <c:v>1.7220444632089307</c:v>
                </c:pt>
                <c:pt idx="2">
                  <c:v>1.8967370830152541</c:v>
                </c:pt>
                <c:pt idx="3">
                  <c:v>1.9627870150727427</c:v>
                </c:pt>
                <c:pt idx="4">
                  <c:v>132.4</c:v>
                </c:pt>
              </c:numCache>
            </c:numRef>
          </c:val>
          <c:smooth val="0"/>
          <c:extLst>
            <c:ext xmlns:c16="http://schemas.microsoft.com/office/drawing/2014/chart" uri="{C3380CC4-5D6E-409C-BE32-E72D297353CC}">
              <c16:uniqueId val="{00000001-AB02-406B-A06D-A3B2B99B3077}"/>
            </c:ext>
          </c:extLst>
        </c:ser>
        <c:ser>
          <c:idx val="2"/>
          <c:order val="2"/>
          <c:spPr>
            <a:ln w="38100" cap="rnd">
              <a:noFill/>
              <a:round/>
            </a:ln>
            <a:effectLst/>
          </c:spPr>
          <c:marker>
            <c:symbol val="none"/>
          </c:marker>
          <c:cat>
            <c:strRef>
              <c:f>'Football Field Analysis'!$C$27:$C$31</c:f>
              <c:strCache>
                <c:ptCount val="5"/>
                <c:pt idx="0">
                  <c:v>Comps</c:v>
                </c:pt>
                <c:pt idx="1">
                  <c:v>DCF Bear</c:v>
                </c:pt>
                <c:pt idx="2">
                  <c:v>DCF Base</c:v>
                </c:pt>
                <c:pt idx="3">
                  <c:v>DCF Bull</c:v>
                </c:pt>
                <c:pt idx="4">
                  <c:v>52W H/L</c:v>
                </c:pt>
              </c:strCache>
            </c:strRef>
          </c:cat>
          <c:val>
            <c:numRef>
              <c:f>'Football Field Analysis'!$I$27:$I$31</c:f>
              <c:numCache>
                <c:formatCode>0.00</c:formatCode>
                <c:ptCount val="5"/>
                <c:pt idx="0">
                  <c:v>168.81278200624391</c:v>
                </c:pt>
                <c:pt idx="1">
                  <c:v>2.1868401493034599</c:v>
                </c:pt>
                <c:pt idx="2">
                  <c:v>2.9537940662692983</c:v>
                </c:pt>
                <c:pt idx="3">
                  <c:v>3.3954772646595761</c:v>
                </c:pt>
                <c:pt idx="4">
                  <c:v>304.5</c:v>
                </c:pt>
              </c:numCache>
            </c:numRef>
          </c:val>
          <c:smooth val="0"/>
          <c:extLst>
            <c:ext xmlns:c16="http://schemas.microsoft.com/office/drawing/2014/chart" uri="{C3380CC4-5D6E-409C-BE32-E72D297353CC}">
              <c16:uniqueId val="{00000002-AB02-406B-A06D-A3B2B99B3077}"/>
            </c:ext>
          </c:extLst>
        </c:ser>
        <c:ser>
          <c:idx val="3"/>
          <c:order val="3"/>
          <c:spPr>
            <a:ln w="38100" cap="rnd">
              <a:noFill/>
              <a:round/>
            </a:ln>
            <a:effectLst/>
          </c:spPr>
          <c:marker>
            <c:symbol val="none"/>
          </c:marker>
          <c:dLbls>
            <c:numFmt formatCode="[$₹-4009]\ #,##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'Football Field Analysis'!$C$27:$C$31</c:f>
              <c:strCache>
                <c:ptCount val="5"/>
                <c:pt idx="0">
                  <c:v>Comps</c:v>
                </c:pt>
                <c:pt idx="1">
                  <c:v>DCF Bear</c:v>
                </c:pt>
                <c:pt idx="2">
                  <c:v>DCF Base</c:v>
                </c:pt>
                <c:pt idx="3">
                  <c:v>DCF Bull</c:v>
                </c:pt>
                <c:pt idx="4">
                  <c:v>52W H/L</c:v>
                </c:pt>
              </c:strCache>
            </c:strRef>
          </c:cat>
          <c:val>
            <c:numRef>
              <c:f>'Football Field Analysis'!$J$27:$J$31</c:f>
              <c:numCache>
                <c:formatCode>0.00</c:formatCode>
                <c:ptCount val="5"/>
                <c:pt idx="0">
                  <c:v>59.84098675797901</c:v>
                </c:pt>
                <c:pt idx="1">
                  <c:v>2.1868401493034599</c:v>
                </c:pt>
                <c:pt idx="2">
                  <c:v>2.9537940662692983</c:v>
                </c:pt>
                <c:pt idx="3">
                  <c:v>3.3954772646595761</c:v>
                </c:pt>
                <c:pt idx="4">
                  <c:v>304.5</c:v>
                </c:pt>
              </c:numCache>
            </c:numRef>
          </c:val>
          <c:smooth val="0"/>
          <c:extLst>
            <c:ext xmlns:c16="http://schemas.microsoft.com/office/drawing/2014/chart" uri="{C3380CC4-5D6E-409C-BE32-E72D297353CC}">
              <c16:uniqueId val="{00000003-AB02-406B-A06D-A3B2B99B3077}"/>
            </c:ext>
          </c:extLst>
        </c:ser>
        <c:dLbls>
          <c:showLegendKey val="0"/>
          <c:showVal val="0"/>
          <c:showCatName val="0"/>
          <c:showSerName val="0"/>
          <c:showPercent val="0"/>
          <c:showBubbleSize val="0"/>
        </c:dLbls>
        <c:hiLowLines>
          <c:spPr>
            <a:ln w="9525" cap="flat" cmpd="sng" algn="ctr">
              <a:solidFill>
                <a:schemeClr val="tx1">
                  <a:lumMod val="75000"/>
                  <a:lumOff val="25000"/>
                </a:schemeClr>
              </a:solidFill>
              <a:round/>
            </a:ln>
            <a:effectLst/>
          </c:spPr>
        </c:hiLowLines>
        <c:upDownBars>
          <c:gapWidth val="150"/>
          <c:upBars>
            <c:spPr>
              <a:solidFill>
                <a:srgbClr val="E23845"/>
              </a:solidFill>
              <a:ln w="9525" cap="flat" cmpd="sng" algn="ctr">
                <a:solidFill>
                  <a:schemeClr val="tx1">
                    <a:lumMod val="65000"/>
                    <a:lumOff val="35000"/>
                  </a:schemeClr>
                </a:solidFill>
                <a:round/>
              </a:ln>
              <a:effectLst/>
            </c:spPr>
          </c:upBars>
          <c:downBars>
            <c:spPr>
              <a:solidFill>
                <a:schemeClr val="dk1">
                  <a:lumMod val="75000"/>
                  <a:lumOff val="25000"/>
                </a:schemeClr>
              </a:solidFill>
              <a:ln w="9525" cap="flat" cmpd="sng" algn="ctr">
                <a:solidFill>
                  <a:schemeClr val="tx1">
                    <a:lumMod val="65000"/>
                    <a:lumOff val="35000"/>
                  </a:schemeClr>
                </a:solidFill>
                <a:round/>
              </a:ln>
              <a:effectLst/>
            </c:spPr>
          </c:downBars>
        </c:upDownBars>
        <c:axId val="890138352"/>
        <c:axId val="890141232"/>
      </c:stockChart>
      <c:catAx>
        <c:axId val="890138352"/>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0141232"/>
        <c:crosses val="autoZero"/>
        <c:auto val="1"/>
        <c:lblAlgn val="ctr"/>
        <c:lblOffset val="100"/>
        <c:noMultiLvlLbl val="0"/>
      </c:catAx>
      <c:valAx>
        <c:axId val="890141232"/>
        <c:scaling>
          <c:orientation val="minMax"/>
        </c:scaling>
        <c:delete val="0"/>
        <c:axPos val="l"/>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01383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dPt>
            <c:idx val="0"/>
            <c:invertIfNegative val="0"/>
            <c:bubble3D val="0"/>
            <c:spPr>
              <a:solidFill>
                <a:srgbClr val="F4B6BA"/>
              </a:solidFill>
              <a:ln>
                <a:noFill/>
              </a:ln>
              <a:effectLst/>
            </c:spPr>
            <c:extLst>
              <c:ext xmlns:c16="http://schemas.microsoft.com/office/drawing/2014/chart" uri="{C3380CC4-5D6E-409C-BE32-E72D297353CC}">
                <c16:uniqueId val="{00000001-7515-463A-B7C1-8583F759B78E}"/>
              </c:ext>
            </c:extLst>
          </c:dPt>
          <c:dPt>
            <c:idx val="1"/>
            <c:invertIfNegative val="0"/>
            <c:bubble3D val="0"/>
            <c:spPr>
              <a:solidFill>
                <a:srgbClr val="EE8A91"/>
              </a:solidFill>
              <a:ln>
                <a:noFill/>
              </a:ln>
              <a:effectLst/>
            </c:spPr>
            <c:extLst>
              <c:ext xmlns:c16="http://schemas.microsoft.com/office/drawing/2014/chart" uri="{C3380CC4-5D6E-409C-BE32-E72D297353CC}">
                <c16:uniqueId val="{00000003-7515-463A-B7C1-8583F759B78E}"/>
              </c:ext>
            </c:extLst>
          </c:dPt>
          <c:dPt>
            <c:idx val="2"/>
            <c:invertIfNegative val="0"/>
            <c:bubble3D val="0"/>
            <c:spPr>
              <a:solidFill>
                <a:srgbClr val="E9656E"/>
              </a:solidFill>
              <a:ln>
                <a:noFill/>
              </a:ln>
              <a:effectLst/>
            </c:spPr>
            <c:extLst>
              <c:ext xmlns:c16="http://schemas.microsoft.com/office/drawing/2014/chart" uri="{C3380CC4-5D6E-409C-BE32-E72D297353CC}">
                <c16:uniqueId val="{00000005-7515-463A-B7C1-8583F759B78E}"/>
              </c:ext>
            </c:extLst>
          </c:dPt>
          <c:dPt>
            <c:idx val="3"/>
            <c:invertIfNegative val="0"/>
            <c:bubble3D val="0"/>
            <c:spPr>
              <a:solidFill>
                <a:srgbClr val="E23845"/>
              </a:solidFill>
              <a:ln>
                <a:noFill/>
              </a:ln>
              <a:effectLst/>
            </c:spPr>
            <c:extLst>
              <c:ext xmlns:c16="http://schemas.microsoft.com/office/drawing/2014/chart" uri="{C3380CC4-5D6E-409C-BE32-E72D297353CC}">
                <c16:uniqueId val="{00000007-7515-463A-B7C1-8583F759B78E}"/>
              </c:ext>
            </c:extLst>
          </c:dPt>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'Altman Z Score'!$F$54:$I$54</c:f>
              <c:numCache>
                <c:formatCode>[$-409]mmm\-yy;@</c:formatCode>
                <c:ptCount val="4"/>
                <c:pt idx="0">
                  <c:v>44286</c:v>
                </c:pt>
                <c:pt idx="1">
                  <c:v>44651</c:v>
                </c:pt>
                <c:pt idx="2">
                  <c:v>45016</c:v>
                </c:pt>
                <c:pt idx="3">
                  <c:v>45382</c:v>
                </c:pt>
              </c:numCache>
            </c:numRef>
          </c:cat>
          <c:val>
            <c:numRef>
              <c:f>'Altman Z Score'!$F$57:$I$57</c:f>
              <c:numCache>
                <c:formatCode>0.0%</c:formatCode>
                <c:ptCount val="4"/>
                <c:pt idx="0">
                  <c:v>0.50863445740219448</c:v>
                </c:pt>
                <c:pt idx="1">
                  <c:v>0.60328966353090541</c:v>
                </c:pt>
                <c:pt idx="2">
                  <c:v>0.31719061067642018</c:v>
                </c:pt>
                <c:pt idx="3">
                  <c:v>0.13063024490494948</c:v>
                </c:pt>
              </c:numCache>
            </c:numRef>
          </c:val>
          <c:extLst>
            <c:ext xmlns:c16="http://schemas.microsoft.com/office/drawing/2014/chart" uri="{C3380CC4-5D6E-409C-BE32-E72D297353CC}">
              <c16:uniqueId val="{00000008-7515-463A-B7C1-8583F759B78E}"/>
            </c:ext>
          </c:extLst>
        </c:ser>
        <c:dLbls>
          <c:showLegendKey val="0"/>
          <c:showVal val="0"/>
          <c:showCatName val="0"/>
          <c:showSerName val="0"/>
          <c:showPercent val="0"/>
          <c:showBubbleSize val="0"/>
        </c:dLbls>
        <c:gapWidth val="219"/>
        <c:overlap val="-27"/>
        <c:axId val="1443017023"/>
        <c:axId val="1443015103"/>
      </c:barChart>
      <c:catAx>
        <c:axId val="1443017023"/>
        <c:scaling>
          <c:orientation val="minMax"/>
        </c:scaling>
        <c:delete val="0"/>
        <c:axPos val="b"/>
        <c:numFmt formatCode="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en-US"/>
          </a:p>
        </c:txPr>
        <c:crossAx val="1443015103"/>
        <c:crosses val="autoZero"/>
        <c:auto val="0"/>
        <c:lblAlgn val="ctr"/>
        <c:lblOffset val="100"/>
        <c:noMultiLvlLbl val="0"/>
      </c:catAx>
      <c:valAx>
        <c:axId val="1443015103"/>
        <c:scaling>
          <c:orientation val="minMax"/>
        </c:scaling>
        <c:delete val="1"/>
        <c:axPos val="l"/>
        <c:numFmt formatCode="0.0%" sourceLinked="1"/>
        <c:majorTickMark val="none"/>
        <c:minorTickMark val="none"/>
        <c:tickLblPos val="nextTo"/>
        <c:crossAx val="1443017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E2384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'Altman Z Score'!$F$60:$I$60</c:f>
              <c:numCache>
                <c:formatCode>[$-409]mmm\-yy;@</c:formatCode>
                <c:ptCount val="4"/>
                <c:pt idx="0">
                  <c:v>44286</c:v>
                </c:pt>
                <c:pt idx="1">
                  <c:v>44651</c:v>
                </c:pt>
                <c:pt idx="2">
                  <c:v>45016</c:v>
                </c:pt>
                <c:pt idx="3">
                  <c:v>45382</c:v>
                </c:pt>
              </c:numCache>
            </c:numRef>
          </c:cat>
          <c:val>
            <c:numRef>
              <c:f>'Altman Z Score'!$F$63:$I$63</c:f>
              <c:numCache>
                <c:formatCode>0.0%</c:formatCode>
                <c:ptCount val="4"/>
                <c:pt idx="0">
                  <c:v>0</c:v>
                </c:pt>
                <c:pt idx="1">
                  <c:v>0</c:v>
                </c:pt>
                <c:pt idx="2">
                  <c:v>0</c:v>
                </c:pt>
                <c:pt idx="3">
                  <c:v>1.5028258263401267E-2</c:v>
                </c:pt>
              </c:numCache>
            </c:numRef>
          </c:val>
          <c:extLst>
            <c:ext xmlns:c16="http://schemas.microsoft.com/office/drawing/2014/chart" uri="{C3380CC4-5D6E-409C-BE32-E72D297353CC}">
              <c16:uniqueId val="{00000000-4BC6-41B3-A76F-8FDEC7BE343C}"/>
            </c:ext>
          </c:extLst>
        </c:ser>
        <c:dLbls>
          <c:dLblPos val="outEnd"/>
          <c:showLegendKey val="0"/>
          <c:showVal val="1"/>
          <c:showCatName val="0"/>
          <c:showSerName val="0"/>
          <c:showPercent val="0"/>
          <c:showBubbleSize val="0"/>
        </c:dLbls>
        <c:gapWidth val="219"/>
        <c:overlap val="-27"/>
        <c:axId val="1443017023"/>
        <c:axId val="1443015103"/>
      </c:barChart>
      <c:catAx>
        <c:axId val="1443017023"/>
        <c:scaling>
          <c:orientation val="minMax"/>
        </c:scaling>
        <c:delete val="0"/>
        <c:axPos val="b"/>
        <c:numFmt formatCode="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en-US"/>
          </a:p>
        </c:txPr>
        <c:crossAx val="1443015103"/>
        <c:crosses val="autoZero"/>
        <c:auto val="0"/>
        <c:lblAlgn val="ctr"/>
        <c:lblOffset val="100"/>
        <c:noMultiLvlLbl val="0"/>
      </c:catAx>
      <c:valAx>
        <c:axId val="1443015103"/>
        <c:scaling>
          <c:orientation val="minMax"/>
        </c:scaling>
        <c:delete val="1"/>
        <c:axPos val="l"/>
        <c:numFmt formatCode="0.0%" sourceLinked="1"/>
        <c:majorTickMark val="none"/>
        <c:minorTickMark val="none"/>
        <c:tickLblPos val="nextTo"/>
        <c:crossAx val="1443017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dPt>
            <c:idx val="0"/>
            <c:invertIfNegative val="0"/>
            <c:bubble3D val="0"/>
            <c:spPr>
              <a:solidFill>
                <a:srgbClr val="F4B6BA"/>
              </a:solidFill>
              <a:ln>
                <a:noFill/>
              </a:ln>
              <a:effectLst/>
            </c:spPr>
            <c:extLst>
              <c:ext xmlns:c16="http://schemas.microsoft.com/office/drawing/2014/chart" uri="{C3380CC4-5D6E-409C-BE32-E72D297353CC}">
                <c16:uniqueId val="{00000001-A63C-4972-9939-6C8F91744F8F}"/>
              </c:ext>
            </c:extLst>
          </c:dPt>
          <c:dPt>
            <c:idx val="1"/>
            <c:invertIfNegative val="0"/>
            <c:bubble3D val="0"/>
            <c:spPr>
              <a:solidFill>
                <a:srgbClr val="EE8A91"/>
              </a:solidFill>
              <a:ln>
                <a:noFill/>
              </a:ln>
              <a:effectLst/>
            </c:spPr>
            <c:extLst>
              <c:ext xmlns:c16="http://schemas.microsoft.com/office/drawing/2014/chart" uri="{C3380CC4-5D6E-409C-BE32-E72D297353CC}">
                <c16:uniqueId val="{00000003-A63C-4972-9939-6C8F91744F8F}"/>
              </c:ext>
            </c:extLst>
          </c:dPt>
          <c:dPt>
            <c:idx val="2"/>
            <c:invertIfNegative val="0"/>
            <c:bubble3D val="0"/>
            <c:spPr>
              <a:solidFill>
                <a:srgbClr val="E9656E"/>
              </a:solidFill>
              <a:ln>
                <a:noFill/>
              </a:ln>
              <a:effectLst/>
            </c:spPr>
            <c:extLst>
              <c:ext xmlns:c16="http://schemas.microsoft.com/office/drawing/2014/chart" uri="{C3380CC4-5D6E-409C-BE32-E72D297353CC}">
                <c16:uniqueId val="{00000005-A63C-4972-9939-6C8F91744F8F}"/>
              </c:ext>
            </c:extLst>
          </c:dPt>
          <c:dPt>
            <c:idx val="3"/>
            <c:invertIfNegative val="0"/>
            <c:bubble3D val="0"/>
            <c:spPr>
              <a:solidFill>
                <a:srgbClr val="E23845"/>
              </a:solidFill>
              <a:ln>
                <a:noFill/>
              </a:ln>
              <a:effectLst/>
            </c:spPr>
            <c:extLst>
              <c:ext xmlns:c16="http://schemas.microsoft.com/office/drawing/2014/chart" uri="{C3380CC4-5D6E-409C-BE32-E72D297353CC}">
                <c16:uniqueId val="{00000007-A63C-4972-9939-6C8F91744F8F}"/>
              </c:ext>
            </c:extLst>
          </c:dPt>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'Altman Z Score'!$F$66:$I$66</c:f>
              <c:numCache>
                <c:formatCode>[$-409]mmm\-yy;@</c:formatCode>
                <c:ptCount val="4"/>
                <c:pt idx="0">
                  <c:v>44286</c:v>
                </c:pt>
                <c:pt idx="1">
                  <c:v>44651</c:v>
                </c:pt>
                <c:pt idx="2">
                  <c:v>45016</c:v>
                </c:pt>
                <c:pt idx="3">
                  <c:v>45382</c:v>
                </c:pt>
              </c:numCache>
            </c:numRef>
          </c:cat>
          <c:val>
            <c:numRef>
              <c:f>'Altman Z Score'!$F$69:$I$69</c:f>
              <c:numCache>
                <c:formatCode>0.0%</c:formatCode>
                <c:ptCount val="4"/>
                <c:pt idx="0">
                  <c:v>-9.365197908887235E-2</c:v>
                </c:pt>
                <c:pt idx="1">
                  <c:v>-7.0439198938073572E-2</c:v>
                </c:pt>
                <c:pt idx="2">
                  <c:v>-4.6992916338719389E-2</c:v>
                </c:pt>
                <c:pt idx="3">
                  <c:v>1.2459325226922419E-2</c:v>
                </c:pt>
              </c:numCache>
            </c:numRef>
          </c:val>
          <c:extLst>
            <c:ext xmlns:c16="http://schemas.microsoft.com/office/drawing/2014/chart" uri="{C3380CC4-5D6E-409C-BE32-E72D297353CC}">
              <c16:uniqueId val="{00000008-A63C-4972-9939-6C8F91744F8F}"/>
            </c:ext>
          </c:extLst>
        </c:ser>
        <c:dLbls>
          <c:showLegendKey val="0"/>
          <c:showVal val="0"/>
          <c:showCatName val="0"/>
          <c:showSerName val="0"/>
          <c:showPercent val="0"/>
          <c:showBubbleSize val="0"/>
        </c:dLbls>
        <c:gapWidth val="219"/>
        <c:overlap val="-27"/>
        <c:axId val="1443017023"/>
        <c:axId val="1443015103"/>
      </c:barChart>
      <c:catAx>
        <c:axId val="1443017023"/>
        <c:scaling>
          <c:orientation val="minMax"/>
        </c:scaling>
        <c:delete val="0"/>
        <c:axPos val="b"/>
        <c:numFmt formatCode="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en-US"/>
          </a:p>
        </c:txPr>
        <c:crossAx val="1443015103"/>
        <c:crosses val="autoZero"/>
        <c:auto val="0"/>
        <c:lblAlgn val="ctr"/>
        <c:lblOffset val="100"/>
        <c:noMultiLvlLbl val="0"/>
      </c:catAx>
      <c:valAx>
        <c:axId val="1443015103"/>
        <c:scaling>
          <c:orientation val="minMax"/>
        </c:scaling>
        <c:delete val="1"/>
        <c:axPos val="l"/>
        <c:numFmt formatCode="0.0%" sourceLinked="1"/>
        <c:majorTickMark val="none"/>
        <c:minorTickMark val="none"/>
        <c:tickLblPos val="nextTo"/>
        <c:crossAx val="1443017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dPt>
            <c:idx val="1"/>
            <c:invertIfNegative val="0"/>
            <c:bubble3D val="0"/>
            <c:spPr>
              <a:solidFill>
                <a:srgbClr val="EE8A91"/>
              </a:solidFill>
              <a:ln>
                <a:noFill/>
              </a:ln>
              <a:effectLst/>
            </c:spPr>
            <c:extLst>
              <c:ext xmlns:c16="http://schemas.microsoft.com/office/drawing/2014/chart" uri="{C3380CC4-5D6E-409C-BE32-E72D297353CC}">
                <c16:uniqueId val="{00000001-2924-42D0-A9BD-7746A24505B5}"/>
              </c:ext>
            </c:extLst>
          </c:dPt>
          <c:dPt>
            <c:idx val="2"/>
            <c:invertIfNegative val="0"/>
            <c:bubble3D val="0"/>
            <c:spPr>
              <a:solidFill>
                <a:srgbClr val="E9656E"/>
              </a:solidFill>
              <a:ln>
                <a:noFill/>
              </a:ln>
              <a:effectLst/>
            </c:spPr>
            <c:extLst>
              <c:ext xmlns:c16="http://schemas.microsoft.com/office/drawing/2014/chart" uri="{C3380CC4-5D6E-409C-BE32-E72D297353CC}">
                <c16:uniqueId val="{00000003-2924-42D0-A9BD-7746A24505B5}"/>
              </c:ext>
            </c:extLst>
          </c:dPt>
          <c:dPt>
            <c:idx val="3"/>
            <c:invertIfNegative val="0"/>
            <c:bubble3D val="0"/>
            <c:spPr>
              <a:solidFill>
                <a:srgbClr val="E23845"/>
              </a:solidFill>
              <a:ln>
                <a:noFill/>
              </a:ln>
              <a:effectLst/>
            </c:spPr>
            <c:extLst>
              <c:ext xmlns:c16="http://schemas.microsoft.com/office/drawing/2014/chart" uri="{C3380CC4-5D6E-409C-BE32-E72D297353CC}">
                <c16:uniqueId val="{00000005-2924-42D0-A9BD-7746A24505B5}"/>
              </c:ext>
            </c:extLst>
          </c:dPt>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'Altman Z Score'!$F$72:$I$72</c:f>
              <c:numCache>
                <c:formatCode>[$-409]mmm\-yy;@</c:formatCode>
                <c:ptCount val="4"/>
                <c:pt idx="0">
                  <c:v>44286</c:v>
                </c:pt>
                <c:pt idx="1">
                  <c:v>44651</c:v>
                </c:pt>
                <c:pt idx="2">
                  <c:v>45016</c:v>
                </c:pt>
                <c:pt idx="3">
                  <c:v>45382</c:v>
                </c:pt>
              </c:numCache>
            </c:numRef>
          </c:cat>
          <c:val>
            <c:numRef>
              <c:f>'Altman Z Score'!$F$75:$I$75</c:f>
              <c:numCache>
                <c:formatCode>0.0%</c:formatCode>
                <c:ptCount val="4"/>
                <c:pt idx="0">
                  <c:v>0</c:v>
                </c:pt>
                <c:pt idx="1">
                  <c:v>89.475677036899015</c:v>
                </c:pt>
                <c:pt idx="2">
                  <c:v>8.4134663917751489</c:v>
                </c:pt>
                <c:pt idx="3">
                  <c:v>21.103797629102804</c:v>
                </c:pt>
              </c:numCache>
            </c:numRef>
          </c:val>
          <c:extLst>
            <c:ext xmlns:c16="http://schemas.microsoft.com/office/drawing/2014/chart" uri="{C3380CC4-5D6E-409C-BE32-E72D297353CC}">
              <c16:uniqueId val="{00000006-2924-42D0-A9BD-7746A24505B5}"/>
            </c:ext>
          </c:extLst>
        </c:ser>
        <c:dLbls>
          <c:dLblPos val="outEnd"/>
          <c:showLegendKey val="0"/>
          <c:showVal val="1"/>
          <c:showCatName val="0"/>
          <c:showSerName val="0"/>
          <c:showPercent val="0"/>
          <c:showBubbleSize val="0"/>
        </c:dLbls>
        <c:gapWidth val="219"/>
        <c:overlap val="-27"/>
        <c:axId val="1443017023"/>
        <c:axId val="1443015103"/>
      </c:barChart>
      <c:catAx>
        <c:axId val="1443017023"/>
        <c:scaling>
          <c:orientation val="minMax"/>
        </c:scaling>
        <c:delete val="0"/>
        <c:axPos val="b"/>
        <c:numFmt formatCode="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en-US"/>
          </a:p>
        </c:txPr>
        <c:crossAx val="1443015103"/>
        <c:crosses val="autoZero"/>
        <c:auto val="0"/>
        <c:lblAlgn val="ctr"/>
        <c:lblOffset val="100"/>
        <c:noMultiLvlLbl val="0"/>
      </c:catAx>
      <c:valAx>
        <c:axId val="1443015103"/>
        <c:scaling>
          <c:orientation val="minMax"/>
        </c:scaling>
        <c:delete val="1"/>
        <c:axPos val="l"/>
        <c:numFmt formatCode="0.0%" sourceLinked="1"/>
        <c:majorTickMark val="none"/>
        <c:minorTickMark val="none"/>
        <c:tickLblPos val="nextTo"/>
        <c:crossAx val="1443017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dPt>
            <c:idx val="0"/>
            <c:invertIfNegative val="0"/>
            <c:bubble3D val="0"/>
            <c:spPr>
              <a:solidFill>
                <a:srgbClr val="ED9BA5"/>
              </a:solidFill>
              <a:ln>
                <a:noFill/>
              </a:ln>
              <a:effectLst/>
            </c:spPr>
            <c:extLst>
              <c:ext xmlns:c16="http://schemas.microsoft.com/office/drawing/2014/chart" uri="{C3380CC4-5D6E-409C-BE32-E72D297353CC}">
                <c16:uniqueId val="{00000001-1BEC-4827-906F-3C585A7A3AFB}"/>
              </c:ext>
            </c:extLst>
          </c:dPt>
          <c:dPt>
            <c:idx val="1"/>
            <c:invertIfNegative val="0"/>
            <c:bubble3D val="0"/>
            <c:spPr>
              <a:solidFill>
                <a:srgbClr val="EC7C84"/>
              </a:solidFill>
              <a:ln>
                <a:noFill/>
              </a:ln>
              <a:effectLst/>
            </c:spPr>
            <c:extLst>
              <c:ext xmlns:c16="http://schemas.microsoft.com/office/drawing/2014/chart" uri="{C3380CC4-5D6E-409C-BE32-E72D297353CC}">
                <c16:uniqueId val="{00000003-1BEC-4827-906F-3C585A7A3AFB}"/>
              </c:ext>
            </c:extLst>
          </c:dPt>
          <c:dPt>
            <c:idx val="2"/>
            <c:invertIfNegative val="0"/>
            <c:bubble3D val="0"/>
            <c:spPr>
              <a:solidFill>
                <a:srgbClr val="E9656E"/>
              </a:solidFill>
              <a:ln>
                <a:noFill/>
              </a:ln>
              <a:effectLst/>
            </c:spPr>
            <c:extLst>
              <c:ext xmlns:c16="http://schemas.microsoft.com/office/drawing/2014/chart" uri="{C3380CC4-5D6E-409C-BE32-E72D297353CC}">
                <c16:uniqueId val="{00000005-1BEC-4827-906F-3C585A7A3AFB}"/>
              </c:ext>
            </c:extLst>
          </c:dPt>
          <c:dPt>
            <c:idx val="3"/>
            <c:invertIfNegative val="0"/>
            <c:bubble3D val="0"/>
            <c:spPr>
              <a:solidFill>
                <a:srgbClr val="E23845"/>
              </a:solidFill>
              <a:ln>
                <a:noFill/>
              </a:ln>
              <a:effectLst/>
            </c:spPr>
            <c:extLst>
              <c:ext xmlns:c16="http://schemas.microsoft.com/office/drawing/2014/chart" uri="{C3380CC4-5D6E-409C-BE32-E72D297353CC}">
                <c16:uniqueId val="{00000007-1BEC-4827-906F-3C585A7A3AFB}"/>
              </c:ext>
            </c:extLst>
          </c:dPt>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'Altman Z Score'!$F$78:$I$78</c:f>
              <c:numCache>
                <c:formatCode>[$-409]mmm\-yy;@</c:formatCode>
                <c:ptCount val="4"/>
                <c:pt idx="0">
                  <c:v>44286</c:v>
                </c:pt>
                <c:pt idx="1">
                  <c:v>44651</c:v>
                </c:pt>
                <c:pt idx="2">
                  <c:v>45016</c:v>
                </c:pt>
                <c:pt idx="3">
                  <c:v>45382</c:v>
                </c:pt>
              </c:numCache>
            </c:numRef>
          </c:cat>
          <c:val>
            <c:numRef>
              <c:f>'Altman Z Score'!$F$81:$I$81</c:f>
              <c:numCache>
                <c:formatCode>0.0%</c:formatCode>
                <c:ptCount val="4"/>
                <c:pt idx="0">
                  <c:v>0.22908025506979951</c:v>
                </c:pt>
                <c:pt idx="1">
                  <c:v>0.24195763836786516</c:v>
                </c:pt>
                <c:pt idx="2">
                  <c:v>0.32774665493772859</c:v>
                </c:pt>
                <c:pt idx="3">
                  <c:v>0.51866758006507963</c:v>
                </c:pt>
              </c:numCache>
            </c:numRef>
          </c:val>
          <c:extLst>
            <c:ext xmlns:c16="http://schemas.microsoft.com/office/drawing/2014/chart" uri="{C3380CC4-5D6E-409C-BE32-E72D297353CC}">
              <c16:uniqueId val="{00000008-1BEC-4827-906F-3C585A7A3AFB}"/>
            </c:ext>
          </c:extLst>
        </c:ser>
        <c:dLbls>
          <c:dLblPos val="outEnd"/>
          <c:showLegendKey val="0"/>
          <c:showVal val="1"/>
          <c:showCatName val="0"/>
          <c:showSerName val="0"/>
          <c:showPercent val="0"/>
          <c:showBubbleSize val="0"/>
        </c:dLbls>
        <c:gapWidth val="219"/>
        <c:overlap val="-27"/>
        <c:axId val="1443017023"/>
        <c:axId val="1443015103"/>
      </c:barChart>
      <c:catAx>
        <c:axId val="1443017023"/>
        <c:scaling>
          <c:orientation val="minMax"/>
        </c:scaling>
        <c:delete val="0"/>
        <c:axPos val="b"/>
        <c:numFmt formatCode="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en-US"/>
          </a:p>
        </c:txPr>
        <c:crossAx val="1443015103"/>
        <c:crosses val="autoZero"/>
        <c:auto val="0"/>
        <c:lblAlgn val="ctr"/>
        <c:lblOffset val="100"/>
        <c:noMultiLvlLbl val="0"/>
      </c:catAx>
      <c:valAx>
        <c:axId val="1443015103"/>
        <c:scaling>
          <c:orientation val="minMax"/>
        </c:scaling>
        <c:delete val="1"/>
        <c:axPos val="l"/>
        <c:numFmt formatCode="0.0%" sourceLinked="1"/>
        <c:majorTickMark val="none"/>
        <c:minorTickMark val="none"/>
        <c:tickLblPos val="nextTo"/>
        <c:crossAx val="1443017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dPt>
            <c:idx val="0"/>
            <c:invertIfNegative val="0"/>
            <c:bubble3D val="0"/>
            <c:spPr>
              <a:solidFill>
                <a:srgbClr val="F4B6BA"/>
              </a:solidFill>
              <a:ln>
                <a:noFill/>
              </a:ln>
              <a:effectLst/>
            </c:spPr>
            <c:extLst>
              <c:ext xmlns:c16="http://schemas.microsoft.com/office/drawing/2014/chart" uri="{C3380CC4-5D6E-409C-BE32-E72D297353CC}">
                <c16:uniqueId val="{00000001-B3CF-47F2-867E-BA8ADF72727B}"/>
              </c:ext>
            </c:extLst>
          </c:dPt>
          <c:dPt>
            <c:idx val="1"/>
            <c:invertIfNegative val="0"/>
            <c:bubble3D val="0"/>
            <c:spPr>
              <a:solidFill>
                <a:srgbClr val="EE8A91"/>
              </a:solidFill>
              <a:ln>
                <a:noFill/>
              </a:ln>
              <a:effectLst/>
            </c:spPr>
            <c:extLst>
              <c:ext xmlns:c16="http://schemas.microsoft.com/office/drawing/2014/chart" uri="{C3380CC4-5D6E-409C-BE32-E72D297353CC}">
                <c16:uniqueId val="{00000003-B3CF-47F2-867E-BA8ADF72727B}"/>
              </c:ext>
            </c:extLst>
          </c:dPt>
          <c:dPt>
            <c:idx val="2"/>
            <c:invertIfNegative val="0"/>
            <c:bubble3D val="0"/>
            <c:spPr>
              <a:solidFill>
                <a:srgbClr val="E9656E"/>
              </a:solidFill>
              <a:ln>
                <a:noFill/>
              </a:ln>
              <a:effectLst/>
            </c:spPr>
            <c:extLst>
              <c:ext xmlns:c16="http://schemas.microsoft.com/office/drawing/2014/chart" uri="{C3380CC4-5D6E-409C-BE32-E72D297353CC}">
                <c16:uniqueId val="{00000005-B3CF-47F2-867E-BA8ADF72727B}"/>
              </c:ext>
            </c:extLst>
          </c:dPt>
          <c:dPt>
            <c:idx val="3"/>
            <c:invertIfNegative val="0"/>
            <c:bubble3D val="0"/>
            <c:spPr>
              <a:solidFill>
                <a:srgbClr val="E23845"/>
              </a:solidFill>
              <a:ln>
                <a:noFill/>
              </a:ln>
              <a:effectLst/>
            </c:spPr>
            <c:extLst>
              <c:ext xmlns:c16="http://schemas.microsoft.com/office/drawing/2014/chart" uri="{C3380CC4-5D6E-409C-BE32-E72D297353CC}">
                <c16:uniqueId val="{00000007-B3CF-47F2-867E-BA8ADF72727B}"/>
              </c:ext>
            </c:extLst>
          </c:dPt>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'Altman Z Score'!$F$84:$I$84</c:f>
              <c:numCache>
                <c:formatCode>[$-409]mmm\-yy;@</c:formatCode>
                <c:ptCount val="4"/>
                <c:pt idx="0">
                  <c:v>44286</c:v>
                </c:pt>
                <c:pt idx="1">
                  <c:v>44651</c:v>
                </c:pt>
                <c:pt idx="2">
                  <c:v>45016</c:v>
                </c:pt>
                <c:pt idx="3">
                  <c:v>45382</c:v>
                </c:pt>
              </c:numCache>
            </c:numRef>
          </c:cat>
          <c:val>
            <c:numRef>
              <c:f>'Altman Z Score'!$F$85:$I$85</c:f>
              <c:numCache>
                <c:formatCode>0.00</c:formatCode>
                <c:ptCount val="4"/>
                <c:pt idx="0">
                  <c:v>0.53039007295915419</c:v>
                </c:pt>
                <c:pt idx="1">
                  <c:v>54.418862100248717</c:v>
                </c:pt>
                <c:pt idx="2">
                  <c:v>5.6013785988967477</c:v>
                </c:pt>
                <c:pt idx="3">
                  <c:v>13.399857786230307</c:v>
                </c:pt>
              </c:numCache>
            </c:numRef>
          </c:val>
          <c:extLst>
            <c:ext xmlns:c16="http://schemas.microsoft.com/office/drawing/2014/chart" uri="{C3380CC4-5D6E-409C-BE32-E72D297353CC}">
              <c16:uniqueId val="{00000008-B3CF-47F2-867E-BA8ADF72727B}"/>
            </c:ext>
          </c:extLst>
        </c:ser>
        <c:dLbls>
          <c:dLblPos val="outEnd"/>
          <c:showLegendKey val="0"/>
          <c:showVal val="1"/>
          <c:showCatName val="0"/>
          <c:showSerName val="0"/>
          <c:showPercent val="0"/>
          <c:showBubbleSize val="0"/>
        </c:dLbls>
        <c:gapWidth val="219"/>
        <c:overlap val="-27"/>
        <c:axId val="1443017023"/>
        <c:axId val="1443015103"/>
      </c:barChart>
      <c:catAx>
        <c:axId val="1443017023"/>
        <c:scaling>
          <c:orientation val="minMax"/>
        </c:scaling>
        <c:delete val="0"/>
        <c:axPos val="b"/>
        <c:numFmt formatCode="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en-US"/>
          </a:p>
        </c:txPr>
        <c:crossAx val="1443015103"/>
        <c:crosses val="autoZero"/>
        <c:auto val="0"/>
        <c:lblAlgn val="ctr"/>
        <c:lblOffset val="100"/>
        <c:noMultiLvlLbl val="0"/>
      </c:catAx>
      <c:valAx>
        <c:axId val="1443015103"/>
        <c:scaling>
          <c:orientation val="minMax"/>
        </c:scaling>
        <c:delete val="1"/>
        <c:axPos val="l"/>
        <c:numFmt formatCode="0.00" sourceLinked="1"/>
        <c:majorTickMark val="none"/>
        <c:minorTickMark val="none"/>
        <c:tickLblPos val="nextTo"/>
        <c:crossAx val="1443017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E23845"/>
            </a:solidFill>
            <a:ln>
              <a:noFill/>
            </a:ln>
            <a:effectLst/>
          </c:spPr>
          <c:invertIfNegative val="0"/>
          <c:dPt>
            <c:idx val="0"/>
            <c:invertIfNegative val="0"/>
            <c:bubble3D val="0"/>
            <c:spPr>
              <a:solidFill>
                <a:srgbClr val="F4B6BA"/>
              </a:solidFill>
              <a:ln>
                <a:noFill/>
              </a:ln>
              <a:effectLst/>
            </c:spPr>
            <c:extLst>
              <c:ext xmlns:c16="http://schemas.microsoft.com/office/drawing/2014/chart" uri="{C3380CC4-5D6E-409C-BE32-E72D297353CC}">
                <c16:uniqueId val="{00000001-93B7-4820-86D2-1ECA25498DFC}"/>
              </c:ext>
            </c:extLst>
          </c:dPt>
          <c:dPt>
            <c:idx val="1"/>
            <c:invertIfNegative val="0"/>
            <c:bubble3D val="0"/>
            <c:spPr>
              <a:solidFill>
                <a:srgbClr val="EB7981"/>
              </a:solidFill>
              <a:ln>
                <a:noFill/>
              </a:ln>
              <a:effectLst/>
            </c:spPr>
            <c:extLst>
              <c:ext xmlns:c16="http://schemas.microsoft.com/office/drawing/2014/chart" uri="{C3380CC4-5D6E-409C-BE32-E72D297353CC}">
                <c16:uniqueId val="{00000003-93B7-4820-86D2-1ECA25498DFC}"/>
              </c:ext>
            </c:extLst>
          </c:dPt>
          <c:dPt>
            <c:idx val="2"/>
            <c:invertIfNegative val="0"/>
            <c:bubble3D val="0"/>
            <c:spPr>
              <a:solidFill>
                <a:srgbClr val="E9656E"/>
              </a:solidFill>
              <a:ln>
                <a:noFill/>
              </a:ln>
              <a:effectLst/>
            </c:spPr>
            <c:extLst>
              <c:ext xmlns:c16="http://schemas.microsoft.com/office/drawing/2014/chart" uri="{C3380CC4-5D6E-409C-BE32-E72D297353CC}">
                <c16:uniqueId val="{00000005-93B7-4820-86D2-1ECA25498DFC}"/>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solidFill>
                    <a:latin typeface="Calibri" panose="020F0502020204030204" pitchFamily="34" charset="0"/>
                    <a:ea typeface="+mn-ea"/>
                    <a:cs typeface="Calibri" panose="020F050202020403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'DuPont Analysis'!$F$60:$I$60</c:f>
              <c:numCache>
                <c:formatCode>[$-409]mmm\-yy;@</c:formatCode>
                <c:ptCount val="4"/>
                <c:pt idx="0">
                  <c:v>44286</c:v>
                </c:pt>
                <c:pt idx="1">
                  <c:v>44651</c:v>
                </c:pt>
                <c:pt idx="2">
                  <c:v>45016</c:v>
                </c:pt>
                <c:pt idx="3">
                  <c:v>45382</c:v>
                </c:pt>
              </c:numCache>
            </c:numRef>
          </c:cat>
          <c:val>
            <c:numRef>
              <c:f>'DuPont Analysis'!$F$62:$I$62</c:f>
              <c:numCache>
                <c:formatCode>#,##0.0</c:formatCode>
                <c:ptCount val="4"/>
                <c:pt idx="0">
                  <c:v>1993.8</c:v>
                </c:pt>
                <c:pt idx="1">
                  <c:v>4192.3999999999996</c:v>
                </c:pt>
                <c:pt idx="2">
                  <c:v>7079</c:v>
                </c:pt>
                <c:pt idx="3">
                  <c:v>12114</c:v>
                </c:pt>
              </c:numCache>
            </c:numRef>
          </c:val>
          <c:extLst>
            <c:ext xmlns:c16="http://schemas.microsoft.com/office/drawing/2014/chart" uri="{C3380CC4-5D6E-409C-BE32-E72D297353CC}">
              <c16:uniqueId val="{00000006-93B7-4820-86D2-1ECA25498DFC}"/>
            </c:ext>
          </c:extLst>
        </c:ser>
        <c:dLbls>
          <c:showLegendKey val="0"/>
          <c:showVal val="0"/>
          <c:showCatName val="0"/>
          <c:showSerName val="0"/>
          <c:showPercent val="0"/>
          <c:showBubbleSize val="0"/>
        </c:dLbls>
        <c:gapWidth val="219"/>
        <c:overlap val="-27"/>
        <c:axId val="1443017023"/>
        <c:axId val="1443015103"/>
      </c:barChart>
      <c:catAx>
        <c:axId val="1443017023"/>
        <c:scaling>
          <c:orientation val="minMax"/>
        </c:scaling>
        <c:delete val="0"/>
        <c:axPos val="b"/>
        <c:numFmt formatCode="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en-US"/>
          </a:p>
        </c:txPr>
        <c:crossAx val="1443015103"/>
        <c:crosses val="autoZero"/>
        <c:auto val="0"/>
        <c:lblAlgn val="ctr"/>
        <c:lblOffset val="100"/>
        <c:noMultiLvlLbl val="0"/>
      </c:catAx>
      <c:valAx>
        <c:axId val="1443015103"/>
        <c:scaling>
          <c:orientation val="minMax"/>
        </c:scaling>
        <c:delete val="1"/>
        <c:axPos val="l"/>
        <c:numFmt formatCode="#,##0.0" sourceLinked="1"/>
        <c:majorTickMark val="none"/>
        <c:minorTickMark val="none"/>
        <c:tickLblPos val="nextTo"/>
        <c:crossAx val="1443017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dPt>
            <c:idx val="0"/>
            <c:invertIfNegative val="0"/>
            <c:bubble3D val="0"/>
            <c:spPr>
              <a:solidFill>
                <a:srgbClr val="ED9BA5"/>
              </a:solidFill>
              <a:ln>
                <a:noFill/>
              </a:ln>
              <a:effectLst/>
            </c:spPr>
            <c:extLst>
              <c:ext xmlns:c16="http://schemas.microsoft.com/office/drawing/2014/chart" uri="{C3380CC4-5D6E-409C-BE32-E72D297353CC}">
                <c16:uniqueId val="{00000001-E960-45B1-85BF-6535A8E577AC}"/>
              </c:ext>
            </c:extLst>
          </c:dPt>
          <c:dPt>
            <c:idx val="1"/>
            <c:invertIfNegative val="0"/>
            <c:bubble3D val="0"/>
            <c:spPr>
              <a:solidFill>
                <a:srgbClr val="DC8389"/>
              </a:solidFill>
              <a:ln>
                <a:noFill/>
              </a:ln>
              <a:effectLst/>
            </c:spPr>
            <c:extLst>
              <c:ext xmlns:c16="http://schemas.microsoft.com/office/drawing/2014/chart" uri="{C3380CC4-5D6E-409C-BE32-E72D297353CC}">
                <c16:uniqueId val="{00000003-E960-45B1-85BF-6535A8E577AC}"/>
              </c:ext>
            </c:extLst>
          </c:dPt>
          <c:dPt>
            <c:idx val="2"/>
            <c:invertIfNegative val="0"/>
            <c:bubble3D val="0"/>
            <c:spPr>
              <a:solidFill>
                <a:srgbClr val="E9656E"/>
              </a:solidFill>
              <a:ln>
                <a:noFill/>
              </a:ln>
              <a:effectLst/>
            </c:spPr>
            <c:extLst>
              <c:ext xmlns:c16="http://schemas.microsoft.com/office/drawing/2014/chart" uri="{C3380CC4-5D6E-409C-BE32-E72D297353CC}">
                <c16:uniqueId val="{00000005-E960-45B1-85BF-6535A8E577AC}"/>
              </c:ext>
            </c:extLst>
          </c:dPt>
          <c:dPt>
            <c:idx val="3"/>
            <c:invertIfNegative val="0"/>
            <c:bubble3D val="0"/>
            <c:spPr>
              <a:solidFill>
                <a:srgbClr val="E23845"/>
              </a:solidFill>
              <a:ln>
                <a:noFill/>
              </a:ln>
              <a:effectLst/>
            </c:spPr>
            <c:extLst>
              <c:ext xmlns:c16="http://schemas.microsoft.com/office/drawing/2014/chart" uri="{C3380CC4-5D6E-409C-BE32-E72D297353CC}">
                <c16:uniqueId val="{00000007-E960-45B1-85BF-6535A8E577AC}"/>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'DuPont Analysis'!$F$60:$I$60</c:f>
              <c:numCache>
                <c:formatCode>[$-409]mmm\-yy;@</c:formatCode>
                <c:ptCount val="4"/>
                <c:pt idx="0">
                  <c:v>44286</c:v>
                </c:pt>
                <c:pt idx="1">
                  <c:v>44651</c:v>
                </c:pt>
                <c:pt idx="2">
                  <c:v>45016</c:v>
                </c:pt>
                <c:pt idx="3">
                  <c:v>45382</c:v>
                </c:pt>
              </c:numCache>
            </c:numRef>
          </c:cat>
          <c:val>
            <c:numRef>
              <c:f>'DuPont Analysis'!$F$61:$I$61</c:f>
              <c:numCache>
                <c:formatCode>#,##0.0</c:formatCode>
                <c:ptCount val="4"/>
                <c:pt idx="0">
                  <c:v>-812.8</c:v>
                </c:pt>
                <c:pt idx="1">
                  <c:v>-1208.7</c:v>
                </c:pt>
                <c:pt idx="2">
                  <c:v>-971</c:v>
                </c:pt>
                <c:pt idx="3">
                  <c:v>351</c:v>
                </c:pt>
              </c:numCache>
            </c:numRef>
          </c:val>
          <c:extLst>
            <c:ext xmlns:c16="http://schemas.microsoft.com/office/drawing/2014/chart" uri="{C3380CC4-5D6E-409C-BE32-E72D297353CC}">
              <c16:uniqueId val="{00000008-E960-45B1-85BF-6535A8E577AC}"/>
            </c:ext>
          </c:extLst>
        </c:ser>
        <c:dLbls>
          <c:dLblPos val="outEnd"/>
          <c:showLegendKey val="0"/>
          <c:showVal val="1"/>
          <c:showCatName val="0"/>
          <c:showSerName val="0"/>
          <c:showPercent val="0"/>
          <c:showBubbleSize val="0"/>
        </c:dLbls>
        <c:gapWidth val="219"/>
        <c:overlap val="-27"/>
        <c:axId val="1443017023"/>
        <c:axId val="1443015103"/>
      </c:barChart>
      <c:catAx>
        <c:axId val="1443017023"/>
        <c:scaling>
          <c:orientation val="minMax"/>
        </c:scaling>
        <c:delete val="0"/>
        <c:axPos val="b"/>
        <c:numFmt formatCode="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en-US"/>
          </a:p>
        </c:txPr>
        <c:crossAx val="1443015103"/>
        <c:crosses val="autoZero"/>
        <c:auto val="0"/>
        <c:lblAlgn val="ctr"/>
        <c:lblOffset val="100"/>
        <c:noMultiLvlLbl val="0"/>
      </c:catAx>
      <c:valAx>
        <c:axId val="1443015103"/>
        <c:scaling>
          <c:orientation val="minMax"/>
        </c:scaling>
        <c:delete val="1"/>
        <c:axPos val="l"/>
        <c:numFmt formatCode="#,##0.0" sourceLinked="1"/>
        <c:majorTickMark val="none"/>
        <c:minorTickMark val="none"/>
        <c:tickLblPos val="nextTo"/>
        <c:crossAx val="1443017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dPt>
            <c:idx val="0"/>
            <c:invertIfNegative val="0"/>
            <c:bubble3D val="0"/>
            <c:spPr>
              <a:solidFill>
                <a:srgbClr val="F4B6BA"/>
              </a:solidFill>
              <a:ln>
                <a:noFill/>
              </a:ln>
              <a:effectLst/>
            </c:spPr>
            <c:extLst>
              <c:ext xmlns:c16="http://schemas.microsoft.com/office/drawing/2014/chart" uri="{C3380CC4-5D6E-409C-BE32-E72D297353CC}">
                <c16:uniqueId val="{00000001-47BB-482B-835A-4A326C9D2F06}"/>
              </c:ext>
            </c:extLst>
          </c:dPt>
          <c:dPt>
            <c:idx val="1"/>
            <c:invertIfNegative val="0"/>
            <c:bubble3D val="0"/>
            <c:spPr>
              <a:solidFill>
                <a:srgbClr val="EC7C84"/>
              </a:solidFill>
              <a:ln>
                <a:noFill/>
              </a:ln>
              <a:effectLst/>
            </c:spPr>
            <c:extLst>
              <c:ext xmlns:c16="http://schemas.microsoft.com/office/drawing/2014/chart" uri="{C3380CC4-5D6E-409C-BE32-E72D297353CC}">
                <c16:uniqueId val="{00000003-47BB-482B-835A-4A326C9D2F06}"/>
              </c:ext>
            </c:extLst>
          </c:dPt>
          <c:dPt>
            <c:idx val="2"/>
            <c:invertIfNegative val="0"/>
            <c:bubble3D val="0"/>
            <c:spPr>
              <a:solidFill>
                <a:srgbClr val="EB7981"/>
              </a:solidFill>
              <a:ln>
                <a:noFill/>
              </a:ln>
              <a:effectLst/>
            </c:spPr>
            <c:extLst>
              <c:ext xmlns:c16="http://schemas.microsoft.com/office/drawing/2014/chart" uri="{C3380CC4-5D6E-409C-BE32-E72D297353CC}">
                <c16:uniqueId val="{00000005-47BB-482B-835A-4A326C9D2F06}"/>
              </c:ext>
            </c:extLst>
          </c:dPt>
          <c:dPt>
            <c:idx val="3"/>
            <c:invertIfNegative val="0"/>
            <c:bubble3D val="0"/>
            <c:spPr>
              <a:solidFill>
                <a:srgbClr val="E23845"/>
              </a:solidFill>
              <a:ln>
                <a:noFill/>
              </a:ln>
              <a:effectLst/>
            </c:spPr>
            <c:extLst>
              <c:ext xmlns:c16="http://schemas.microsoft.com/office/drawing/2014/chart" uri="{C3380CC4-5D6E-409C-BE32-E72D297353CC}">
                <c16:uniqueId val="{00000007-47BB-482B-835A-4A326C9D2F06}"/>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'DuPont Analysis'!$F$60:$I$60</c:f>
              <c:numCache>
                <c:formatCode>[$-409]mmm\-yy;@</c:formatCode>
                <c:ptCount val="4"/>
                <c:pt idx="0">
                  <c:v>44286</c:v>
                </c:pt>
                <c:pt idx="1">
                  <c:v>44651</c:v>
                </c:pt>
                <c:pt idx="2">
                  <c:v>45016</c:v>
                </c:pt>
                <c:pt idx="3">
                  <c:v>45382</c:v>
                </c:pt>
              </c:numCache>
            </c:numRef>
          </c:cat>
          <c:val>
            <c:numRef>
              <c:f>'DuPont Analysis'!$F$66:$I$66</c:f>
              <c:numCache>
                <c:formatCode>#,##0.0</c:formatCode>
                <c:ptCount val="4"/>
                <c:pt idx="0">
                  <c:v>11603.89</c:v>
                </c:pt>
                <c:pt idx="1">
                  <c:v>26030.5</c:v>
                </c:pt>
                <c:pt idx="2">
                  <c:v>38926</c:v>
                </c:pt>
                <c:pt idx="3">
                  <c:v>44955</c:v>
                </c:pt>
              </c:numCache>
            </c:numRef>
          </c:val>
          <c:extLst>
            <c:ext xmlns:c16="http://schemas.microsoft.com/office/drawing/2014/chart" uri="{C3380CC4-5D6E-409C-BE32-E72D297353CC}">
              <c16:uniqueId val="{00000008-47BB-482B-835A-4A326C9D2F06}"/>
            </c:ext>
          </c:extLst>
        </c:ser>
        <c:dLbls>
          <c:showLegendKey val="0"/>
          <c:showVal val="0"/>
          <c:showCatName val="0"/>
          <c:showSerName val="0"/>
          <c:showPercent val="0"/>
          <c:showBubbleSize val="0"/>
        </c:dLbls>
        <c:gapWidth val="219"/>
        <c:overlap val="-27"/>
        <c:axId val="1443017023"/>
        <c:axId val="1443015103"/>
      </c:barChart>
      <c:catAx>
        <c:axId val="1443017023"/>
        <c:scaling>
          <c:orientation val="minMax"/>
        </c:scaling>
        <c:delete val="0"/>
        <c:axPos val="b"/>
        <c:numFmt formatCode="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en-US"/>
          </a:p>
        </c:txPr>
        <c:crossAx val="1443015103"/>
        <c:crosses val="autoZero"/>
        <c:auto val="0"/>
        <c:lblAlgn val="ctr"/>
        <c:lblOffset val="100"/>
        <c:noMultiLvlLbl val="0"/>
      </c:catAx>
      <c:valAx>
        <c:axId val="1443015103"/>
        <c:scaling>
          <c:orientation val="minMax"/>
        </c:scaling>
        <c:delete val="1"/>
        <c:axPos val="l"/>
        <c:numFmt formatCode="#,##0.0" sourceLinked="1"/>
        <c:majorTickMark val="none"/>
        <c:minorTickMark val="none"/>
        <c:tickLblPos val="nextTo"/>
        <c:crossAx val="1443017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dPt>
            <c:idx val="0"/>
            <c:invertIfNegative val="0"/>
            <c:bubble3D val="0"/>
            <c:spPr>
              <a:solidFill>
                <a:srgbClr val="ED9BA5"/>
              </a:solidFill>
              <a:ln>
                <a:noFill/>
              </a:ln>
              <a:effectLst/>
            </c:spPr>
            <c:extLst>
              <c:ext xmlns:c16="http://schemas.microsoft.com/office/drawing/2014/chart" uri="{C3380CC4-5D6E-409C-BE32-E72D297353CC}">
                <c16:uniqueId val="{00000001-D041-423F-BCE2-9DCEE40EA83E}"/>
              </c:ext>
            </c:extLst>
          </c:dPt>
          <c:dPt>
            <c:idx val="1"/>
            <c:invertIfNegative val="0"/>
            <c:bubble3D val="0"/>
            <c:spPr>
              <a:solidFill>
                <a:srgbClr val="EC7C84"/>
              </a:solidFill>
              <a:ln>
                <a:noFill/>
              </a:ln>
              <a:effectLst/>
            </c:spPr>
            <c:extLst>
              <c:ext xmlns:c16="http://schemas.microsoft.com/office/drawing/2014/chart" uri="{C3380CC4-5D6E-409C-BE32-E72D297353CC}">
                <c16:uniqueId val="{00000003-D041-423F-BCE2-9DCEE40EA83E}"/>
              </c:ext>
            </c:extLst>
          </c:dPt>
          <c:dPt>
            <c:idx val="2"/>
            <c:invertIfNegative val="0"/>
            <c:bubble3D val="0"/>
            <c:spPr>
              <a:solidFill>
                <a:srgbClr val="E9656E"/>
              </a:solidFill>
              <a:ln>
                <a:noFill/>
              </a:ln>
              <a:effectLst/>
            </c:spPr>
            <c:extLst>
              <c:ext xmlns:c16="http://schemas.microsoft.com/office/drawing/2014/chart" uri="{C3380CC4-5D6E-409C-BE32-E72D297353CC}">
                <c16:uniqueId val="{00000005-D041-423F-BCE2-9DCEE40EA83E}"/>
              </c:ext>
            </c:extLst>
          </c:dPt>
          <c:dPt>
            <c:idx val="3"/>
            <c:invertIfNegative val="0"/>
            <c:bubble3D val="0"/>
            <c:spPr>
              <a:solidFill>
                <a:srgbClr val="E23845"/>
              </a:solidFill>
              <a:ln>
                <a:noFill/>
              </a:ln>
              <a:effectLst/>
            </c:spPr>
            <c:extLst>
              <c:ext xmlns:c16="http://schemas.microsoft.com/office/drawing/2014/chart" uri="{C3380CC4-5D6E-409C-BE32-E72D297353CC}">
                <c16:uniqueId val="{00000007-D041-423F-BCE2-9DCEE40EA83E}"/>
              </c:ext>
            </c:extLst>
          </c:dPt>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'DuPont Analysis'!$F$60:$I$60</c:f>
              <c:numCache>
                <c:formatCode>[$-409]mmm\-yy;@</c:formatCode>
                <c:ptCount val="4"/>
                <c:pt idx="0">
                  <c:v>44286</c:v>
                </c:pt>
                <c:pt idx="1">
                  <c:v>44651</c:v>
                </c:pt>
                <c:pt idx="2">
                  <c:v>45016</c:v>
                </c:pt>
                <c:pt idx="3">
                  <c:v>45382</c:v>
                </c:pt>
              </c:numCache>
            </c:numRef>
          </c:cat>
          <c:val>
            <c:numRef>
              <c:f>'DuPont Analysis'!$F$73:$I$73</c:f>
              <c:numCache>
                <c:formatCode>0.0%</c:formatCode>
                <c:ptCount val="4"/>
                <c:pt idx="0">
                  <c:v>-0.10324560590105546</c:v>
                </c:pt>
                <c:pt idx="1">
                  <c:v>-5.9461613388824927E-2</c:v>
                </c:pt>
                <c:pt idx="2">
                  <c:v>-3.5038024014217274E-2</c:v>
                </c:pt>
                <c:pt idx="3">
                  <c:v>1.1644494575855091E-2</c:v>
                </c:pt>
              </c:numCache>
            </c:numRef>
          </c:val>
          <c:extLst>
            <c:ext xmlns:c16="http://schemas.microsoft.com/office/drawing/2014/chart" uri="{C3380CC4-5D6E-409C-BE32-E72D297353CC}">
              <c16:uniqueId val="{00000008-D041-423F-BCE2-9DCEE40EA83E}"/>
            </c:ext>
          </c:extLst>
        </c:ser>
        <c:dLbls>
          <c:showLegendKey val="0"/>
          <c:showVal val="0"/>
          <c:showCatName val="0"/>
          <c:showSerName val="0"/>
          <c:showPercent val="0"/>
          <c:showBubbleSize val="0"/>
        </c:dLbls>
        <c:gapWidth val="219"/>
        <c:overlap val="-27"/>
        <c:axId val="1443017023"/>
        <c:axId val="1443015103"/>
      </c:barChart>
      <c:catAx>
        <c:axId val="1443017023"/>
        <c:scaling>
          <c:orientation val="minMax"/>
        </c:scaling>
        <c:delete val="0"/>
        <c:axPos val="b"/>
        <c:numFmt formatCode="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en-US"/>
          </a:p>
        </c:txPr>
        <c:crossAx val="1443015103"/>
        <c:crosses val="autoZero"/>
        <c:auto val="0"/>
        <c:lblAlgn val="ctr"/>
        <c:lblOffset val="100"/>
        <c:noMultiLvlLbl val="0"/>
      </c:catAx>
      <c:valAx>
        <c:axId val="1443015103"/>
        <c:scaling>
          <c:orientation val="minMax"/>
        </c:scaling>
        <c:delete val="1"/>
        <c:axPos val="l"/>
        <c:numFmt formatCode="0.0%" sourceLinked="1"/>
        <c:majorTickMark val="none"/>
        <c:minorTickMark val="none"/>
        <c:tickLblPos val="nextTo"/>
        <c:crossAx val="1443017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dPt>
            <c:idx val="0"/>
            <c:invertIfNegative val="0"/>
            <c:bubble3D val="0"/>
            <c:spPr>
              <a:solidFill>
                <a:srgbClr val="ED9BA5"/>
              </a:solidFill>
              <a:ln>
                <a:noFill/>
              </a:ln>
              <a:effectLst/>
            </c:spPr>
            <c:extLst>
              <c:ext xmlns:c16="http://schemas.microsoft.com/office/drawing/2014/chart" uri="{C3380CC4-5D6E-409C-BE32-E72D297353CC}">
                <c16:uniqueId val="{00000001-41A2-43D7-B47C-2B0AAB883956}"/>
              </c:ext>
            </c:extLst>
          </c:dPt>
          <c:dPt>
            <c:idx val="1"/>
            <c:invertIfNegative val="0"/>
            <c:bubble3D val="0"/>
            <c:spPr>
              <a:solidFill>
                <a:srgbClr val="EC7C84"/>
              </a:solidFill>
              <a:ln>
                <a:noFill/>
              </a:ln>
              <a:effectLst/>
            </c:spPr>
            <c:extLst>
              <c:ext xmlns:c16="http://schemas.microsoft.com/office/drawing/2014/chart" uri="{C3380CC4-5D6E-409C-BE32-E72D297353CC}">
                <c16:uniqueId val="{00000003-41A2-43D7-B47C-2B0AAB883956}"/>
              </c:ext>
            </c:extLst>
          </c:dPt>
          <c:dPt>
            <c:idx val="2"/>
            <c:invertIfNegative val="0"/>
            <c:bubble3D val="0"/>
            <c:spPr>
              <a:solidFill>
                <a:srgbClr val="E9656E"/>
              </a:solidFill>
              <a:ln>
                <a:noFill/>
              </a:ln>
              <a:effectLst/>
            </c:spPr>
            <c:extLst>
              <c:ext xmlns:c16="http://schemas.microsoft.com/office/drawing/2014/chart" uri="{C3380CC4-5D6E-409C-BE32-E72D297353CC}">
                <c16:uniqueId val="{00000005-41A2-43D7-B47C-2B0AAB883956}"/>
              </c:ext>
            </c:extLst>
          </c:dPt>
          <c:dPt>
            <c:idx val="3"/>
            <c:invertIfNegative val="0"/>
            <c:bubble3D val="0"/>
            <c:spPr>
              <a:solidFill>
                <a:srgbClr val="E23845"/>
              </a:solidFill>
              <a:ln>
                <a:noFill/>
              </a:ln>
              <a:effectLst/>
            </c:spPr>
            <c:extLst>
              <c:ext xmlns:c16="http://schemas.microsoft.com/office/drawing/2014/chart" uri="{C3380CC4-5D6E-409C-BE32-E72D297353CC}">
                <c16:uniqueId val="{00000007-41A2-43D7-B47C-2B0AAB883956}"/>
              </c:ext>
            </c:extLst>
          </c:dPt>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'DuPont Analysis'!$F$60:$I$60</c:f>
              <c:numCache>
                <c:formatCode>[$-409]mmm\-yy;@</c:formatCode>
                <c:ptCount val="4"/>
                <c:pt idx="0">
                  <c:v>44286</c:v>
                </c:pt>
                <c:pt idx="1">
                  <c:v>44651</c:v>
                </c:pt>
                <c:pt idx="2">
                  <c:v>45016</c:v>
                </c:pt>
                <c:pt idx="3">
                  <c:v>45382</c:v>
                </c:pt>
              </c:numCache>
            </c:numRef>
          </c:cat>
          <c:val>
            <c:numRef>
              <c:f>'DuPont Analysis'!$F$79:$I$79</c:f>
              <c:numCache>
                <c:formatCode>0.00%</c:formatCode>
                <c:ptCount val="4"/>
                <c:pt idx="0">
                  <c:v>-7.0045476129125664E-2</c:v>
                </c:pt>
                <c:pt idx="1">
                  <c:v>-4.6433990895295901E-2</c:v>
                </c:pt>
                <c:pt idx="2">
                  <c:v>-2.4944766993783077E-2</c:v>
                </c:pt>
                <c:pt idx="3">
                  <c:v>7.8078078078078076E-3</c:v>
                </c:pt>
              </c:numCache>
            </c:numRef>
          </c:val>
          <c:extLst>
            <c:ext xmlns:c16="http://schemas.microsoft.com/office/drawing/2014/chart" uri="{C3380CC4-5D6E-409C-BE32-E72D297353CC}">
              <c16:uniqueId val="{00000008-41A2-43D7-B47C-2B0AAB883956}"/>
            </c:ext>
          </c:extLst>
        </c:ser>
        <c:dLbls>
          <c:showLegendKey val="0"/>
          <c:showVal val="0"/>
          <c:showCatName val="0"/>
          <c:showSerName val="0"/>
          <c:showPercent val="0"/>
          <c:showBubbleSize val="0"/>
        </c:dLbls>
        <c:gapWidth val="219"/>
        <c:overlap val="-27"/>
        <c:axId val="1443017023"/>
        <c:axId val="1443015103"/>
      </c:barChart>
      <c:catAx>
        <c:axId val="1443017023"/>
        <c:scaling>
          <c:orientation val="minMax"/>
        </c:scaling>
        <c:delete val="0"/>
        <c:axPos val="b"/>
        <c:numFmt formatCode="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en-US"/>
          </a:p>
        </c:txPr>
        <c:crossAx val="1443015103"/>
        <c:crosses val="autoZero"/>
        <c:auto val="0"/>
        <c:lblAlgn val="ctr"/>
        <c:lblOffset val="100"/>
        <c:noMultiLvlLbl val="0"/>
      </c:catAx>
      <c:valAx>
        <c:axId val="1443015103"/>
        <c:scaling>
          <c:orientation val="minMax"/>
        </c:scaling>
        <c:delete val="1"/>
        <c:axPos val="l"/>
        <c:numFmt formatCode="0.00%" sourceLinked="1"/>
        <c:majorTickMark val="none"/>
        <c:minorTickMark val="none"/>
        <c:tickLblPos val="nextTo"/>
        <c:crossAx val="1443017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dPt>
            <c:idx val="0"/>
            <c:invertIfNegative val="0"/>
            <c:bubble3D val="0"/>
            <c:spPr>
              <a:solidFill>
                <a:srgbClr val="ED9BA5"/>
              </a:solidFill>
              <a:ln>
                <a:noFill/>
              </a:ln>
              <a:effectLst/>
            </c:spPr>
            <c:extLst>
              <c:ext xmlns:c16="http://schemas.microsoft.com/office/drawing/2014/chart" uri="{C3380CC4-5D6E-409C-BE32-E72D297353CC}">
                <c16:uniqueId val="{00000001-924C-4CDA-A26D-C13C7C7D2BDC}"/>
              </c:ext>
            </c:extLst>
          </c:dPt>
          <c:dPt>
            <c:idx val="1"/>
            <c:invertIfNegative val="0"/>
            <c:bubble3D val="0"/>
            <c:spPr>
              <a:solidFill>
                <a:srgbClr val="EC7C84"/>
              </a:solidFill>
              <a:ln>
                <a:noFill/>
              </a:ln>
              <a:effectLst/>
            </c:spPr>
            <c:extLst>
              <c:ext xmlns:c16="http://schemas.microsoft.com/office/drawing/2014/chart" uri="{C3380CC4-5D6E-409C-BE32-E72D297353CC}">
                <c16:uniqueId val="{00000003-924C-4CDA-A26D-C13C7C7D2BDC}"/>
              </c:ext>
            </c:extLst>
          </c:dPt>
          <c:dPt>
            <c:idx val="2"/>
            <c:invertIfNegative val="0"/>
            <c:bubble3D val="0"/>
            <c:spPr>
              <a:solidFill>
                <a:srgbClr val="E9656E"/>
              </a:solidFill>
              <a:ln>
                <a:noFill/>
              </a:ln>
              <a:effectLst/>
            </c:spPr>
            <c:extLst>
              <c:ext xmlns:c16="http://schemas.microsoft.com/office/drawing/2014/chart" uri="{C3380CC4-5D6E-409C-BE32-E72D297353CC}">
                <c16:uniqueId val="{00000005-924C-4CDA-A26D-C13C7C7D2BDC}"/>
              </c:ext>
            </c:extLst>
          </c:dPt>
          <c:dPt>
            <c:idx val="3"/>
            <c:invertIfNegative val="0"/>
            <c:bubble3D val="0"/>
            <c:spPr>
              <a:solidFill>
                <a:srgbClr val="E23845"/>
              </a:solidFill>
              <a:ln>
                <a:noFill/>
              </a:ln>
              <a:effectLst/>
            </c:spPr>
            <c:extLst>
              <c:ext xmlns:c16="http://schemas.microsoft.com/office/drawing/2014/chart" uri="{C3380CC4-5D6E-409C-BE32-E72D297353CC}">
                <c16:uniqueId val="{00000007-924C-4CDA-A26D-C13C7C7D2BDC}"/>
              </c:ext>
            </c:extLst>
          </c:dPt>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'DuPont Analysis'!$F$60:$I$60</c:f>
              <c:numCache>
                <c:formatCode>[$-409]mmm\-yy;@</c:formatCode>
                <c:ptCount val="4"/>
                <c:pt idx="0">
                  <c:v>44286</c:v>
                </c:pt>
                <c:pt idx="1">
                  <c:v>44651</c:v>
                </c:pt>
                <c:pt idx="2">
                  <c:v>45016</c:v>
                </c:pt>
                <c:pt idx="3">
                  <c:v>45382</c:v>
                </c:pt>
              </c:numCache>
            </c:numRef>
          </c:cat>
          <c:val>
            <c:numRef>
              <c:f>'DuPont Analysis'!$F$71:$I$71</c:f>
              <c:numCache>
                <c:formatCode>0.00\x</c:formatCode>
                <c:ptCount val="4"/>
                <c:pt idx="0">
                  <c:v>1.4739796430354311</c:v>
                </c:pt>
                <c:pt idx="1">
                  <c:v>1.2805621968377656</c:v>
                </c:pt>
                <c:pt idx="2">
                  <c:v>1.404624225311454</c:v>
                </c:pt>
                <c:pt idx="3">
                  <c:v>1.4913910360614404</c:v>
                </c:pt>
              </c:numCache>
            </c:numRef>
          </c:val>
          <c:extLst>
            <c:ext xmlns:c16="http://schemas.microsoft.com/office/drawing/2014/chart" uri="{C3380CC4-5D6E-409C-BE32-E72D297353CC}">
              <c16:uniqueId val="{00000008-924C-4CDA-A26D-C13C7C7D2BDC}"/>
            </c:ext>
          </c:extLst>
        </c:ser>
        <c:dLbls>
          <c:showLegendKey val="0"/>
          <c:showVal val="0"/>
          <c:showCatName val="0"/>
          <c:showSerName val="0"/>
          <c:showPercent val="0"/>
          <c:showBubbleSize val="0"/>
        </c:dLbls>
        <c:gapWidth val="219"/>
        <c:overlap val="-27"/>
        <c:axId val="1443017023"/>
        <c:axId val="1443015103"/>
      </c:barChart>
      <c:catAx>
        <c:axId val="1443017023"/>
        <c:scaling>
          <c:orientation val="minMax"/>
        </c:scaling>
        <c:delete val="0"/>
        <c:axPos val="b"/>
        <c:numFmt formatCode="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en-US"/>
          </a:p>
        </c:txPr>
        <c:crossAx val="1443015103"/>
        <c:crosses val="autoZero"/>
        <c:auto val="0"/>
        <c:lblAlgn val="ctr"/>
        <c:lblOffset val="100"/>
        <c:noMultiLvlLbl val="0"/>
      </c:catAx>
      <c:valAx>
        <c:axId val="1443015103"/>
        <c:scaling>
          <c:orientation val="minMax"/>
        </c:scaling>
        <c:delete val="1"/>
        <c:axPos val="l"/>
        <c:numFmt formatCode="0.00\x" sourceLinked="1"/>
        <c:majorTickMark val="none"/>
        <c:minorTickMark val="none"/>
        <c:tickLblPos val="nextTo"/>
        <c:crossAx val="1443017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_xlchart.v1.0</cx:f>
      </cx:numDim>
    </cx:data>
  </cx:chartData>
  <cx:chart>
    <cx:title pos="t" align="ctr" overlay="0">
      <cx:tx>
        <cx:txData>
          <cx:v>Daily Returns Distribution</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Aptos Narrow" panose="02110004020202020204"/>
            </a:rPr>
            <a:t>Daily Returns Distribution</a:t>
          </a:r>
        </a:p>
      </cx:txPr>
    </cx:title>
    <cx:plotArea>
      <cx:plotAreaRegion>
        <cx:series layoutId="clusteredColumn" uniqueId="{0A7BBD34-8CBF-4B7F-8B1B-D440034789D8}">
          <cx:dataId val="0"/>
          <cx:layoutPr>
            <cx:binning intervalClosed="r"/>
          </cx:layoutPr>
        </cx:series>
      </cx:plotAreaRegion>
      <cx:axis id="0">
        <cx:catScaling gapWidth="0"/>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Reversed" id="25">
  <a:schemeClr val="accent5"/>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hyperlink" Target="https://thebusinessrule.com/zomato-marketing-strategy-uncovering-the-recipe-of-success/" TargetMode="External"/><Relationship Id="rId1" Type="http://schemas.openxmlformats.org/officeDocument/2006/relationships/image" Target="../media/image1.webp"/></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hyperlink" Target="https://inc42.com/buzz/zomato-launches-rebranded-meal-service-zomato-everyday/" TargetMode="External"/><Relationship Id="rId1" Type="http://schemas.openxmlformats.org/officeDocument/2006/relationships/image" Target="../media/image2.png"/><Relationship Id="rId4" Type="http://schemas.openxmlformats.org/officeDocument/2006/relationships/hyperlink" Target="https://www.figma.com/community/file/1186633222851877385/zomato-landing-page" TargetMode="External"/></Relationships>
</file>

<file path=xl/drawings/_rels/drawing3.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4.png"/><Relationship Id="rId4"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openxmlformats.org/officeDocument/2006/relationships/chart" Target="../charts/chart6.xml"/><Relationship Id="rId7" Type="http://schemas.openxmlformats.org/officeDocument/2006/relationships/chart" Target="../charts/chart10.xml"/><Relationship Id="rId2" Type="http://schemas.openxmlformats.org/officeDocument/2006/relationships/chart" Target="../charts/chart5.xml"/><Relationship Id="rId1" Type="http://schemas.openxmlformats.org/officeDocument/2006/relationships/image" Target="../media/image5.png"/><Relationship Id="rId6" Type="http://schemas.openxmlformats.org/officeDocument/2006/relationships/chart" Target="../charts/chart9.xml"/><Relationship Id="rId5" Type="http://schemas.openxmlformats.org/officeDocument/2006/relationships/chart" Target="../charts/chart8.xml"/><Relationship Id="rId4" Type="http://schemas.openxmlformats.org/officeDocument/2006/relationships/chart" Target="../charts/chart7.xml"/></Relationships>
</file>

<file path=xl/drawings/_rels/drawing6.xml.rels><?xml version="1.0" encoding="UTF-8" standalone="yes"?>
<Relationships xmlns="http://schemas.openxmlformats.org/package/2006/relationships"><Relationship Id="rId1" Type="http://schemas.microsoft.com/office/2014/relationships/chartEx" Target="../charts/chartEx1.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2.xml"/><Relationship Id="rId7" Type="http://schemas.openxmlformats.org/officeDocument/2006/relationships/chart" Target="../charts/chart16.xml"/><Relationship Id="rId2" Type="http://schemas.openxmlformats.org/officeDocument/2006/relationships/chart" Target="../charts/chart11.xml"/><Relationship Id="rId1" Type="http://schemas.openxmlformats.org/officeDocument/2006/relationships/image" Target="../media/image5.png"/><Relationship Id="rId6" Type="http://schemas.openxmlformats.org/officeDocument/2006/relationships/chart" Target="../charts/chart15.xml"/><Relationship Id="rId5" Type="http://schemas.openxmlformats.org/officeDocument/2006/relationships/chart" Target="../charts/chart14.xml"/><Relationship Id="rId4"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oneCellAnchor>
    <xdr:from>
      <xdr:col>0</xdr:col>
      <xdr:colOff>0</xdr:colOff>
      <xdr:row>1</xdr:row>
      <xdr:rowOff>6350</xdr:rowOff>
    </xdr:from>
    <xdr:ext cx="8589909" cy="11328400"/>
    <xdr:pic>
      <xdr:nvPicPr>
        <xdr:cNvPr id="2" name="Picture 1">
          <a:extLst>
            <a:ext uri="{FF2B5EF4-FFF2-40B4-BE49-F238E27FC236}">
              <a16:creationId xmlns:a16="http://schemas.microsoft.com/office/drawing/2014/main" id="{00268468-1E7D-4E86-89D3-75AF782DEC5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837473B0-CC2E-450A-ABE3-18F120FF3D39}">
              <a1611:picAttrSrcUrl xmlns:a1611="http://schemas.microsoft.com/office/drawing/2016/11/main" r:id="rId2"/>
            </a:ext>
          </a:extLst>
        </a:blip>
        <a:stretch>
          <a:fillRect/>
        </a:stretch>
      </xdr:blipFill>
      <xdr:spPr>
        <a:xfrm>
          <a:off x="0" y="190500"/>
          <a:ext cx="8589909" cy="11328400"/>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oneCellAnchor>
    <xdr:from>
      <xdr:col>0</xdr:col>
      <xdr:colOff>0</xdr:colOff>
      <xdr:row>3</xdr:row>
      <xdr:rowOff>165101</xdr:rowOff>
    </xdr:from>
    <xdr:ext cx="3670300" cy="4571999"/>
    <xdr:pic>
      <xdr:nvPicPr>
        <xdr:cNvPr id="2" name="Picture 1">
          <a:extLst>
            <a:ext uri="{FF2B5EF4-FFF2-40B4-BE49-F238E27FC236}">
              <a16:creationId xmlns:a16="http://schemas.microsoft.com/office/drawing/2014/main" id="{58AF3AA1-2250-4EB1-80F4-50A13CB6665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837473B0-CC2E-450A-ABE3-18F120FF3D39}">
              <a1611:picAttrSrcUrl xmlns:a1611="http://schemas.microsoft.com/office/drawing/2016/11/main" r:id="rId2"/>
            </a:ext>
          </a:extLst>
        </a:blip>
        <a:stretch>
          <a:fillRect/>
        </a:stretch>
      </xdr:blipFill>
      <xdr:spPr>
        <a:xfrm>
          <a:off x="0" y="717551"/>
          <a:ext cx="3670300" cy="4571999"/>
        </a:xfrm>
        <a:prstGeom prst="rect">
          <a:avLst/>
        </a:prstGeom>
      </xdr:spPr>
    </xdr:pic>
    <xdr:clientData/>
  </xdr:oneCellAnchor>
  <xdr:oneCellAnchor>
    <xdr:from>
      <xdr:col>0</xdr:col>
      <xdr:colOff>0</xdr:colOff>
      <xdr:row>25</xdr:row>
      <xdr:rowOff>19050</xdr:rowOff>
    </xdr:from>
    <xdr:ext cx="3657600" cy="5321300"/>
    <xdr:pic>
      <xdr:nvPicPr>
        <xdr:cNvPr id="3" name="Picture 2">
          <a:extLst>
            <a:ext uri="{FF2B5EF4-FFF2-40B4-BE49-F238E27FC236}">
              <a16:creationId xmlns:a16="http://schemas.microsoft.com/office/drawing/2014/main" id="{63756545-6383-406B-9FDA-18558F936F4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837473B0-CC2E-450A-ABE3-18F120FF3D39}">
              <a1611:picAttrSrcUrl xmlns:a1611="http://schemas.microsoft.com/office/drawing/2016/11/main" r:id="rId4"/>
            </a:ext>
          </a:extLst>
        </a:blip>
        <a:stretch>
          <a:fillRect/>
        </a:stretch>
      </xdr:blipFill>
      <xdr:spPr>
        <a:xfrm>
          <a:off x="0" y="4622800"/>
          <a:ext cx="3657600" cy="5321300"/>
        </a:xfrm>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1</xdr:col>
      <xdr:colOff>1200944</xdr:colOff>
      <xdr:row>3</xdr:row>
      <xdr:rowOff>1130300</xdr:rowOff>
    </xdr:to>
    <xdr:pic>
      <xdr:nvPicPr>
        <xdr:cNvPr id="2" name="Picture 1">
          <a:extLst>
            <a:ext uri="{FF2B5EF4-FFF2-40B4-BE49-F238E27FC236}">
              <a16:creationId xmlns:a16="http://schemas.microsoft.com/office/drawing/2014/main" id="{21BBDF36-6F59-4AEB-9D6C-90B7962CB17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3350" y="406400"/>
          <a:ext cx="1200944" cy="1130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21166</xdr:colOff>
      <xdr:row>6</xdr:row>
      <xdr:rowOff>169334</xdr:rowOff>
    </xdr:from>
    <xdr:to>
      <xdr:col>11</xdr:col>
      <xdr:colOff>0</xdr:colOff>
      <xdr:row>15</xdr:row>
      <xdr:rowOff>42334</xdr:rowOff>
    </xdr:to>
    <xdr:graphicFrame macro="">
      <xdr:nvGraphicFramePr>
        <xdr:cNvPr id="3" name="Chart 2">
          <a:extLst>
            <a:ext uri="{FF2B5EF4-FFF2-40B4-BE49-F238E27FC236}">
              <a16:creationId xmlns:a16="http://schemas.microsoft.com/office/drawing/2014/main" id="{09B68F1D-0763-40D3-8B97-0C81575B0F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28222</xdr:colOff>
      <xdr:row>19</xdr:row>
      <xdr:rowOff>3528</xdr:rowOff>
    </xdr:from>
    <xdr:to>
      <xdr:col>11</xdr:col>
      <xdr:colOff>7056</xdr:colOff>
      <xdr:row>25</xdr:row>
      <xdr:rowOff>42333</xdr:rowOff>
    </xdr:to>
    <xdr:graphicFrame macro="">
      <xdr:nvGraphicFramePr>
        <xdr:cNvPr id="4" name="Chart 3">
          <a:extLst>
            <a:ext uri="{FF2B5EF4-FFF2-40B4-BE49-F238E27FC236}">
              <a16:creationId xmlns:a16="http://schemas.microsoft.com/office/drawing/2014/main" id="{03947207-5494-41C1-A186-3EAF941842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7055</xdr:colOff>
      <xdr:row>28</xdr:row>
      <xdr:rowOff>1</xdr:rowOff>
    </xdr:from>
    <xdr:to>
      <xdr:col>10</xdr:col>
      <xdr:colOff>705556</xdr:colOff>
      <xdr:row>37</xdr:row>
      <xdr:rowOff>155223</xdr:rowOff>
    </xdr:to>
    <xdr:graphicFrame macro="">
      <xdr:nvGraphicFramePr>
        <xdr:cNvPr id="5" name="Chart 4">
          <a:extLst>
            <a:ext uri="{FF2B5EF4-FFF2-40B4-BE49-F238E27FC236}">
              <a16:creationId xmlns:a16="http://schemas.microsoft.com/office/drawing/2014/main" id="{F8AA7821-1CB9-4B10-8EF8-615CB32A5F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0</xdr:colOff>
      <xdr:row>1</xdr:row>
      <xdr:rowOff>6350</xdr:rowOff>
    </xdr:from>
    <xdr:to>
      <xdr:col>10</xdr:col>
      <xdr:colOff>6350</xdr:colOff>
      <xdr:row>19</xdr:row>
      <xdr:rowOff>177800</xdr:rowOff>
    </xdr:to>
    <xdr:graphicFrame macro="">
      <xdr:nvGraphicFramePr>
        <xdr:cNvPr id="2" name="Chart 1">
          <a:extLst>
            <a:ext uri="{FF2B5EF4-FFF2-40B4-BE49-F238E27FC236}">
              <a16:creationId xmlns:a16="http://schemas.microsoft.com/office/drawing/2014/main" id="{1C8B0C91-C4A5-4A3B-AD19-D49B07F34E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438150</xdr:colOff>
      <xdr:row>9</xdr:row>
      <xdr:rowOff>31750</xdr:rowOff>
    </xdr:from>
    <xdr:to>
      <xdr:col>8</xdr:col>
      <xdr:colOff>336550</xdr:colOff>
      <xdr:row>9</xdr:row>
      <xdr:rowOff>31750</xdr:rowOff>
    </xdr:to>
    <xdr:cxnSp macro="">
      <xdr:nvCxnSpPr>
        <xdr:cNvPr id="3" name="Straight Connector 2">
          <a:extLst>
            <a:ext uri="{FF2B5EF4-FFF2-40B4-BE49-F238E27FC236}">
              <a16:creationId xmlns:a16="http://schemas.microsoft.com/office/drawing/2014/main" id="{7CF4DFD7-3ED2-4724-88EB-5FF978F38975}"/>
            </a:ext>
          </a:extLst>
        </xdr:cNvPr>
        <xdr:cNvCxnSpPr/>
      </xdr:nvCxnSpPr>
      <xdr:spPr>
        <a:xfrm>
          <a:off x="889000" y="1689100"/>
          <a:ext cx="3663950" cy="0"/>
        </a:xfrm>
        <a:prstGeom prst="line">
          <a:avLst/>
        </a:prstGeom>
        <a:ln>
          <a:solidFill>
            <a:schemeClr val="accent2">
              <a:lumMod val="60000"/>
              <a:lumOff val="40000"/>
            </a:schemeClr>
          </a:solidFill>
          <a:prstDash val="dashDot"/>
        </a:ln>
      </xdr:spPr>
      <xdr:style>
        <a:lnRef idx="2">
          <a:schemeClr val="accent1"/>
        </a:lnRef>
        <a:fillRef idx="0">
          <a:schemeClr val="accent1"/>
        </a:fillRef>
        <a:effectRef idx="1">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editAs="oneCell">
    <xdr:from>
      <xdr:col>5</xdr:col>
      <xdr:colOff>54724</xdr:colOff>
      <xdr:row>2</xdr:row>
      <xdr:rowOff>57936</xdr:rowOff>
    </xdr:from>
    <xdr:to>
      <xdr:col>9</xdr:col>
      <xdr:colOff>19692</xdr:colOff>
      <xdr:row>3</xdr:row>
      <xdr:rowOff>95466</xdr:rowOff>
    </xdr:to>
    <xdr:pic>
      <xdr:nvPicPr>
        <xdr:cNvPr id="2" name="Picture 1">
          <a:extLst>
            <a:ext uri="{FF2B5EF4-FFF2-40B4-BE49-F238E27FC236}">
              <a16:creationId xmlns:a16="http://schemas.microsoft.com/office/drawing/2014/main" id="{79E5A212-C083-4C49-BCC1-0991BB737924}"/>
            </a:ext>
          </a:extLst>
        </xdr:cNvPr>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5732" t="37990" r="5204" b="41603"/>
        <a:stretch/>
      </xdr:blipFill>
      <xdr:spPr bwMode="auto">
        <a:xfrm>
          <a:off x="4258424" y="350036"/>
          <a:ext cx="2339868" cy="3994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111125</xdr:colOff>
      <xdr:row>14</xdr:row>
      <xdr:rowOff>95250</xdr:rowOff>
    </xdr:from>
    <xdr:to>
      <xdr:col>2</xdr:col>
      <xdr:colOff>50800</xdr:colOff>
      <xdr:row>24</xdr:row>
      <xdr:rowOff>63500</xdr:rowOff>
    </xdr:to>
    <xdr:grpSp>
      <xdr:nvGrpSpPr>
        <xdr:cNvPr id="3" name="Group 2">
          <a:extLst>
            <a:ext uri="{FF2B5EF4-FFF2-40B4-BE49-F238E27FC236}">
              <a16:creationId xmlns:a16="http://schemas.microsoft.com/office/drawing/2014/main" id="{9BE48D1B-5173-4BF9-BDE9-D94F93854268}"/>
            </a:ext>
          </a:extLst>
        </xdr:cNvPr>
        <xdr:cNvGrpSpPr/>
      </xdr:nvGrpSpPr>
      <xdr:grpSpPr>
        <a:xfrm>
          <a:off x="111125" y="2794000"/>
          <a:ext cx="2105025" cy="1809750"/>
          <a:chOff x="111125" y="2622550"/>
          <a:chExt cx="1863725" cy="1809750"/>
        </a:xfrm>
      </xdr:grpSpPr>
      <xdr:graphicFrame macro="">
        <xdr:nvGraphicFramePr>
          <xdr:cNvPr id="4" name="Chart 3">
            <a:extLst>
              <a:ext uri="{FF2B5EF4-FFF2-40B4-BE49-F238E27FC236}">
                <a16:creationId xmlns:a16="http://schemas.microsoft.com/office/drawing/2014/main" id="{7E9B8209-7A14-EB6C-E1ED-6E80FAD41BE3}"/>
              </a:ext>
            </a:extLst>
          </xdr:cNvPr>
          <xdr:cNvGraphicFramePr/>
        </xdr:nvGraphicFramePr>
        <xdr:xfrm>
          <a:off x="111125" y="2746375"/>
          <a:ext cx="1863725" cy="1685925"/>
        </xdr:xfrm>
        <a:graphic>
          <a:graphicData uri="http://schemas.openxmlformats.org/drawingml/2006/chart">
            <c:chart xmlns:c="http://schemas.openxmlformats.org/drawingml/2006/chart" xmlns:r="http://schemas.openxmlformats.org/officeDocument/2006/relationships" r:id="rId2"/>
          </a:graphicData>
        </a:graphic>
      </xdr:graphicFrame>
      <xdr:sp macro="" textlink="">
        <xdr:nvSpPr>
          <xdr:cNvPr id="5" name="TextBox 4">
            <a:extLst>
              <a:ext uri="{FF2B5EF4-FFF2-40B4-BE49-F238E27FC236}">
                <a16:creationId xmlns:a16="http://schemas.microsoft.com/office/drawing/2014/main" id="{FABDD4FF-7723-0F55-98E6-B2C8ECBCBCDB}"/>
              </a:ext>
            </a:extLst>
          </xdr:cNvPr>
          <xdr:cNvSpPr txBox="1"/>
        </xdr:nvSpPr>
        <xdr:spPr>
          <a:xfrm>
            <a:off x="314339" y="2659918"/>
            <a:ext cx="1350722" cy="215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900">
                <a:latin typeface="Calibri" panose="020F0502020204030204" pitchFamily="34" charset="0"/>
                <a:cs typeface="Calibri" panose="020F0502020204030204" pitchFamily="34" charset="0"/>
              </a:rPr>
              <a:t>Working Capital/ Total Assets</a:t>
            </a:r>
          </a:p>
          <a:p>
            <a:pPr algn="ctr"/>
            <a:endParaRPr lang="en-US" sz="1100"/>
          </a:p>
          <a:p>
            <a:pPr algn="ctr"/>
            <a:endParaRPr lang="en-US" sz="1100"/>
          </a:p>
        </xdr:txBody>
      </xdr:sp>
      <xdr:cxnSp macro="">
        <xdr:nvCxnSpPr>
          <xdr:cNvPr id="6" name="Straight Connector 5">
            <a:extLst>
              <a:ext uri="{FF2B5EF4-FFF2-40B4-BE49-F238E27FC236}">
                <a16:creationId xmlns:a16="http://schemas.microsoft.com/office/drawing/2014/main" id="{C7CF590B-3490-144B-DF8A-F5176554EA00}"/>
              </a:ext>
            </a:extLst>
          </xdr:cNvPr>
          <xdr:cNvCxnSpPr/>
        </xdr:nvCxnSpPr>
        <xdr:spPr>
          <a:xfrm>
            <a:off x="171450" y="2622550"/>
            <a:ext cx="1663700" cy="0"/>
          </a:xfrm>
          <a:prstGeom prst="line">
            <a:avLst/>
          </a:prstGeom>
          <a:ln>
            <a:solidFill>
              <a:schemeClr val="tx1"/>
            </a:solidFill>
          </a:ln>
        </xdr:spPr>
        <xdr:style>
          <a:lnRef idx="2">
            <a:schemeClr val="accent1"/>
          </a:lnRef>
          <a:fillRef idx="0">
            <a:schemeClr val="accent1"/>
          </a:fillRef>
          <a:effectRef idx="1">
            <a:schemeClr val="accent1"/>
          </a:effectRef>
          <a:fontRef idx="minor">
            <a:schemeClr val="tx1"/>
          </a:fontRef>
        </xdr:style>
      </xdr:cxnSp>
    </xdr:grpSp>
    <xdr:clientData/>
  </xdr:twoCellAnchor>
  <xdr:twoCellAnchor>
    <xdr:from>
      <xdr:col>2</xdr:col>
      <xdr:colOff>223228</xdr:colOff>
      <xdr:row>14</xdr:row>
      <xdr:rowOff>95250</xdr:rowOff>
    </xdr:from>
    <xdr:to>
      <xdr:col>5</xdr:col>
      <xdr:colOff>258153</xdr:colOff>
      <xdr:row>24</xdr:row>
      <xdr:rowOff>63500</xdr:rowOff>
    </xdr:to>
    <xdr:grpSp>
      <xdr:nvGrpSpPr>
        <xdr:cNvPr id="7" name="Group 6">
          <a:extLst>
            <a:ext uri="{FF2B5EF4-FFF2-40B4-BE49-F238E27FC236}">
              <a16:creationId xmlns:a16="http://schemas.microsoft.com/office/drawing/2014/main" id="{5CDB8B22-F94B-4F2A-B3F6-CC1364D2F481}"/>
            </a:ext>
          </a:extLst>
        </xdr:cNvPr>
        <xdr:cNvGrpSpPr/>
      </xdr:nvGrpSpPr>
      <xdr:grpSpPr>
        <a:xfrm>
          <a:off x="2388578" y="2794000"/>
          <a:ext cx="2073275" cy="1809750"/>
          <a:chOff x="111125" y="2622550"/>
          <a:chExt cx="1863725" cy="1809750"/>
        </a:xfrm>
      </xdr:grpSpPr>
      <xdr:graphicFrame macro="">
        <xdr:nvGraphicFramePr>
          <xdr:cNvPr id="8" name="Chart 7">
            <a:extLst>
              <a:ext uri="{FF2B5EF4-FFF2-40B4-BE49-F238E27FC236}">
                <a16:creationId xmlns:a16="http://schemas.microsoft.com/office/drawing/2014/main" id="{F5EC0B18-D7CE-1D25-4BA4-02C8CC45848F}"/>
              </a:ext>
            </a:extLst>
          </xdr:cNvPr>
          <xdr:cNvGraphicFramePr/>
        </xdr:nvGraphicFramePr>
        <xdr:xfrm>
          <a:off x="111125" y="2746375"/>
          <a:ext cx="1863725" cy="1685925"/>
        </xdr:xfrm>
        <a:graphic>
          <a:graphicData uri="http://schemas.openxmlformats.org/drawingml/2006/chart">
            <c:chart xmlns:c="http://schemas.openxmlformats.org/drawingml/2006/chart" xmlns:r="http://schemas.openxmlformats.org/officeDocument/2006/relationships" r:id="rId3"/>
          </a:graphicData>
        </a:graphic>
      </xdr:graphicFrame>
      <xdr:sp macro="" textlink="">
        <xdr:nvSpPr>
          <xdr:cNvPr id="9" name="TextBox 8">
            <a:extLst>
              <a:ext uri="{FF2B5EF4-FFF2-40B4-BE49-F238E27FC236}">
                <a16:creationId xmlns:a16="http://schemas.microsoft.com/office/drawing/2014/main" id="{FD9F438F-0AB8-61E1-E848-C3B552DE002C}"/>
              </a:ext>
            </a:extLst>
          </xdr:cNvPr>
          <xdr:cNvSpPr txBox="1"/>
        </xdr:nvSpPr>
        <xdr:spPr>
          <a:xfrm>
            <a:off x="265278" y="2652836"/>
            <a:ext cx="1520825" cy="19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900">
                <a:latin typeface="Calibri" panose="020F0502020204030204" pitchFamily="34" charset="0"/>
                <a:cs typeface="Calibri" panose="020F0502020204030204" pitchFamily="34" charset="0"/>
              </a:rPr>
              <a:t>Retained Earnings/ Total Assets</a:t>
            </a:r>
          </a:p>
          <a:p>
            <a:pPr algn="ctr"/>
            <a:endParaRPr lang="en-US" sz="1100"/>
          </a:p>
        </xdr:txBody>
      </xdr:sp>
      <xdr:cxnSp macro="">
        <xdr:nvCxnSpPr>
          <xdr:cNvPr id="10" name="Straight Connector 9">
            <a:extLst>
              <a:ext uri="{FF2B5EF4-FFF2-40B4-BE49-F238E27FC236}">
                <a16:creationId xmlns:a16="http://schemas.microsoft.com/office/drawing/2014/main" id="{A33EF123-9984-B452-5257-18D35C0E4AF2}"/>
              </a:ext>
            </a:extLst>
          </xdr:cNvPr>
          <xdr:cNvCxnSpPr/>
        </xdr:nvCxnSpPr>
        <xdr:spPr>
          <a:xfrm>
            <a:off x="171450" y="2622550"/>
            <a:ext cx="1663700" cy="0"/>
          </a:xfrm>
          <a:prstGeom prst="line">
            <a:avLst/>
          </a:prstGeom>
          <a:ln>
            <a:solidFill>
              <a:schemeClr val="tx1"/>
            </a:solidFill>
          </a:ln>
        </xdr:spPr>
        <xdr:style>
          <a:lnRef idx="2">
            <a:schemeClr val="accent1"/>
          </a:lnRef>
          <a:fillRef idx="0">
            <a:schemeClr val="accent1"/>
          </a:fillRef>
          <a:effectRef idx="1">
            <a:schemeClr val="accent1"/>
          </a:effectRef>
          <a:fontRef idx="minor">
            <a:schemeClr val="tx1"/>
          </a:fontRef>
        </xdr:style>
      </xdr:cxnSp>
    </xdr:grpSp>
    <xdr:clientData/>
  </xdr:twoCellAnchor>
  <xdr:twoCellAnchor>
    <xdr:from>
      <xdr:col>5</xdr:col>
      <xdr:colOff>383686</xdr:colOff>
      <xdr:row>14</xdr:row>
      <xdr:rowOff>95250</xdr:rowOff>
    </xdr:from>
    <xdr:to>
      <xdr:col>8</xdr:col>
      <xdr:colOff>437743</xdr:colOff>
      <xdr:row>24</xdr:row>
      <xdr:rowOff>63500</xdr:rowOff>
    </xdr:to>
    <xdr:grpSp>
      <xdr:nvGrpSpPr>
        <xdr:cNvPr id="11" name="Group 10">
          <a:extLst>
            <a:ext uri="{FF2B5EF4-FFF2-40B4-BE49-F238E27FC236}">
              <a16:creationId xmlns:a16="http://schemas.microsoft.com/office/drawing/2014/main" id="{B713F600-EA07-410C-ACD7-5AA6C77C8EDD}"/>
            </a:ext>
          </a:extLst>
        </xdr:cNvPr>
        <xdr:cNvGrpSpPr/>
      </xdr:nvGrpSpPr>
      <xdr:grpSpPr>
        <a:xfrm>
          <a:off x="4587386" y="2794000"/>
          <a:ext cx="1863807" cy="1809750"/>
          <a:chOff x="95249" y="2622550"/>
          <a:chExt cx="1879601" cy="1809750"/>
        </a:xfrm>
      </xdr:grpSpPr>
      <xdr:graphicFrame macro="">
        <xdr:nvGraphicFramePr>
          <xdr:cNvPr id="12" name="Chart 11">
            <a:extLst>
              <a:ext uri="{FF2B5EF4-FFF2-40B4-BE49-F238E27FC236}">
                <a16:creationId xmlns:a16="http://schemas.microsoft.com/office/drawing/2014/main" id="{437B21D2-F52D-9D04-5AD7-396B12EC01DD}"/>
              </a:ext>
            </a:extLst>
          </xdr:cNvPr>
          <xdr:cNvGraphicFramePr/>
        </xdr:nvGraphicFramePr>
        <xdr:xfrm>
          <a:off x="111125" y="2746375"/>
          <a:ext cx="1863725" cy="1685925"/>
        </xdr:xfrm>
        <a:graphic>
          <a:graphicData uri="http://schemas.openxmlformats.org/drawingml/2006/chart">
            <c:chart xmlns:c="http://schemas.openxmlformats.org/drawingml/2006/chart" xmlns:r="http://schemas.openxmlformats.org/officeDocument/2006/relationships" r:id="rId4"/>
          </a:graphicData>
        </a:graphic>
      </xdr:graphicFrame>
      <xdr:sp macro="" textlink="">
        <xdr:nvSpPr>
          <xdr:cNvPr id="13" name="TextBox 12">
            <a:extLst>
              <a:ext uri="{FF2B5EF4-FFF2-40B4-BE49-F238E27FC236}">
                <a16:creationId xmlns:a16="http://schemas.microsoft.com/office/drawing/2014/main" id="{E92A6CE5-A369-DFA9-5E68-8113A60BD459}"/>
              </a:ext>
            </a:extLst>
          </xdr:cNvPr>
          <xdr:cNvSpPr txBox="1"/>
        </xdr:nvSpPr>
        <xdr:spPr>
          <a:xfrm>
            <a:off x="95249" y="2647950"/>
            <a:ext cx="1863725" cy="311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900">
                <a:latin typeface="Calibri" panose="020F0502020204030204" pitchFamily="34" charset="0"/>
                <a:cs typeface="Calibri" panose="020F0502020204030204" pitchFamily="34" charset="0"/>
              </a:rPr>
              <a:t>EBIT/ Total Assets</a:t>
            </a:r>
            <a:endParaRPr lang="en-US" sz="1100"/>
          </a:p>
          <a:p>
            <a:pPr algn="ctr"/>
            <a:endParaRPr lang="en-US" sz="1100"/>
          </a:p>
        </xdr:txBody>
      </xdr:sp>
      <xdr:cxnSp macro="">
        <xdr:nvCxnSpPr>
          <xdr:cNvPr id="14" name="Straight Connector 13">
            <a:extLst>
              <a:ext uri="{FF2B5EF4-FFF2-40B4-BE49-F238E27FC236}">
                <a16:creationId xmlns:a16="http://schemas.microsoft.com/office/drawing/2014/main" id="{255D36B0-C4A2-B5D4-15AC-35B5108C18E6}"/>
              </a:ext>
            </a:extLst>
          </xdr:cNvPr>
          <xdr:cNvCxnSpPr/>
        </xdr:nvCxnSpPr>
        <xdr:spPr>
          <a:xfrm>
            <a:off x="171450" y="2622550"/>
            <a:ext cx="1663700" cy="0"/>
          </a:xfrm>
          <a:prstGeom prst="line">
            <a:avLst/>
          </a:prstGeom>
          <a:ln>
            <a:solidFill>
              <a:schemeClr val="tx1"/>
            </a:solidFill>
          </a:ln>
        </xdr:spPr>
        <xdr:style>
          <a:lnRef idx="2">
            <a:schemeClr val="accent1"/>
          </a:lnRef>
          <a:fillRef idx="0">
            <a:schemeClr val="accent1"/>
          </a:fillRef>
          <a:effectRef idx="1">
            <a:schemeClr val="accent1"/>
          </a:effectRef>
          <a:fontRef idx="minor">
            <a:schemeClr val="tx1"/>
          </a:fontRef>
        </xdr:style>
      </xdr:cxnSp>
    </xdr:grpSp>
    <xdr:clientData/>
  </xdr:twoCellAnchor>
  <xdr:twoCellAnchor>
    <xdr:from>
      <xdr:col>1</xdr:col>
      <xdr:colOff>12211</xdr:colOff>
      <xdr:row>25</xdr:row>
      <xdr:rowOff>24423</xdr:rowOff>
    </xdr:from>
    <xdr:to>
      <xdr:col>2</xdr:col>
      <xdr:colOff>86213</xdr:colOff>
      <xdr:row>34</xdr:row>
      <xdr:rowOff>175847</xdr:rowOff>
    </xdr:to>
    <xdr:grpSp>
      <xdr:nvGrpSpPr>
        <xdr:cNvPr id="15" name="Group 14">
          <a:extLst>
            <a:ext uri="{FF2B5EF4-FFF2-40B4-BE49-F238E27FC236}">
              <a16:creationId xmlns:a16="http://schemas.microsoft.com/office/drawing/2014/main" id="{92A9443B-F85B-4812-A143-9B0F6EE8B067}"/>
            </a:ext>
          </a:extLst>
        </xdr:cNvPr>
        <xdr:cNvGrpSpPr/>
      </xdr:nvGrpSpPr>
      <xdr:grpSpPr>
        <a:xfrm>
          <a:off x="145561" y="4748823"/>
          <a:ext cx="2106002" cy="1808774"/>
          <a:chOff x="111125" y="2622550"/>
          <a:chExt cx="1863725" cy="1809750"/>
        </a:xfrm>
      </xdr:grpSpPr>
      <xdr:graphicFrame macro="">
        <xdr:nvGraphicFramePr>
          <xdr:cNvPr id="16" name="Chart 15">
            <a:extLst>
              <a:ext uri="{FF2B5EF4-FFF2-40B4-BE49-F238E27FC236}">
                <a16:creationId xmlns:a16="http://schemas.microsoft.com/office/drawing/2014/main" id="{3305AA37-C765-2CB1-8675-0BAEEC299220}"/>
              </a:ext>
            </a:extLst>
          </xdr:cNvPr>
          <xdr:cNvGraphicFramePr/>
        </xdr:nvGraphicFramePr>
        <xdr:xfrm>
          <a:off x="111125" y="2746375"/>
          <a:ext cx="1863725" cy="1685925"/>
        </xdr:xfrm>
        <a:graphic>
          <a:graphicData uri="http://schemas.openxmlformats.org/drawingml/2006/chart">
            <c:chart xmlns:c="http://schemas.openxmlformats.org/drawingml/2006/chart" xmlns:r="http://schemas.openxmlformats.org/officeDocument/2006/relationships" r:id="rId5"/>
          </a:graphicData>
        </a:graphic>
      </xdr:graphicFrame>
      <xdr:sp macro="" textlink="">
        <xdr:nvSpPr>
          <xdr:cNvPr id="17" name="TextBox 16">
            <a:extLst>
              <a:ext uri="{FF2B5EF4-FFF2-40B4-BE49-F238E27FC236}">
                <a16:creationId xmlns:a16="http://schemas.microsoft.com/office/drawing/2014/main" id="{9D22D09F-5200-7449-E9F2-F987A8340E34}"/>
              </a:ext>
            </a:extLst>
          </xdr:cNvPr>
          <xdr:cNvSpPr txBox="1"/>
        </xdr:nvSpPr>
        <xdr:spPr>
          <a:xfrm>
            <a:off x="241541" y="2666999"/>
            <a:ext cx="1484203" cy="2361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900">
                <a:latin typeface="Calibri" panose="020F0502020204030204" pitchFamily="34" charset="0"/>
                <a:cs typeface="Calibri" panose="020F0502020204030204" pitchFamily="34" charset="0"/>
              </a:rPr>
              <a:t>Market Cap/ Long Term Liabilities</a:t>
            </a:r>
            <a:endParaRPr lang="en-US" sz="1100"/>
          </a:p>
          <a:p>
            <a:pPr algn="ctr"/>
            <a:endParaRPr lang="en-US" sz="1100"/>
          </a:p>
        </xdr:txBody>
      </xdr:sp>
      <xdr:cxnSp macro="">
        <xdr:nvCxnSpPr>
          <xdr:cNvPr id="18" name="Straight Connector 17">
            <a:extLst>
              <a:ext uri="{FF2B5EF4-FFF2-40B4-BE49-F238E27FC236}">
                <a16:creationId xmlns:a16="http://schemas.microsoft.com/office/drawing/2014/main" id="{2E6B4CA6-DE5E-8F19-E09C-F31984350642}"/>
              </a:ext>
            </a:extLst>
          </xdr:cNvPr>
          <xdr:cNvCxnSpPr/>
        </xdr:nvCxnSpPr>
        <xdr:spPr>
          <a:xfrm>
            <a:off x="171450" y="2622550"/>
            <a:ext cx="1663700" cy="0"/>
          </a:xfrm>
          <a:prstGeom prst="line">
            <a:avLst/>
          </a:prstGeom>
          <a:ln>
            <a:solidFill>
              <a:schemeClr val="tx1"/>
            </a:solidFill>
          </a:ln>
        </xdr:spPr>
        <xdr:style>
          <a:lnRef idx="2">
            <a:schemeClr val="accent1"/>
          </a:lnRef>
          <a:fillRef idx="0">
            <a:schemeClr val="accent1"/>
          </a:fillRef>
          <a:effectRef idx="1">
            <a:schemeClr val="accent1"/>
          </a:effectRef>
          <a:fontRef idx="minor">
            <a:schemeClr val="tx1"/>
          </a:fontRef>
        </xdr:style>
      </xdr:cxnSp>
    </xdr:grpSp>
    <xdr:clientData/>
  </xdr:twoCellAnchor>
  <xdr:twoCellAnchor>
    <xdr:from>
      <xdr:col>2</xdr:col>
      <xdr:colOff>249523</xdr:colOff>
      <xdr:row>25</xdr:row>
      <xdr:rowOff>24423</xdr:rowOff>
    </xdr:from>
    <xdr:to>
      <xdr:col>5</xdr:col>
      <xdr:colOff>280784</xdr:colOff>
      <xdr:row>34</xdr:row>
      <xdr:rowOff>175847</xdr:rowOff>
    </xdr:to>
    <xdr:grpSp>
      <xdr:nvGrpSpPr>
        <xdr:cNvPr id="19" name="Group 18">
          <a:extLst>
            <a:ext uri="{FF2B5EF4-FFF2-40B4-BE49-F238E27FC236}">
              <a16:creationId xmlns:a16="http://schemas.microsoft.com/office/drawing/2014/main" id="{54ACAF9D-B2A4-4583-AC51-14AD0867B9AB}"/>
            </a:ext>
          </a:extLst>
        </xdr:cNvPr>
        <xdr:cNvGrpSpPr/>
      </xdr:nvGrpSpPr>
      <xdr:grpSpPr>
        <a:xfrm>
          <a:off x="2414873" y="4748823"/>
          <a:ext cx="2069611" cy="1808774"/>
          <a:chOff x="111125" y="2622550"/>
          <a:chExt cx="1863725" cy="1809750"/>
        </a:xfrm>
      </xdr:grpSpPr>
      <xdr:graphicFrame macro="">
        <xdr:nvGraphicFramePr>
          <xdr:cNvPr id="20" name="Chart 19">
            <a:extLst>
              <a:ext uri="{FF2B5EF4-FFF2-40B4-BE49-F238E27FC236}">
                <a16:creationId xmlns:a16="http://schemas.microsoft.com/office/drawing/2014/main" id="{D71604E5-BD0A-DB3A-5606-0220A36D9935}"/>
              </a:ext>
            </a:extLst>
          </xdr:cNvPr>
          <xdr:cNvGraphicFramePr/>
        </xdr:nvGraphicFramePr>
        <xdr:xfrm>
          <a:off x="111125" y="2746375"/>
          <a:ext cx="1863725" cy="1685925"/>
        </xdr:xfrm>
        <a:graphic>
          <a:graphicData uri="http://schemas.openxmlformats.org/drawingml/2006/chart">
            <c:chart xmlns:c="http://schemas.openxmlformats.org/drawingml/2006/chart" xmlns:r="http://schemas.openxmlformats.org/officeDocument/2006/relationships" r:id="rId6"/>
          </a:graphicData>
        </a:graphic>
      </xdr:graphicFrame>
      <xdr:sp macro="" textlink="">
        <xdr:nvSpPr>
          <xdr:cNvPr id="21" name="TextBox 20">
            <a:extLst>
              <a:ext uri="{FF2B5EF4-FFF2-40B4-BE49-F238E27FC236}">
                <a16:creationId xmlns:a16="http://schemas.microsoft.com/office/drawing/2014/main" id="{6131B47F-795E-59E7-51D6-4D2C42BB45F2}"/>
              </a:ext>
            </a:extLst>
          </xdr:cNvPr>
          <xdr:cNvSpPr txBox="1"/>
        </xdr:nvSpPr>
        <xdr:spPr>
          <a:xfrm>
            <a:off x="381000" y="2667000"/>
            <a:ext cx="1174750" cy="184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900">
                <a:latin typeface="Calibri" panose="020F0502020204030204" pitchFamily="34" charset="0"/>
                <a:cs typeface="Calibri" panose="020F0502020204030204" pitchFamily="34" charset="0"/>
              </a:rPr>
              <a:t>Sales/ Total Assets</a:t>
            </a:r>
            <a:endParaRPr lang="en-US" sz="1100"/>
          </a:p>
          <a:p>
            <a:pPr algn="ctr"/>
            <a:endParaRPr lang="en-US" sz="1100"/>
          </a:p>
        </xdr:txBody>
      </xdr:sp>
      <xdr:cxnSp macro="">
        <xdr:nvCxnSpPr>
          <xdr:cNvPr id="22" name="Straight Connector 21">
            <a:extLst>
              <a:ext uri="{FF2B5EF4-FFF2-40B4-BE49-F238E27FC236}">
                <a16:creationId xmlns:a16="http://schemas.microsoft.com/office/drawing/2014/main" id="{A0D37291-9D1C-97F9-5648-3F7317C14F2A}"/>
              </a:ext>
            </a:extLst>
          </xdr:cNvPr>
          <xdr:cNvCxnSpPr/>
        </xdr:nvCxnSpPr>
        <xdr:spPr>
          <a:xfrm>
            <a:off x="171450" y="2622550"/>
            <a:ext cx="1663700" cy="0"/>
          </a:xfrm>
          <a:prstGeom prst="line">
            <a:avLst/>
          </a:prstGeom>
          <a:ln>
            <a:solidFill>
              <a:schemeClr val="tx1"/>
            </a:solidFill>
          </a:ln>
        </xdr:spPr>
        <xdr:style>
          <a:lnRef idx="2">
            <a:schemeClr val="accent1"/>
          </a:lnRef>
          <a:fillRef idx="0">
            <a:schemeClr val="accent1"/>
          </a:fillRef>
          <a:effectRef idx="1">
            <a:schemeClr val="accent1"/>
          </a:effectRef>
          <a:fontRef idx="minor">
            <a:schemeClr val="tx1"/>
          </a:fontRef>
        </xdr:style>
      </xdr:cxnSp>
    </xdr:grpSp>
    <xdr:clientData/>
  </xdr:twoCellAnchor>
  <xdr:twoCellAnchor>
    <xdr:from>
      <xdr:col>5</xdr:col>
      <xdr:colOff>385505</xdr:colOff>
      <xdr:row>25</xdr:row>
      <xdr:rowOff>18317</xdr:rowOff>
    </xdr:from>
    <xdr:to>
      <xdr:col>8</xdr:col>
      <xdr:colOff>420405</xdr:colOff>
      <xdr:row>34</xdr:row>
      <xdr:rowOff>169741</xdr:rowOff>
    </xdr:to>
    <xdr:grpSp>
      <xdr:nvGrpSpPr>
        <xdr:cNvPr id="23" name="Group 22">
          <a:extLst>
            <a:ext uri="{FF2B5EF4-FFF2-40B4-BE49-F238E27FC236}">
              <a16:creationId xmlns:a16="http://schemas.microsoft.com/office/drawing/2014/main" id="{8E1372B8-A292-4B50-AC27-3F85747C065C}"/>
            </a:ext>
          </a:extLst>
        </xdr:cNvPr>
        <xdr:cNvGrpSpPr/>
      </xdr:nvGrpSpPr>
      <xdr:grpSpPr>
        <a:xfrm>
          <a:off x="4589205" y="4742717"/>
          <a:ext cx="1844650" cy="1808774"/>
          <a:chOff x="111125" y="2622550"/>
          <a:chExt cx="1863725" cy="1809750"/>
        </a:xfrm>
      </xdr:grpSpPr>
      <xdr:graphicFrame macro="">
        <xdr:nvGraphicFramePr>
          <xdr:cNvPr id="24" name="Chart 23">
            <a:extLst>
              <a:ext uri="{FF2B5EF4-FFF2-40B4-BE49-F238E27FC236}">
                <a16:creationId xmlns:a16="http://schemas.microsoft.com/office/drawing/2014/main" id="{F45A7F5E-1BB1-9015-4102-DAD0908A3279}"/>
              </a:ext>
            </a:extLst>
          </xdr:cNvPr>
          <xdr:cNvGraphicFramePr/>
        </xdr:nvGraphicFramePr>
        <xdr:xfrm>
          <a:off x="111125" y="2746375"/>
          <a:ext cx="1863725" cy="1685925"/>
        </xdr:xfrm>
        <a:graphic>
          <a:graphicData uri="http://schemas.openxmlformats.org/drawingml/2006/chart">
            <c:chart xmlns:c="http://schemas.openxmlformats.org/drawingml/2006/chart" xmlns:r="http://schemas.openxmlformats.org/officeDocument/2006/relationships" r:id="rId7"/>
          </a:graphicData>
        </a:graphic>
      </xdr:graphicFrame>
      <xdr:sp macro="" textlink="">
        <xdr:nvSpPr>
          <xdr:cNvPr id="25" name="TextBox 24">
            <a:extLst>
              <a:ext uri="{FF2B5EF4-FFF2-40B4-BE49-F238E27FC236}">
                <a16:creationId xmlns:a16="http://schemas.microsoft.com/office/drawing/2014/main" id="{2A2C000F-9B61-38DD-4807-4755D80735AE}"/>
              </a:ext>
            </a:extLst>
          </xdr:cNvPr>
          <xdr:cNvSpPr txBox="1"/>
        </xdr:nvSpPr>
        <xdr:spPr>
          <a:xfrm>
            <a:off x="515891" y="2660229"/>
            <a:ext cx="1042462" cy="1710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900">
                <a:latin typeface="Calibri" panose="020F0502020204030204" pitchFamily="34" charset="0"/>
                <a:cs typeface="Calibri" panose="020F0502020204030204" pitchFamily="34" charset="0"/>
              </a:rPr>
              <a:t>Altman Z Score</a:t>
            </a:r>
            <a:endParaRPr lang="en-US" sz="1100"/>
          </a:p>
          <a:p>
            <a:pPr algn="ctr"/>
            <a:endParaRPr lang="en-US" sz="1100"/>
          </a:p>
        </xdr:txBody>
      </xdr:sp>
      <xdr:cxnSp macro="">
        <xdr:nvCxnSpPr>
          <xdr:cNvPr id="26" name="Straight Connector 25">
            <a:extLst>
              <a:ext uri="{FF2B5EF4-FFF2-40B4-BE49-F238E27FC236}">
                <a16:creationId xmlns:a16="http://schemas.microsoft.com/office/drawing/2014/main" id="{92AB38E4-94BF-9C15-631D-372C4F2AF1B4}"/>
              </a:ext>
            </a:extLst>
          </xdr:cNvPr>
          <xdr:cNvCxnSpPr/>
        </xdr:nvCxnSpPr>
        <xdr:spPr>
          <a:xfrm>
            <a:off x="171450" y="2622550"/>
            <a:ext cx="1663700" cy="0"/>
          </a:xfrm>
          <a:prstGeom prst="line">
            <a:avLst/>
          </a:prstGeom>
          <a:ln>
            <a:solidFill>
              <a:schemeClr val="tx1"/>
            </a:solidFill>
          </a:ln>
        </xdr:spPr>
        <xdr:style>
          <a:lnRef idx="2">
            <a:schemeClr val="accent1"/>
          </a:lnRef>
          <a:fillRef idx="0">
            <a:schemeClr val="accent1"/>
          </a:fillRef>
          <a:effectRef idx="1">
            <a:schemeClr val="accent1"/>
          </a:effectRef>
          <a:fontRef idx="minor">
            <a:schemeClr val="tx1"/>
          </a:fontRef>
        </xdr:style>
      </xdr:cxnSp>
    </xdr:grpSp>
    <xdr:clientData/>
  </xdr:twoCellAnchor>
  <xdr:twoCellAnchor>
    <xdr:from>
      <xdr:col>0</xdr:col>
      <xdr:colOff>111757</xdr:colOff>
      <xdr:row>34</xdr:row>
      <xdr:rowOff>61128</xdr:rowOff>
    </xdr:from>
    <xdr:to>
      <xdr:col>8</xdr:col>
      <xdr:colOff>387271</xdr:colOff>
      <xdr:row>47</xdr:row>
      <xdr:rowOff>40241</xdr:rowOff>
    </xdr:to>
    <xdr:sp macro="" textlink="">
      <xdr:nvSpPr>
        <xdr:cNvPr id="27" name="TextBox 26">
          <a:extLst>
            <a:ext uri="{FF2B5EF4-FFF2-40B4-BE49-F238E27FC236}">
              <a16:creationId xmlns:a16="http://schemas.microsoft.com/office/drawing/2014/main" id="{03B5A883-C5DB-46B1-ABE2-8E573335FE2D}"/>
            </a:ext>
          </a:extLst>
        </xdr:cNvPr>
        <xdr:cNvSpPr txBox="1"/>
      </xdr:nvSpPr>
      <xdr:spPr>
        <a:xfrm>
          <a:off x="111757" y="6442878"/>
          <a:ext cx="6288964" cy="23730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buFont typeface="Arial" panose="020B0604020202020204" pitchFamily="34" charset="0"/>
            <a:buNone/>
          </a:pPr>
          <a:r>
            <a:rPr lang="en-US" sz="1200" b="1" i="0">
              <a:solidFill>
                <a:srgbClr val="E23845"/>
              </a:solidFill>
              <a:effectLst/>
              <a:latin typeface="Calibri" panose="020F0502020204030204" pitchFamily="34" charset="0"/>
              <a:ea typeface="+mn-ea"/>
              <a:cs typeface="Calibri" panose="020F0502020204030204" pitchFamily="34" charset="0"/>
            </a:rPr>
            <a:t>Recent Updates</a:t>
          </a:r>
        </a:p>
        <a:p>
          <a:pPr marL="171450" indent="-171450">
            <a:buFont typeface="Arial" panose="020B0604020202020204" pitchFamily="34" charset="0"/>
            <a:buChar char="•"/>
          </a:pPr>
          <a:r>
            <a:rPr lang="en-US" sz="1100" b="0" i="0">
              <a:solidFill>
                <a:schemeClr val="dk1"/>
              </a:solidFill>
              <a:effectLst/>
              <a:latin typeface="Calibri" panose="020F0502020204030204" pitchFamily="34" charset="0"/>
              <a:ea typeface="+mn-ea"/>
              <a:cs typeface="Calibri" panose="020F0502020204030204" pitchFamily="34" charset="0"/>
            </a:rPr>
            <a:t>Zomato's revenue from operations rose 64% to </a:t>
          </a:r>
          <a:r>
            <a:rPr lang="en-US" sz="1100" b="0" i="0" u="none" strike="noStrike">
              <a:solidFill>
                <a:schemeClr val="dk1"/>
              </a:solidFill>
              <a:effectLst/>
              <a:latin typeface="Calibri" panose="020F0502020204030204" pitchFamily="34" charset="0"/>
              <a:ea typeface="+mn-ea"/>
              <a:cs typeface="Calibri" panose="020F0502020204030204" pitchFamily="34" charset="0"/>
            </a:rPr>
            <a:t>₹</a:t>
          </a:r>
          <a:r>
            <a:rPr lang="en-US" sz="1100" b="0" i="0">
              <a:solidFill>
                <a:schemeClr val="dk1"/>
              </a:solidFill>
              <a:effectLst/>
              <a:latin typeface="Calibri" panose="020F0502020204030204" pitchFamily="34" charset="0"/>
              <a:ea typeface="+mn-ea"/>
              <a:cs typeface="Calibri" panose="020F0502020204030204" pitchFamily="34" charset="0"/>
            </a:rPr>
            <a:t>5,405 crore in the third quarter of the financial year 2024-25, compared to </a:t>
          </a:r>
          <a:r>
            <a:rPr lang="en-US" sz="1100" b="0" i="0" u="none" strike="noStrike">
              <a:solidFill>
                <a:schemeClr val="dk1"/>
              </a:solidFill>
              <a:effectLst/>
              <a:latin typeface="Calibri" panose="020F0502020204030204" pitchFamily="34" charset="0"/>
              <a:ea typeface="+mn-ea"/>
              <a:cs typeface="Calibri" panose="020F0502020204030204" pitchFamily="34" charset="0"/>
            </a:rPr>
            <a:t>₹</a:t>
          </a:r>
          <a:r>
            <a:rPr lang="en-US" sz="1100" b="0" i="0">
              <a:solidFill>
                <a:schemeClr val="dk1"/>
              </a:solidFill>
              <a:effectLst/>
              <a:latin typeface="Calibri" panose="020F0502020204030204" pitchFamily="34" charset="0"/>
              <a:ea typeface="+mn-ea"/>
              <a:cs typeface="Calibri" panose="020F0502020204030204" pitchFamily="34" charset="0"/>
            </a:rPr>
            <a:t>3,288 crore in the same quarter the precious year, as per the BSE filing.</a:t>
          </a:r>
        </a:p>
        <a:p>
          <a:pPr marL="171450" indent="-171450">
            <a:buFont typeface="Arial" panose="020B0604020202020204" pitchFamily="34" charset="0"/>
            <a:buChar char="•"/>
          </a:pPr>
          <a:r>
            <a:rPr lang="en-US" sz="1100" b="0" i="0">
              <a:solidFill>
                <a:schemeClr val="dk1"/>
              </a:solidFill>
              <a:effectLst/>
              <a:latin typeface="Calibri" panose="020F0502020204030204" pitchFamily="34" charset="0"/>
              <a:ea typeface="+mn-ea"/>
              <a:cs typeface="Calibri" panose="020F0502020204030204" pitchFamily="34" charset="0"/>
            </a:rPr>
            <a:t>Zomato net profits plunged 57% YoY to </a:t>
          </a:r>
          <a:r>
            <a:rPr lang="en-US" sz="1100" b="0" i="0" u="none" strike="noStrike">
              <a:solidFill>
                <a:schemeClr val="dk1"/>
              </a:solidFill>
              <a:effectLst/>
              <a:latin typeface="Calibri" panose="020F0502020204030204" pitchFamily="34" charset="0"/>
              <a:ea typeface="+mn-ea"/>
              <a:cs typeface="Calibri" panose="020F0502020204030204" pitchFamily="34" charset="0"/>
            </a:rPr>
            <a:t>₹</a:t>
          </a:r>
          <a:r>
            <a:rPr lang="en-US" sz="1100" b="0" i="0">
              <a:solidFill>
                <a:schemeClr val="dk1"/>
              </a:solidFill>
              <a:effectLst/>
              <a:latin typeface="Calibri" panose="020F0502020204030204" pitchFamily="34" charset="0"/>
              <a:ea typeface="+mn-ea"/>
              <a:cs typeface="Calibri" panose="020F0502020204030204" pitchFamily="34" charset="0"/>
            </a:rPr>
            <a:t>59 crore in the third quarter of the financial year 2024-25, compared to </a:t>
          </a:r>
          <a:r>
            <a:rPr lang="en-US" sz="1100" b="0" i="0" u="none" strike="noStrike">
              <a:solidFill>
                <a:schemeClr val="dk1"/>
              </a:solidFill>
              <a:effectLst/>
              <a:latin typeface="Calibri" panose="020F0502020204030204" pitchFamily="34" charset="0"/>
              <a:ea typeface="+mn-ea"/>
              <a:cs typeface="Calibri" panose="020F0502020204030204" pitchFamily="34" charset="0"/>
            </a:rPr>
            <a:t>₹</a:t>
          </a:r>
          <a:r>
            <a:rPr lang="en-US" sz="1100" b="0" i="0">
              <a:solidFill>
                <a:schemeClr val="dk1"/>
              </a:solidFill>
              <a:effectLst/>
              <a:latin typeface="Calibri" panose="020F0502020204030204" pitchFamily="34" charset="0"/>
              <a:ea typeface="+mn-ea"/>
              <a:cs typeface="Calibri" panose="020F0502020204030204" pitchFamily="34" charset="0"/>
            </a:rPr>
            <a:t>138 crore in the same quarter of the previous financial year in the company's consolidated statements. </a:t>
          </a:r>
        </a:p>
        <a:p>
          <a:pPr marL="171450" indent="-171450">
            <a:buFont typeface="Arial" panose="020B0604020202020204" pitchFamily="34" charset="0"/>
            <a:buChar char="•"/>
          </a:pPr>
          <a:r>
            <a:rPr lang="en-US" sz="1100" b="0" i="0">
              <a:solidFill>
                <a:schemeClr val="dk1"/>
              </a:solidFill>
              <a:effectLst/>
              <a:latin typeface="Calibri" panose="020F0502020204030204" pitchFamily="34" charset="0"/>
              <a:ea typeface="+mn-ea"/>
              <a:cs typeface="Calibri" panose="020F0502020204030204" pitchFamily="34" charset="0"/>
            </a:rPr>
            <a:t>Zomato's gross order value (GOV) for its B2C businesses grew by 57% year-on-year (YoY) and rose 14% quarter-on-quarter (QoQ), reaching Rs 20,206 crore in Q3FY25.</a:t>
          </a:r>
        </a:p>
        <a:p>
          <a:pPr marL="171450" indent="-171450">
            <a:buFont typeface="Arial" panose="020B0604020202020204" pitchFamily="34" charset="0"/>
            <a:buChar char="•"/>
          </a:pPr>
          <a:r>
            <a:rPr lang="en-US">
              <a:latin typeface="Calibri" panose="020F0502020204030204" pitchFamily="34" charset="0"/>
              <a:cs typeface="Calibri" panose="020F0502020204030204" pitchFamily="34" charset="0"/>
            </a:rPr>
            <a:t>In the last two quarters, we have added 368 net new stores (152 in Q2FY25 and 216 in Q3FY25) accounting for about 37% of our total store network of 1,007 stores. </a:t>
          </a:r>
          <a:endParaRPr lang="en-US" sz="1100" u="sng">
            <a:latin typeface="Calibri" panose="020F0502020204030204" pitchFamily="34" charset="0"/>
            <a:cs typeface="Calibri" panose="020F0502020204030204" pitchFamily="34" charset="0"/>
          </a:endParaRPr>
        </a:p>
      </xdr:txBody>
    </xdr:sp>
    <xdr:clientData/>
  </xdr:twoCellAnchor>
  <xdr:twoCellAnchor>
    <xdr:from>
      <xdr:col>0</xdr:col>
      <xdr:colOff>35674</xdr:colOff>
      <xdr:row>49</xdr:row>
      <xdr:rowOff>64213</xdr:rowOff>
    </xdr:from>
    <xdr:to>
      <xdr:col>8</xdr:col>
      <xdr:colOff>470898</xdr:colOff>
      <xdr:row>52</xdr:row>
      <xdr:rowOff>0</xdr:rowOff>
    </xdr:to>
    <xdr:sp macro="" textlink="">
      <xdr:nvSpPr>
        <xdr:cNvPr id="28" name="TextBox 27">
          <a:extLst>
            <a:ext uri="{FF2B5EF4-FFF2-40B4-BE49-F238E27FC236}">
              <a16:creationId xmlns:a16="http://schemas.microsoft.com/office/drawing/2014/main" id="{1CE4B1F8-4D62-4190-A1FD-1902D0459812}"/>
            </a:ext>
          </a:extLst>
        </xdr:cNvPr>
        <xdr:cNvSpPr txBox="1"/>
      </xdr:nvSpPr>
      <xdr:spPr>
        <a:xfrm>
          <a:off x="35674" y="9112963"/>
          <a:ext cx="6448674" cy="2977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buFont typeface="Arial" panose="020B0604020202020204" pitchFamily="34" charset="0"/>
            <a:buNone/>
          </a:pPr>
          <a:r>
            <a:rPr lang="en-US" sz="1800" b="1" i="0">
              <a:solidFill>
                <a:srgbClr val="E23845"/>
              </a:solidFill>
              <a:effectLst/>
              <a:latin typeface="Calibri" panose="020F0502020204030204" pitchFamily="34" charset="0"/>
              <a:ea typeface="+mn-ea"/>
              <a:cs typeface="Calibri" panose="020F0502020204030204" pitchFamily="34" charset="0"/>
            </a:rPr>
            <a:t>Altman</a:t>
          </a:r>
          <a:r>
            <a:rPr lang="en-US" sz="1800" b="1" i="0" baseline="0">
              <a:solidFill>
                <a:srgbClr val="E23845"/>
              </a:solidFill>
              <a:effectLst/>
              <a:latin typeface="Calibri" panose="020F0502020204030204" pitchFamily="34" charset="0"/>
              <a:ea typeface="+mn-ea"/>
              <a:cs typeface="Calibri" panose="020F0502020204030204" pitchFamily="34" charset="0"/>
            </a:rPr>
            <a:t> Z Score Calculation</a:t>
          </a:r>
        </a:p>
      </xdr:txBody>
    </xdr:sp>
    <xdr:clientData/>
  </xdr:twoCellAnchor>
  <xdr:twoCellAnchor>
    <xdr:from>
      <xdr:col>0</xdr:col>
      <xdr:colOff>71347</xdr:colOff>
      <xdr:row>87</xdr:row>
      <xdr:rowOff>49943</xdr:rowOff>
    </xdr:from>
    <xdr:to>
      <xdr:col>8</xdr:col>
      <xdr:colOff>535112</xdr:colOff>
      <xdr:row>89</xdr:row>
      <xdr:rowOff>49944</xdr:rowOff>
    </xdr:to>
    <xdr:sp macro="" textlink="">
      <xdr:nvSpPr>
        <xdr:cNvPr id="30" name="TextBox 29">
          <a:extLst>
            <a:ext uri="{FF2B5EF4-FFF2-40B4-BE49-F238E27FC236}">
              <a16:creationId xmlns:a16="http://schemas.microsoft.com/office/drawing/2014/main" id="{208C198D-1416-4BC4-A4F6-02768D0564F3}"/>
            </a:ext>
          </a:extLst>
        </xdr:cNvPr>
        <xdr:cNvSpPr txBox="1"/>
      </xdr:nvSpPr>
      <xdr:spPr>
        <a:xfrm>
          <a:off x="71347" y="16826643"/>
          <a:ext cx="6477215" cy="3683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buFont typeface="Arial" panose="020B0604020202020204" pitchFamily="34" charset="0"/>
            <a:buNone/>
          </a:pPr>
          <a:r>
            <a:rPr lang="en-US" sz="700" b="0" i="1">
              <a:solidFill>
                <a:srgbClr val="E23845"/>
              </a:solidFill>
              <a:effectLst/>
              <a:latin typeface="Calibri" panose="020F0502020204030204" pitchFamily="34" charset="0"/>
              <a:ea typeface="+mn-ea"/>
              <a:cs typeface="Calibri" panose="020F0502020204030204" pitchFamily="34" charset="0"/>
            </a:rPr>
            <a:t>Disclaimer : </a:t>
          </a:r>
          <a:r>
            <a:rPr lang="en-US" sz="700" b="0" i="1">
              <a:solidFill>
                <a:sysClr val="windowText" lastClr="000000"/>
              </a:solidFill>
              <a:effectLst/>
              <a:latin typeface="Calibri" panose="020F0502020204030204" pitchFamily="34" charset="0"/>
              <a:ea typeface="+mn-ea"/>
              <a:cs typeface="Calibri" panose="020F0502020204030204" pitchFamily="34" charset="0"/>
            </a:rPr>
            <a:t>This report is made as</a:t>
          </a:r>
          <a:r>
            <a:rPr lang="en-US" sz="700" b="0" i="1" baseline="0">
              <a:solidFill>
                <a:sysClr val="windowText" lastClr="000000"/>
              </a:solidFill>
              <a:effectLst/>
              <a:latin typeface="Calibri" panose="020F0502020204030204" pitchFamily="34" charset="0"/>
              <a:ea typeface="+mn-ea"/>
              <a:cs typeface="Calibri" panose="020F0502020204030204" pitchFamily="34" charset="0"/>
            </a:rPr>
            <a:t> part of educational assignment and is meant for educational purpose only. The author of the report is not liable for any losses due to action taken on the basis of this report. It is advisable to consult SEBI registered research analyst before making any investments.</a:t>
          </a:r>
          <a:endParaRPr lang="en-US" sz="700" b="0" i="1">
            <a:solidFill>
              <a:sysClr val="windowText" lastClr="000000"/>
            </a:solidFill>
            <a:effectLst/>
            <a:latin typeface="Calibri" panose="020F0502020204030204" pitchFamily="34" charset="0"/>
            <a:ea typeface="+mn-ea"/>
            <a:cs typeface="Calibri" panose="020F0502020204030204" pitchFamily="34" charset="0"/>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8</xdr:col>
      <xdr:colOff>79375</xdr:colOff>
      <xdr:row>22</xdr:row>
      <xdr:rowOff>19050</xdr:rowOff>
    </xdr:from>
    <xdr:to>
      <xdr:col>13</xdr:col>
      <xdr:colOff>577850</xdr:colOff>
      <xdr:row>36</xdr:row>
      <xdr:rowOff>171450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26C85504-D5FD-4873-8123-FF09FEB22EE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172075" y="3943350"/>
              <a:ext cx="3857625" cy="27305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editAs="oneCell">
    <xdr:from>
      <xdr:col>5</xdr:col>
      <xdr:colOff>54724</xdr:colOff>
      <xdr:row>2</xdr:row>
      <xdr:rowOff>57936</xdr:rowOff>
    </xdr:from>
    <xdr:to>
      <xdr:col>8</xdr:col>
      <xdr:colOff>569074</xdr:colOff>
      <xdr:row>3</xdr:row>
      <xdr:rowOff>95466</xdr:rowOff>
    </xdr:to>
    <xdr:pic>
      <xdr:nvPicPr>
        <xdr:cNvPr id="2" name="Picture 1">
          <a:extLst>
            <a:ext uri="{FF2B5EF4-FFF2-40B4-BE49-F238E27FC236}">
              <a16:creationId xmlns:a16="http://schemas.microsoft.com/office/drawing/2014/main" id="{605174B9-BEC6-4017-9751-F75288AC38FF}"/>
            </a:ext>
          </a:extLst>
        </xdr:cNvPr>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5732" t="37990" r="5204" b="41603"/>
        <a:stretch/>
      </xdr:blipFill>
      <xdr:spPr bwMode="auto">
        <a:xfrm>
          <a:off x="3807574" y="350036"/>
          <a:ext cx="2343150" cy="3994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111125</xdr:colOff>
      <xdr:row>14</xdr:row>
      <xdr:rowOff>95250</xdr:rowOff>
    </xdr:from>
    <xdr:to>
      <xdr:col>2</xdr:col>
      <xdr:colOff>50800</xdr:colOff>
      <xdr:row>24</xdr:row>
      <xdr:rowOff>63500</xdr:rowOff>
    </xdr:to>
    <xdr:grpSp>
      <xdr:nvGrpSpPr>
        <xdr:cNvPr id="3" name="Group 2">
          <a:extLst>
            <a:ext uri="{FF2B5EF4-FFF2-40B4-BE49-F238E27FC236}">
              <a16:creationId xmlns:a16="http://schemas.microsoft.com/office/drawing/2014/main" id="{0BE4D045-39D2-4A3D-9EF0-4602AF6BB8F0}"/>
            </a:ext>
          </a:extLst>
        </xdr:cNvPr>
        <xdr:cNvGrpSpPr/>
      </xdr:nvGrpSpPr>
      <xdr:grpSpPr>
        <a:xfrm>
          <a:off x="111125" y="2794000"/>
          <a:ext cx="1863725" cy="1809750"/>
          <a:chOff x="111125" y="2622550"/>
          <a:chExt cx="1863725" cy="1809750"/>
        </a:xfrm>
      </xdr:grpSpPr>
      <xdr:graphicFrame macro="">
        <xdr:nvGraphicFramePr>
          <xdr:cNvPr id="4" name="Chart 3">
            <a:extLst>
              <a:ext uri="{FF2B5EF4-FFF2-40B4-BE49-F238E27FC236}">
                <a16:creationId xmlns:a16="http://schemas.microsoft.com/office/drawing/2014/main" id="{BEB7CBEC-8362-12AC-BA06-BC16A9495597}"/>
              </a:ext>
            </a:extLst>
          </xdr:cNvPr>
          <xdr:cNvGraphicFramePr/>
        </xdr:nvGraphicFramePr>
        <xdr:xfrm>
          <a:off x="111125" y="2746375"/>
          <a:ext cx="1863725" cy="1685925"/>
        </xdr:xfrm>
        <a:graphic>
          <a:graphicData uri="http://schemas.openxmlformats.org/drawingml/2006/chart">
            <c:chart xmlns:c="http://schemas.openxmlformats.org/drawingml/2006/chart" xmlns:r="http://schemas.openxmlformats.org/officeDocument/2006/relationships" r:id="rId2"/>
          </a:graphicData>
        </a:graphic>
      </xdr:graphicFrame>
      <xdr:sp macro="" textlink="">
        <xdr:nvSpPr>
          <xdr:cNvPr id="5" name="TextBox 4">
            <a:extLst>
              <a:ext uri="{FF2B5EF4-FFF2-40B4-BE49-F238E27FC236}">
                <a16:creationId xmlns:a16="http://schemas.microsoft.com/office/drawing/2014/main" id="{3E153DE0-ABE7-C9F5-2305-E8128474ABBF}"/>
              </a:ext>
            </a:extLst>
          </xdr:cNvPr>
          <xdr:cNvSpPr txBox="1"/>
        </xdr:nvSpPr>
        <xdr:spPr>
          <a:xfrm>
            <a:off x="381000" y="2667000"/>
            <a:ext cx="1174750" cy="184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900">
                <a:latin typeface="Calibri" panose="020F0502020204030204" pitchFamily="34" charset="0"/>
                <a:cs typeface="Calibri" panose="020F0502020204030204" pitchFamily="34" charset="0"/>
              </a:rPr>
              <a:t>Revenue (INR Cr.)</a:t>
            </a:r>
          </a:p>
          <a:p>
            <a:pPr algn="ctr"/>
            <a:endParaRPr lang="en-US" sz="1100"/>
          </a:p>
          <a:p>
            <a:pPr algn="ctr"/>
            <a:endParaRPr lang="en-US" sz="1100"/>
          </a:p>
        </xdr:txBody>
      </xdr:sp>
      <xdr:cxnSp macro="">
        <xdr:nvCxnSpPr>
          <xdr:cNvPr id="6" name="Straight Connector 5">
            <a:extLst>
              <a:ext uri="{FF2B5EF4-FFF2-40B4-BE49-F238E27FC236}">
                <a16:creationId xmlns:a16="http://schemas.microsoft.com/office/drawing/2014/main" id="{70EF1483-682A-D3E7-6B90-BB4C207C90A2}"/>
              </a:ext>
            </a:extLst>
          </xdr:cNvPr>
          <xdr:cNvCxnSpPr/>
        </xdr:nvCxnSpPr>
        <xdr:spPr>
          <a:xfrm>
            <a:off x="171450" y="2622550"/>
            <a:ext cx="1663700" cy="0"/>
          </a:xfrm>
          <a:prstGeom prst="line">
            <a:avLst/>
          </a:prstGeom>
          <a:ln>
            <a:solidFill>
              <a:schemeClr val="tx1"/>
            </a:solidFill>
          </a:ln>
        </xdr:spPr>
        <xdr:style>
          <a:lnRef idx="2">
            <a:schemeClr val="accent1"/>
          </a:lnRef>
          <a:fillRef idx="0">
            <a:schemeClr val="accent1"/>
          </a:fillRef>
          <a:effectRef idx="1">
            <a:schemeClr val="accent1"/>
          </a:effectRef>
          <a:fontRef idx="minor">
            <a:schemeClr val="tx1"/>
          </a:fontRef>
        </xdr:style>
      </xdr:cxnSp>
    </xdr:grpSp>
    <xdr:clientData/>
  </xdr:twoCellAnchor>
  <xdr:twoCellAnchor>
    <xdr:from>
      <xdr:col>2</xdr:col>
      <xdr:colOff>223228</xdr:colOff>
      <xdr:row>14</xdr:row>
      <xdr:rowOff>95250</xdr:rowOff>
    </xdr:from>
    <xdr:to>
      <xdr:col>5</xdr:col>
      <xdr:colOff>258153</xdr:colOff>
      <xdr:row>24</xdr:row>
      <xdr:rowOff>63500</xdr:rowOff>
    </xdr:to>
    <xdr:grpSp>
      <xdr:nvGrpSpPr>
        <xdr:cNvPr id="7" name="Group 6">
          <a:extLst>
            <a:ext uri="{FF2B5EF4-FFF2-40B4-BE49-F238E27FC236}">
              <a16:creationId xmlns:a16="http://schemas.microsoft.com/office/drawing/2014/main" id="{39E44B25-AB82-4254-B8FB-37C0FCF09B87}"/>
            </a:ext>
          </a:extLst>
        </xdr:cNvPr>
        <xdr:cNvGrpSpPr/>
      </xdr:nvGrpSpPr>
      <xdr:grpSpPr>
        <a:xfrm>
          <a:off x="2147278" y="2794000"/>
          <a:ext cx="1863725" cy="1809750"/>
          <a:chOff x="111125" y="2622550"/>
          <a:chExt cx="1863725" cy="1809750"/>
        </a:xfrm>
      </xdr:grpSpPr>
      <xdr:graphicFrame macro="">
        <xdr:nvGraphicFramePr>
          <xdr:cNvPr id="8" name="Chart 7">
            <a:extLst>
              <a:ext uri="{FF2B5EF4-FFF2-40B4-BE49-F238E27FC236}">
                <a16:creationId xmlns:a16="http://schemas.microsoft.com/office/drawing/2014/main" id="{FB2CE9A7-A814-AA65-3228-C7A01360F01E}"/>
              </a:ext>
            </a:extLst>
          </xdr:cNvPr>
          <xdr:cNvGraphicFramePr/>
        </xdr:nvGraphicFramePr>
        <xdr:xfrm>
          <a:off x="111125" y="2746375"/>
          <a:ext cx="1863725" cy="1685925"/>
        </xdr:xfrm>
        <a:graphic>
          <a:graphicData uri="http://schemas.openxmlformats.org/drawingml/2006/chart">
            <c:chart xmlns:c="http://schemas.openxmlformats.org/drawingml/2006/chart" xmlns:r="http://schemas.openxmlformats.org/officeDocument/2006/relationships" r:id="rId3"/>
          </a:graphicData>
        </a:graphic>
      </xdr:graphicFrame>
      <xdr:sp macro="" textlink="">
        <xdr:nvSpPr>
          <xdr:cNvPr id="9" name="TextBox 8">
            <a:extLst>
              <a:ext uri="{FF2B5EF4-FFF2-40B4-BE49-F238E27FC236}">
                <a16:creationId xmlns:a16="http://schemas.microsoft.com/office/drawing/2014/main" id="{46FFBC7F-70FF-6225-64A9-8B87B0848C10}"/>
              </a:ext>
            </a:extLst>
          </xdr:cNvPr>
          <xdr:cNvSpPr txBox="1"/>
        </xdr:nvSpPr>
        <xdr:spPr>
          <a:xfrm>
            <a:off x="380999" y="2667000"/>
            <a:ext cx="1520825" cy="19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900">
                <a:latin typeface="Calibri" panose="020F0502020204030204" pitchFamily="34" charset="0"/>
                <a:cs typeface="Calibri" panose="020F0502020204030204" pitchFamily="34" charset="0"/>
              </a:rPr>
              <a:t>Net Profit (INR Cr.)</a:t>
            </a:r>
          </a:p>
          <a:p>
            <a:pPr algn="ctr"/>
            <a:endParaRPr lang="en-US" sz="900">
              <a:latin typeface="Calibri" panose="020F0502020204030204" pitchFamily="34" charset="0"/>
              <a:cs typeface="Calibri" panose="020F0502020204030204" pitchFamily="34" charset="0"/>
            </a:endParaRPr>
          </a:p>
          <a:p>
            <a:pPr algn="ctr"/>
            <a:endParaRPr lang="en-US" sz="1100"/>
          </a:p>
        </xdr:txBody>
      </xdr:sp>
      <xdr:cxnSp macro="">
        <xdr:nvCxnSpPr>
          <xdr:cNvPr id="10" name="Straight Connector 9">
            <a:extLst>
              <a:ext uri="{FF2B5EF4-FFF2-40B4-BE49-F238E27FC236}">
                <a16:creationId xmlns:a16="http://schemas.microsoft.com/office/drawing/2014/main" id="{2E1F4F05-00D9-5449-083F-80544657AE79}"/>
              </a:ext>
            </a:extLst>
          </xdr:cNvPr>
          <xdr:cNvCxnSpPr/>
        </xdr:nvCxnSpPr>
        <xdr:spPr>
          <a:xfrm>
            <a:off x="171450" y="2622550"/>
            <a:ext cx="1663700" cy="0"/>
          </a:xfrm>
          <a:prstGeom prst="line">
            <a:avLst/>
          </a:prstGeom>
          <a:ln>
            <a:solidFill>
              <a:schemeClr val="tx1"/>
            </a:solidFill>
          </a:ln>
        </xdr:spPr>
        <xdr:style>
          <a:lnRef idx="2">
            <a:schemeClr val="accent1"/>
          </a:lnRef>
          <a:fillRef idx="0">
            <a:schemeClr val="accent1"/>
          </a:fillRef>
          <a:effectRef idx="1">
            <a:schemeClr val="accent1"/>
          </a:effectRef>
          <a:fontRef idx="minor">
            <a:schemeClr val="tx1"/>
          </a:fontRef>
        </xdr:style>
      </xdr:cxnSp>
    </xdr:grpSp>
    <xdr:clientData/>
  </xdr:twoCellAnchor>
  <xdr:twoCellAnchor>
    <xdr:from>
      <xdr:col>5</xdr:col>
      <xdr:colOff>383686</xdr:colOff>
      <xdr:row>14</xdr:row>
      <xdr:rowOff>95250</xdr:rowOff>
    </xdr:from>
    <xdr:to>
      <xdr:col>8</xdr:col>
      <xdr:colOff>437743</xdr:colOff>
      <xdr:row>24</xdr:row>
      <xdr:rowOff>63500</xdr:rowOff>
    </xdr:to>
    <xdr:grpSp>
      <xdr:nvGrpSpPr>
        <xdr:cNvPr id="11" name="Group 10">
          <a:extLst>
            <a:ext uri="{FF2B5EF4-FFF2-40B4-BE49-F238E27FC236}">
              <a16:creationId xmlns:a16="http://schemas.microsoft.com/office/drawing/2014/main" id="{8CF14F12-C3C1-479A-8F87-A081391BACFE}"/>
            </a:ext>
          </a:extLst>
        </xdr:cNvPr>
        <xdr:cNvGrpSpPr/>
      </xdr:nvGrpSpPr>
      <xdr:grpSpPr>
        <a:xfrm>
          <a:off x="4136536" y="2794000"/>
          <a:ext cx="1882857" cy="1809750"/>
          <a:chOff x="95249" y="2622550"/>
          <a:chExt cx="1879601" cy="1809750"/>
        </a:xfrm>
      </xdr:grpSpPr>
      <xdr:graphicFrame macro="">
        <xdr:nvGraphicFramePr>
          <xdr:cNvPr id="12" name="Chart 11">
            <a:extLst>
              <a:ext uri="{FF2B5EF4-FFF2-40B4-BE49-F238E27FC236}">
                <a16:creationId xmlns:a16="http://schemas.microsoft.com/office/drawing/2014/main" id="{F52D2AF6-38C5-B3F4-BDA2-EF26DDEC2551}"/>
              </a:ext>
            </a:extLst>
          </xdr:cNvPr>
          <xdr:cNvGraphicFramePr/>
        </xdr:nvGraphicFramePr>
        <xdr:xfrm>
          <a:off x="111125" y="2746375"/>
          <a:ext cx="1863725" cy="1685925"/>
        </xdr:xfrm>
        <a:graphic>
          <a:graphicData uri="http://schemas.openxmlformats.org/drawingml/2006/chart">
            <c:chart xmlns:c="http://schemas.openxmlformats.org/drawingml/2006/chart" xmlns:r="http://schemas.openxmlformats.org/officeDocument/2006/relationships" r:id="rId4"/>
          </a:graphicData>
        </a:graphic>
      </xdr:graphicFrame>
      <xdr:sp macro="" textlink="">
        <xdr:nvSpPr>
          <xdr:cNvPr id="13" name="TextBox 12">
            <a:extLst>
              <a:ext uri="{FF2B5EF4-FFF2-40B4-BE49-F238E27FC236}">
                <a16:creationId xmlns:a16="http://schemas.microsoft.com/office/drawing/2014/main" id="{61AEA069-1353-3E33-8F0F-A6295BF8A967}"/>
              </a:ext>
            </a:extLst>
          </xdr:cNvPr>
          <xdr:cNvSpPr txBox="1"/>
        </xdr:nvSpPr>
        <xdr:spPr>
          <a:xfrm>
            <a:off x="95249" y="2647950"/>
            <a:ext cx="1863725" cy="311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900">
                <a:latin typeface="Calibri" panose="020F0502020204030204" pitchFamily="34" charset="0"/>
                <a:cs typeface="Calibri" panose="020F0502020204030204" pitchFamily="34" charset="0"/>
              </a:rPr>
              <a:t>Average</a:t>
            </a:r>
            <a:r>
              <a:rPr lang="en-US" sz="900" baseline="0">
                <a:latin typeface="Calibri" panose="020F0502020204030204" pitchFamily="34" charset="0"/>
                <a:cs typeface="Calibri" panose="020F0502020204030204" pitchFamily="34" charset="0"/>
              </a:rPr>
              <a:t> Total Assets</a:t>
            </a:r>
            <a:r>
              <a:rPr lang="en-US" sz="900">
                <a:latin typeface="Calibri" panose="020F0502020204030204" pitchFamily="34" charset="0"/>
                <a:cs typeface="Calibri" panose="020F0502020204030204" pitchFamily="34" charset="0"/>
              </a:rPr>
              <a:t> (INR Cr.)</a:t>
            </a:r>
          </a:p>
          <a:p>
            <a:pPr algn="ctr"/>
            <a:endParaRPr lang="en-US" sz="1100"/>
          </a:p>
          <a:p>
            <a:pPr algn="ctr"/>
            <a:endParaRPr lang="en-US" sz="1100"/>
          </a:p>
        </xdr:txBody>
      </xdr:sp>
      <xdr:cxnSp macro="">
        <xdr:nvCxnSpPr>
          <xdr:cNvPr id="14" name="Straight Connector 13">
            <a:extLst>
              <a:ext uri="{FF2B5EF4-FFF2-40B4-BE49-F238E27FC236}">
                <a16:creationId xmlns:a16="http://schemas.microsoft.com/office/drawing/2014/main" id="{057DB22C-6756-7F31-538F-4874E40E8A04}"/>
              </a:ext>
            </a:extLst>
          </xdr:cNvPr>
          <xdr:cNvCxnSpPr/>
        </xdr:nvCxnSpPr>
        <xdr:spPr>
          <a:xfrm>
            <a:off x="171450" y="2622550"/>
            <a:ext cx="1663700" cy="0"/>
          </a:xfrm>
          <a:prstGeom prst="line">
            <a:avLst/>
          </a:prstGeom>
          <a:ln>
            <a:solidFill>
              <a:schemeClr val="tx1"/>
            </a:solidFill>
          </a:ln>
        </xdr:spPr>
        <xdr:style>
          <a:lnRef idx="2">
            <a:schemeClr val="accent1"/>
          </a:lnRef>
          <a:fillRef idx="0">
            <a:schemeClr val="accent1"/>
          </a:fillRef>
          <a:effectRef idx="1">
            <a:schemeClr val="accent1"/>
          </a:effectRef>
          <a:fontRef idx="minor">
            <a:schemeClr val="tx1"/>
          </a:fontRef>
        </xdr:style>
      </xdr:cxnSp>
    </xdr:grpSp>
    <xdr:clientData/>
  </xdr:twoCellAnchor>
  <xdr:twoCellAnchor>
    <xdr:from>
      <xdr:col>1</xdr:col>
      <xdr:colOff>12211</xdr:colOff>
      <xdr:row>25</xdr:row>
      <xdr:rowOff>24423</xdr:rowOff>
    </xdr:from>
    <xdr:to>
      <xdr:col>2</xdr:col>
      <xdr:colOff>86213</xdr:colOff>
      <xdr:row>34</xdr:row>
      <xdr:rowOff>175847</xdr:rowOff>
    </xdr:to>
    <xdr:grpSp>
      <xdr:nvGrpSpPr>
        <xdr:cNvPr id="15" name="Group 14">
          <a:extLst>
            <a:ext uri="{FF2B5EF4-FFF2-40B4-BE49-F238E27FC236}">
              <a16:creationId xmlns:a16="http://schemas.microsoft.com/office/drawing/2014/main" id="{22027919-D8BD-46BD-B94B-187A5FD88080}"/>
            </a:ext>
          </a:extLst>
        </xdr:cNvPr>
        <xdr:cNvGrpSpPr/>
      </xdr:nvGrpSpPr>
      <xdr:grpSpPr>
        <a:xfrm>
          <a:off x="145561" y="4748823"/>
          <a:ext cx="1864702" cy="1808774"/>
          <a:chOff x="111125" y="2622550"/>
          <a:chExt cx="1863725" cy="1809750"/>
        </a:xfrm>
      </xdr:grpSpPr>
      <xdr:graphicFrame macro="">
        <xdr:nvGraphicFramePr>
          <xdr:cNvPr id="16" name="Chart 15">
            <a:extLst>
              <a:ext uri="{FF2B5EF4-FFF2-40B4-BE49-F238E27FC236}">
                <a16:creationId xmlns:a16="http://schemas.microsoft.com/office/drawing/2014/main" id="{B7C15B08-5B00-C0D7-4738-79B466055E02}"/>
              </a:ext>
            </a:extLst>
          </xdr:cNvPr>
          <xdr:cNvGraphicFramePr/>
        </xdr:nvGraphicFramePr>
        <xdr:xfrm>
          <a:off x="111125" y="2746375"/>
          <a:ext cx="1863725" cy="1685925"/>
        </xdr:xfrm>
        <a:graphic>
          <a:graphicData uri="http://schemas.openxmlformats.org/drawingml/2006/chart">
            <c:chart xmlns:c="http://schemas.openxmlformats.org/drawingml/2006/chart" xmlns:r="http://schemas.openxmlformats.org/officeDocument/2006/relationships" r:id="rId5"/>
          </a:graphicData>
        </a:graphic>
      </xdr:graphicFrame>
      <xdr:sp macro="" textlink="">
        <xdr:nvSpPr>
          <xdr:cNvPr id="17" name="TextBox 16">
            <a:extLst>
              <a:ext uri="{FF2B5EF4-FFF2-40B4-BE49-F238E27FC236}">
                <a16:creationId xmlns:a16="http://schemas.microsoft.com/office/drawing/2014/main" id="{E4290A5F-A1D4-7B9D-E881-CA58FB2DDB90}"/>
              </a:ext>
            </a:extLst>
          </xdr:cNvPr>
          <xdr:cNvSpPr txBox="1"/>
        </xdr:nvSpPr>
        <xdr:spPr>
          <a:xfrm>
            <a:off x="381000" y="2667000"/>
            <a:ext cx="1174750" cy="184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900">
                <a:latin typeface="Calibri" panose="020F0502020204030204" pitchFamily="34" charset="0"/>
                <a:cs typeface="Calibri" panose="020F0502020204030204" pitchFamily="34" charset="0"/>
              </a:rPr>
              <a:t>Return</a:t>
            </a:r>
            <a:r>
              <a:rPr lang="en-US" sz="900" baseline="0">
                <a:latin typeface="Calibri" panose="020F0502020204030204" pitchFamily="34" charset="0"/>
                <a:cs typeface="Calibri" panose="020F0502020204030204" pitchFamily="34" charset="0"/>
              </a:rPr>
              <a:t> on Equity</a:t>
            </a:r>
            <a:r>
              <a:rPr lang="en-US" sz="900">
                <a:latin typeface="Calibri" panose="020F0502020204030204" pitchFamily="34" charset="0"/>
                <a:cs typeface="Calibri" panose="020F0502020204030204" pitchFamily="34" charset="0"/>
              </a:rPr>
              <a:t> (%)</a:t>
            </a:r>
          </a:p>
          <a:p>
            <a:pPr algn="ctr"/>
            <a:endParaRPr lang="en-US" sz="1100"/>
          </a:p>
          <a:p>
            <a:pPr algn="ctr"/>
            <a:endParaRPr lang="en-US" sz="1100"/>
          </a:p>
        </xdr:txBody>
      </xdr:sp>
      <xdr:cxnSp macro="">
        <xdr:nvCxnSpPr>
          <xdr:cNvPr id="18" name="Straight Connector 17">
            <a:extLst>
              <a:ext uri="{FF2B5EF4-FFF2-40B4-BE49-F238E27FC236}">
                <a16:creationId xmlns:a16="http://schemas.microsoft.com/office/drawing/2014/main" id="{B5A2759C-5CC8-0D3E-647B-A902E2D064F7}"/>
              </a:ext>
            </a:extLst>
          </xdr:cNvPr>
          <xdr:cNvCxnSpPr/>
        </xdr:nvCxnSpPr>
        <xdr:spPr>
          <a:xfrm>
            <a:off x="171450" y="2622550"/>
            <a:ext cx="1663700" cy="0"/>
          </a:xfrm>
          <a:prstGeom prst="line">
            <a:avLst/>
          </a:prstGeom>
          <a:ln>
            <a:solidFill>
              <a:schemeClr val="tx1"/>
            </a:solidFill>
          </a:ln>
        </xdr:spPr>
        <xdr:style>
          <a:lnRef idx="2">
            <a:schemeClr val="accent1"/>
          </a:lnRef>
          <a:fillRef idx="0">
            <a:schemeClr val="accent1"/>
          </a:fillRef>
          <a:effectRef idx="1">
            <a:schemeClr val="accent1"/>
          </a:effectRef>
          <a:fontRef idx="minor">
            <a:schemeClr val="tx1"/>
          </a:fontRef>
        </xdr:style>
      </xdr:cxnSp>
    </xdr:grpSp>
    <xdr:clientData/>
  </xdr:twoCellAnchor>
  <xdr:twoCellAnchor>
    <xdr:from>
      <xdr:col>2</xdr:col>
      <xdr:colOff>249523</xdr:colOff>
      <xdr:row>25</xdr:row>
      <xdr:rowOff>24423</xdr:rowOff>
    </xdr:from>
    <xdr:to>
      <xdr:col>5</xdr:col>
      <xdr:colOff>280784</xdr:colOff>
      <xdr:row>34</xdr:row>
      <xdr:rowOff>175847</xdr:rowOff>
    </xdr:to>
    <xdr:grpSp>
      <xdr:nvGrpSpPr>
        <xdr:cNvPr id="19" name="Group 18">
          <a:extLst>
            <a:ext uri="{FF2B5EF4-FFF2-40B4-BE49-F238E27FC236}">
              <a16:creationId xmlns:a16="http://schemas.microsoft.com/office/drawing/2014/main" id="{235EB2A6-5524-40C8-BC97-1E47538B8202}"/>
            </a:ext>
          </a:extLst>
        </xdr:cNvPr>
        <xdr:cNvGrpSpPr/>
      </xdr:nvGrpSpPr>
      <xdr:grpSpPr>
        <a:xfrm>
          <a:off x="2173573" y="4748823"/>
          <a:ext cx="1860061" cy="1808774"/>
          <a:chOff x="111125" y="2622550"/>
          <a:chExt cx="1863725" cy="1809750"/>
        </a:xfrm>
      </xdr:grpSpPr>
      <xdr:graphicFrame macro="">
        <xdr:nvGraphicFramePr>
          <xdr:cNvPr id="20" name="Chart 19">
            <a:extLst>
              <a:ext uri="{FF2B5EF4-FFF2-40B4-BE49-F238E27FC236}">
                <a16:creationId xmlns:a16="http://schemas.microsoft.com/office/drawing/2014/main" id="{FCF13916-DDD8-E650-E74B-4C3B23FCF4BB}"/>
              </a:ext>
            </a:extLst>
          </xdr:cNvPr>
          <xdr:cNvGraphicFramePr/>
        </xdr:nvGraphicFramePr>
        <xdr:xfrm>
          <a:off x="111125" y="2746375"/>
          <a:ext cx="1863725" cy="1685925"/>
        </xdr:xfrm>
        <a:graphic>
          <a:graphicData uri="http://schemas.openxmlformats.org/drawingml/2006/chart">
            <c:chart xmlns:c="http://schemas.openxmlformats.org/drawingml/2006/chart" xmlns:r="http://schemas.openxmlformats.org/officeDocument/2006/relationships" r:id="rId6"/>
          </a:graphicData>
        </a:graphic>
      </xdr:graphicFrame>
      <xdr:sp macro="" textlink="">
        <xdr:nvSpPr>
          <xdr:cNvPr id="21" name="TextBox 20">
            <a:extLst>
              <a:ext uri="{FF2B5EF4-FFF2-40B4-BE49-F238E27FC236}">
                <a16:creationId xmlns:a16="http://schemas.microsoft.com/office/drawing/2014/main" id="{378452A9-96D7-30C5-4C11-603ACA334E20}"/>
              </a:ext>
            </a:extLst>
          </xdr:cNvPr>
          <xdr:cNvSpPr txBox="1"/>
        </xdr:nvSpPr>
        <xdr:spPr>
          <a:xfrm>
            <a:off x="381000" y="2667000"/>
            <a:ext cx="1174750" cy="184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900">
                <a:latin typeface="Calibri" panose="020F0502020204030204" pitchFamily="34" charset="0"/>
                <a:cs typeface="Calibri" panose="020F0502020204030204" pitchFamily="34" charset="0"/>
              </a:rPr>
              <a:t>Return</a:t>
            </a:r>
            <a:r>
              <a:rPr lang="en-US" sz="900" baseline="0">
                <a:latin typeface="Calibri" panose="020F0502020204030204" pitchFamily="34" charset="0"/>
                <a:cs typeface="Calibri" panose="020F0502020204030204" pitchFamily="34" charset="0"/>
              </a:rPr>
              <a:t> on Asset (%)</a:t>
            </a:r>
            <a:endParaRPr lang="en-US" sz="900">
              <a:latin typeface="Calibri" panose="020F0502020204030204" pitchFamily="34" charset="0"/>
              <a:cs typeface="Calibri" panose="020F0502020204030204" pitchFamily="34" charset="0"/>
            </a:endParaRPr>
          </a:p>
          <a:p>
            <a:pPr algn="ctr"/>
            <a:endParaRPr lang="en-US" sz="1100"/>
          </a:p>
          <a:p>
            <a:pPr algn="ctr"/>
            <a:endParaRPr lang="en-US" sz="1100"/>
          </a:p>
        </xdr:txBody>
      </xdr:sp>
      <xdr:cxnSp macro="">
        <xdr:nvCxnSpPr>
          <xdr:cNvPr id="22" name="Straight Connector 21">
            <a:extLst>
              <a:ext uri="{FF2B5EF4-FFF2-40B4-BE49-F238E27FC236}">
                <a16:creationId xmlns:a16="http://schemas.microsoft.com/office/drawing/2014/main" id="{ED7C0225-EFE7-6D9E-2F2E-AB9B5D9E9DBC}"/>
              </a:ext>
            </a:extLst>
          </xdr:cNvPr>
          <xdr:cNvCxnSpPr/>
        </xdr:nvCxnSpPr>
        <xdr:spPr>
          <a:xfrm>
            <a:off x="171450" y="2622550"/>
            <a:ext cx="1663700" cy="0"/>
          </a:xfrm>
          <a:prstGeom prst="line">
            <a:avLst/>
          </a:prstGeom>
          <a:ln>
            <a:solidFill>
              <a:schemeClr val="tx1"/>
            </a:solidFill>
          </a:ln>
        </xdr:spPr>
        <xdr:style>
          <a:lnRef idx="2">
            <a:schemeClr val="accent1"/>
          </a:lnRef>
          <a:fillRef idx="0">
            <a:schemeClr val="accent1"/>
          </a:fillRef>
          <a:effectRef idx="1">
            <a:schemeClr val="accent1"/>
          </a:effectRef>
          <a:fontRef idx="minor">
            <a:schemeClr val="tx1"/>
          </a:fontRef>
        </xdr:style>
      </xdr:cxnSp>
    </xdr:grpSp>
    <xdr:clientData/>
  </xdr:twoCellAnchor>
  <xdr:twoCellAnchor>
    <xdr:from>
      <xdr:col>5</xdr:col>
      <xdr:colOff>385505</xdr:colOff>
      <xdr:row>25</xdr:row>
      <xdr:rowOff>18317</xdr:rowOff>
    </xdr:from>
    <xdr:to>
      <xdr:col>8</xdr:col>
      <xdr:colOff>420405</xdr:colOff>
      <xdr:row>34</xdr:row>
      <xdr:rowOff>169741</xdr:rowOff>
    </xdr:to>
    <xdr:grpSp>
      <xdr:nvGrpSpPr>
        <xdr:cNvPr id="23" name="Group 22">
          <a:extLst>
            <a:ext uri="{FF2B5EF4-FFF2-40B4-BE49-F238E27FC236}">
              <a16:creationId xmlns:a16="http://schemas.microsoft.com/office/drawing/2014/main" id="{086BE186-CD7F-4FBF-B383-57A491689E97}"/>
            </a:ext>
          </a:extLst>
        </xdr:cNvPr>
        <xdr:cNvGrpSpPr/>
      </xdr:nvGrpSpPr>
      <xdr:grpSpPr>
        <a:xfrm>
          <a:off x="4138355" y="4742717"/>
          <a:ext cx="1863700" cy="1808774"/>
          <a:chOff x="111125" y="2622550"/>
          <a:chExt cx="1863725" cy="1809750"/>
        </a:xfrm>
      </xdr:grpSpPr>
      <xdr:graphicFrame macro="">
        <xdr:nvGraphicFramePr>
          <xdr:cNvPr id="24" name="Chart 23">
            <a:extLst>
              <a:ext uri="{FF2B5EF4-FFF2-40B4-BE49-F238E27FC236}">
                <a16:creationId xmlns:a16="http://schemas.microsoft.com/office/drawing/2014/main" id="{0699E69B-7813-EE85-1C27-7966D6989876}"/>
              </a:ext>
            </a:extLst>
          </xdr:cNvPr>
          <xdr:cNvGraphicFramePr/>
        </xdr:nvGraphicFramePr>
        <xdr:xfrm>
          <a:off x="111125" y="2746375"/>
          <a:ext cx="1863725" cy="1685925"/>
        </xdr:xfrm>
        <a:graphic>
          <a:graphicData uri="http://schemas.openxmlformats.org/drawingml/2006/chart">
            <c:chart xmlns:c="http://schemas.openxmlformats.org/drawingml/2006/chart" xmlns:r="http://schemas.openxmlformats.org/officeDocument/2006/relationships" r:id="rId7"/>
          </a:graphicData>
        </a:graphic>
      </xdr:graphicFrame>
      <xdr:sp macro="" textlink="">
        <xdr:nvSpPr>
          <xdr:cNvPr id="25" name="TextBox 24">
            <a:extLst>
              <a:ext uri="{FF2B5EF4-FFF2-40B4-BE49-F238E27FC236}">
                <a16:creationId xmlns:a16="http://schemas.microsoft.com/office/drawing/2014/main" id="{06034826-B9EE-1EE1-E7A5-744965B59951}"/>
              </a:ext>
            </a:extLst>
          </xdr:cNvPr>
          <xdr:cNvSpPr txBox="1"/>
        </xdr:nvSpPr>
        <xdr:spPr>
          <a:xfrm>
            <a:off x="515891" y="2660229"/>
            <a:ext cx="1042462" cy="1710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900">
                <a:latin typeface="Calibri" panose="020F0502020204030204" pitchFamily="34" charset="0"/>
                <a:cs typeface="Calibri" panose="020F0502020204030204" pitchFamily="34" charset="0"/>
              </a:rPr>
              <a:t>Financial</a:t>
            </a:r>
            <a:r>
              <a:rPr lang="en-US" sz="900" baseline="0">
                <a:latin typeface="Calibri" panose="020F0502020204030204" pitchFamily="34" charset="0"/>
                <a:cs typeface="Calibri" panose="020F0502020204030204" pitchFamily="34" charset="0"/>
              </a:rPr>
              <a:t> Leverage</a:t>
            </a:r>
            <a:endParaRPr lang="en-US" sz="900">
              <a:latin typeface="Calibri" panose="020F0502020204030204" pitchFamily="34" charset="0"/>
              <a:cs typeface="Calibri" panose="020F0502020204030204" pitchFamily="34" charset="0"/>
            </a:endParaRPr>
          </a:p>
          <a:p>
            <a:pPr algn="ctr"/>
            <a:endParaRPr lang="en-US" sz="1100"/>
          </a:p>
          <a:p>
            <a:pPr algn="ctr"/>
            <a:endParaRPr lang="en-US" sz="1100"/>
          </a:p>
        </xdr:txBody>
      </xdr:sp>
      <xdr:cxnSp macro="">
        <xdr:nvCxnSpPr>
          <xdr:cNvPr id="26" name="Straight Connector 25">
            <a:extLst>
              <a:ext uri="{FF2B5EF4-FFF2-40B4-BE49-F238E27FC236}">
                <a16:creationId xmlns:a16="http://schemas.microsoft.com/office/drawing/2014/main" id="{5C3473C9-51C4-BDDA-03F1-9AEAA968A8AF}"/>
              </a:ext>
            </a:extLst>
          </xdr:cNvPr>
          <xdr:cNvCxnSpPr/>
        </xdr:nvCxnSpPr>
        <xdr:spPr>
          <a:xfrm>
            <a:off x="171450" y="2622550"/>
            <a:ext cx="1663700" cy="0"/>
          </a:xfrm>
          <a:prstGeom prst="line">
            <a:avLst/>
          </a:prstGeom>
          <a:ln>
            <a:solidFill>
              <a:schemeClr val="tx1"/>
            </a:solidFill>
          </a:ln>
        </xdr:spPr>
        <xdr:style>
          <a:lnRef idx="2">
            <a:schemeClr val="accent1"/>
          </a:lnRef>
          <a:fillRef idx="0">
            <a:schemeClr val="accent1"/>
          </a:fillRef>
          <a:effectRef idx="1">
            <a:schemeClr val="accent1"/>
          </a:effectRef>
          <a:fontRef idx="minor">
            <a:schemeClr val="tx1"/>
          </a:fontRef>
        </xdr:style>
      </xdr:cxnSp>
    </xdr:grpSp>
    <xdr:clientData/>
  </xdr:twoCellAnchor>
  <xdr:twoCellAnchor>
    <xdr:from>
      <xdr:col>0</xdr:col>
      <xdr:colOff>111757</xdr:colOff>
      <xdr:row>34</xdr:row>
      <xdr:rowOff>61128</xdr:rowOff>
    </xdr:from>
    <xdr:to>
      <xdr:col>8</xdr:col>
      <xdr:colOff>387271</xdr:colOff>
      <xdr:row>47</xdr:row>
      <xdr:rowOff>40241</xdr:rowOff>
    </xdr:to>
    <xdr:sp macro="" textlink="">
      <xdr:nvSpPr>
        <xdr:cNvPr id="27" name="TextBox 26">
          <a:extLst>
            <a:ext uri="{FF2B5EF4-FFF2-40B4-BE49-F238E27FC236}">
              <a16:creationId xmlns:a16="http://schemas.microsoft.com/office/drawing/2014/main" id="{5FF1434B-E261-4AE2-A36D-7FC11973820A}"/>
            </a:ext>
          </a:extLst>
        </xdr:cNvPr>
        <xdr:cNvSpPr txBox="1"/>
      </xdr:nvSpPr>
      <xdr:spPr>
        <a:xfrm>
          <a:off x="111757" y="6442878"/>
          <a:ext cx="5857164" cy="23730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buFont typeface="Arial" panose="020B0604020202020204" pitchFamily="34" charset="0"/>
            <a:buNone/>
          </a:pPr>
          <a:r>
            <a:rPr lang="en-US" sz="1200" b="1" i="0">
              <a:solidFill>
                <a:srgbClr val="E23845"/>
              </a:solidFill>
              <a:effectLst/>
              <a:latin typeface="Calibri" panose="020F0502020204030204" pitchFamily="34" charset="0"/>
              <a:ea typeface="+mn-ea"/>
              <a:cs typeface="Calibri" panose="020F0502020204030204" pitchFamily="34" charset="0"/>
            </a:rPr>
            <a:t>Recent Updates</a:t>
          </a:r>
        </a:p>
        <a:p>
          <a:pPr marL="171450" indent="-171450">
            <a:buFont typeface="Arial" panose="020B0604020202020204" pitchFamily="34" charset="0"/>
            <a:buChar char="•"/>
          </a:pPr>
          <a:r>
            <a:rPr lang="en-US" sz="1100" b="0" i="0">
              <a:solidFill>
                <a:schemeClr val="dk1"/>
              </a:solidFill>
              <a:effectLst/>
              <a:latin typeface="Calibri" panose="020F0502020204030204" pitchFamily="34" charset="0"/>
              <a:ea typeface="+mn-ea"/>
              <a:cs typeface="Calibri" panose="020F0502020204030204" pitchFamily="34" charset="0"/>
            </a:rPr>
            <a:t>Zomato's revenue from operations rose 64% to </a:t>
          </a:r>
          <a:r>
            <a:rPr lang="en-US" sz="1100" b="0" i="0" u="none" strike="noStrike">
              <a:solidFill>
                <a:schemeClr val="dk1"/>
              </a:solidFill>
              <a:effectLst/>
              <a:latin typeface="Calibri" panose="020F0502020204030204" pitchFamily="34" charset="0"/>
              <a:ea typeface="+mn-ea"/>
              <a:cs typeface="Calibri" panose="020F0502020204030204" pitchFamily="34" charset="0"/>
            </a:rPr>
            <a:t>₹</a:t>
          </a:r>
          <a:r>
            <a:rPr lang="en-US" sz="1100" b="0" i="0">
              <a:solidFill>
                <a:schemeClr val="dk1"/>
              </a:solidFill>
              <a:effectLst/>
              <a:latin typeface="Calibri" panose="020F0502020204030204" pitchFamily="34" charset="0"/>
              <a:ea typeface="+mn-ea"/>
              <a:cs typeface="Calibri" panose="020F0502020204030204" pitchFamily="34" charset="0"/>
            </a:rPr>
            <a:t>5,405 crore in the third quarter of the financial year 2024-25, compared to </a:t>
          </a:r>
          <a:r>
            <a:rPr lang="en-US" sz="1100" b="0" i="0" u="none" strike="noStrike">
              <a:solidFill>
                <a:schemeClr val="dk1"/>
              </a:solidFill>
              <a:effectLst/>
              <a:latin typeface="Calibri" panose="020F0502020204030204" pitchFamily="34" charset="0"/>
              <a:ea typeface="+mn-ea"/>
              <a:cs typeface="Calibri" panose="020F0502020204030204" pitchFamily="34" charset="0"/>
            </a:rPr>
            <a:t>₹</a:t>
          </a:r>
          <a:r>
            <a:rPr lang="en-US" sz="1100" b="0" i="0">
              <a:solidFill>
                <a:schemeClr val="dk1"/>
              </a:solidFill>
              <a:effectLst/>
              <a:latin typeface="Calibri" panose="020F0502020204030204" pitchFamily="34" charset="0"/>
              <a:ea typeface="+mn-ea"/>
              <a:cs typeface="Calibri" panose="020F0502020204030204" pitchFamily="34" charset="0"/>
            </a:rPr>
            <a:t>3,288 crore in the same quarter the precious year, as per the BSE filing.</a:t>
          </a:r>
        </a:p>
        <a:p>
          <a:pPr marL="171450" indent="-171450">
            <a:buFont typeface="Arial" panose="020B0604020202020204" pitchFamily="34" charset="0"/>
            <a:buChar char="•"/>
          </a:pPr>
          <a:r>
            <a:rPr lang="en-US" sz="1100" b="0" i="0">
              <a:solidFill>
                <a:schemeClr val="dk1"/>
              </a:solidFill>
              <a:effectLst/>
              <a:latin typeface="Calibri" panose="020F0502020204030204" pitchFamily="34" charset="0"/>
              <a:ea typeface="+mn-ea"/>
              <a:cs typeface="Calibri" panose="020F0502020204030204" pitchFamily="34" charset="0"/>
            </a:rPr>
            <a:t>Zomato net profits plunged 57% YoY to </a:t>
          </a:r>
          <a:r>
            <a:rPr lang="en-US" sz="1100" b="0" i="0" u="none" strike="noStrike">
              <a:solidFill>
                <a:schemeClr val="dk1"/>
              </a:solidFill>
              <a:effectLst/>
              <a:latin typeface="Calibri" panose="020F0502020204030204" pitchFamily="34" charset="0"/>
              <a:ea typeface="+mn-ea"/>
              <a:cs typeface="Calibri" panose="020F0502020204030204" pitchFamily="34" charset="0"/>
            </a:rPr>
            <a:t>₹</a:t>
          </a:r>
          <a:r>
            <a:rPr lang="en-US" sz="1100" b="0" i="0">
              <a:solidFill>
                <a:schemeClr val="dk1"/>
              </a:solidFill>
              <a:effectLst/>
              <a:latin typeface="Calibri" panose="020F0502020204030204" pitchFamily="34" charset="0"/>
              <a:ea typeface="+mn-ea"/>
              <a:cs typeface="Calibri" panose="020F0502020204030204" pitchFamily="34" charset="0"/>
            </a:rPr>
            <a:t>59 crore in the third quarter of the financial year 2024-25, compared to </a:t>
          </a:r>
          <a:r>
            <a:rPr lang="en-US" sz="1100" b="0" i="0" u="none" strike="noStrike">
              <a:solidFill>
                <a:schemeClr val="dk1"/>
              </a:solidFill>
              <a:effectLst/>
              <a:latin typeface="Calibri" panose="020F0502020204030204" pitchFamily="34" charset="0"/>
              <a:ea typeface="+mn-ea"/>
              <a:cs typeface="Calibri" panose="020F0502020204030204" pitchFamily="34" charset="0"/>
            </a:rPr>
            <a:t>₹</a:t>
          </a:r>
          <a:r>
            <a:rPr lang="en-US" sz="1100" b="0" i="0">
              <a:solidFill>
                <a:schemeClr val="dk1"/>
              </a:solidFill>
              <a:effectLst/>
              <a:latin typeface="Calibri" panose="020F0502020204030204" pitchFamily="34" charset="0"/>
              <a:ea typeface="+mn-ea"/>
              <a:cs typeface="Calibri" panose="020F0502020204030204" pitchFamily="34" charset="0"/>
            </a:rPr>
            <a:t>138 crore in the same quarter of the previous financial year in the company's consolidated statements. </a:t>
          </a:r>
        </a:p>
        <a:p>
          <a:pPr marL="171450" indent="-171450">
            <a:buFont typeface="Arial" panose="020B0604020202020204" pitchFamily="34" charset="0"/>
            <a:buChar char="•"/>
          </a:pPr>
          <a:r>
            <a:rPr lang="en-US" sz="1100" b="0" i="0">
              <a:solidFill>
                <a:schemeClr val="dk1"/>
              </a:solidFill>
              <a:effectLst/>
              <a:latin typeface="Calibri" panose="020F0502020204030204" pitchFamily="34" charset="0"/>
              <a:ea typeface="+mn-ea"/>
              <a:cs typeface="Calibri" panose="020F0502020204030204" pitchFamily="34" charset="0"/>
            </a:rPr>
            <a:t>Zomato's gross order value (GOV) for its B2C businesses grew by 57% year-on-year (YoY) and rose 14% quarter-on-quarter (QoQ), reaching Rs 20,206 crore in Q3FY25.</a:t>
          </a:r>
        </a:p>
        <a:p>
          <a:pPr marL="171450" indent="-171450">
            <a:buFont typeface="Arial" panose="020B0604020202020204" pitchFamily="34" charset="0"/>
            <a:buChar char="•"/>
          </a:pPr>
          <a:r>
            <a:rPr lang="en-US">
              <a:latin typeface="Calibri" panose="020F0502020204030204" pitchFamily="34" charset="0"/>
              <a:cs typeface="Calibri" panose="020F0502020204030204" pitchFamily="34" charset="0"/>
            </a:rPr>
            <a:t>In the last two quarters, we have added 368 net new stores (152 in Q2FY25 and 216 in Q3FY25) accounting for about 37% of our total store network of 1,007 stores. </a:t>
          </a:r>
          <a:endParaRPr lang="en-US" sz="1100" u="sng">
            <a:latin typeface="Calibri" panose="020F0502020204030204" pitchFamily="34" charset="0"/>
            <a:cs typeface="Calibri" panose="020F0502020204030204" pitchFamily="34" charset="0"/>
          </a:endParaRPr>
        </a:p>
      </xdr:txBody>
    </xdr:sp>
    <xdr:clientData/>
  </xdr:twoCellAnchor>
  <xdr:twoCellAnchor>
    <xdr:from>
      <xdr:col>0</xdr:col>
      <xdr:colOff>35674</xdr:colOff>
      <xdr:row>49</xdr:row>
      <xdr:rowOff>64213</xdr:rowOff>
    </xdr:from>
    <xdr:to>
      <xdr:col>8</xdr:col>
      <xdr:colOff>470898</xdr:colOff>
      <xdr:row>52</xdr:row>
      <xdr:rowOff>0</xdr:rowOff>
    </xdr:to>
    <xdr:sp macro="" textlink="">
      <xdr:nvSpPr>
        <xdr:cNvPr id="28" name="TextBox 27">
          <a:extLst>
            <a:ext uri="{FF2B5EF4-FFF2-40B4-BE49-F238E27FC236}">
              <a16:creationId xmlns:a16="http://schemas.microsoft.com/office/drawing/2014/main" id="{2A6B683E-4DC2-4C80-AB79-20B544441909}"/>
            </a:ext>
          </a:extLst>
        </xdr:cNvPr>
        <xdr:cNvSpPr txBox="1"/>
      </xdr:nvSpPr>
      <xdr:spPr>
        <a:xfrm>
          <a:off x="35674" y="9112963"/>
          <a:ext cx="6016874" cy="2977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buFont typeface="Arial" panose="020B0604020202020204" pitchFamily="34" charset="0"/>
            <a:buNone/>
          </a:pPr>
          <a:r>
            <a:rPr lang="en-US" sz="1800" b="1" i="0">
              <a:solidFill>
                <a:srgbClr val="E23845"/>
              </a:solidFill>
              <a:effectLst/>
              <a:latin typeface="Calibri" panose="020F0502020204030204" pitchFamily="34" charset="0"/>
              <a:ea typeface="+mn-ea"/>
              <a:cs typeface="Calibri" panose="020F0502020204030204" pitchFamily="34" charset="0"/>
            </a:rPr>
            <a:t>Dupont</a:t>
          </a:r>
          <a:r>
            <a:rPr lang="en-US" sz="1800" b="1" i="0" baseline="0">
              <a:solidFill>
                <a:srgbClr val="E23845"/>
              </a:solidFill>
              <a:effectLst/>
              <a:latin typeface="Calibri" panose="020F0502020204030204" pitchFamily="34" charset="0"/>
              <a:ea typeface="+mn-ea"/>
              <a:cs typeface="Calibri" panose="020F0502020204030204" pitchFamily="34" charset="0"/>
            </a:rPr>
            <a:t> Analysis - Return on Equity &amp; Return on Asset</a:t>
          </a:r>
        </a:p>
        <a:p>
          <a:pPr marL="0" indent="0">
            <a:buFont typeface="Arial" panose="020B0604020202020204" pitchFamily="34" charset="0"/>
            <a:buNone/>
          </a:pPr>
          <a:endParaRPr lang="en-US" sz="1800" b="1" i="0">
            <a:solidFill>
              <a:srgbClr val="E23845"/>
            </a:solidFill>
            <a:effectLst/>
            <a:latin typeface="Calibri" panose="020F0502020204030204" pitchFamily="34" charset="0"/>
            <a:ea typeface="+mn-ea"/>
            <a:cs typeface="Calibri" panose="020F0502020204030204" pitchFamily="34" charset="0"/>
          </a:endParaRPr>
        </a:p>
      </xdr:txBody>
    </xdr:sp>
    <xdr:clientData/>
  </xdr:twoCellAnchor>
  <xdr:twoCellAnchor>
    <xdr:from>
      <xdr:col>0</xdr:col>
      <xdr:colOff>35674</xdr:colOff>
      <xdr:row>90</xdr:row>
      <xdr:rowOff>128427</xdr:rowOff>
    </xdr:from>
    <xdr:to>
      <xdr:col>8</xdr:col>
      <xdr:colOff>197030</xdr:colOff>
      <xdr:row>97</xdr:row>
      <xdr:rowOff>178371</xdr:rowOff>
    </xdr:to>
    <xdr:sp macro="" textlink="">
      <xdr:nvSpPr>
        <xdr:cNvPr id="29" name="TextBox 28">
          <a:extLst>
            <a:ext uri="{FF2B5EF4-FFF2-40B4-BE49-F238E27FC236}">
              <a16:creationId xmlns:a16="http://schemas.microsoft.com/office/drawing/2014/main" id="{4FBEDAB0-12DF-4E83-9B41-0B45209D4FE9}"/>
            </a:ext>
          </a:extLst>
        </xdr:cNvPr>
        <xdr:cNvSpPr txBox="1"/>
      </xdr:nvSpPr>
      <xdr:spPr>
        <a:xfrm>
          <a:off x="35674" y="16536827"/>
          <a:ext cx="5743006" cy="13389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buFont typeface="Arial" panose="020B0604020202020204" pitchFamily="34" charset="0"/>
            <a:buNone/>
          </a:pPr>
          <a:r>
            <a:rPr lang="en-US" sz="1200" b="1" i="0">
              <a:solidFill>
                <a:srgbClr val="E23845"/>
              </a:solidFill>
              <a:effectLst/>
              <a:latin typeface="Calibri" panose="020F0502020204030204" pitchFamily="34" charset="0"/>
              <a:ea typeface="+mn-ea"/>
              <a:cs typeface="Calibri" panose="020F0502020204030204" pitchFamily="34" charset="0"/>
            </a:rPr>
            <a:t>Dupont</a:t>
          </a:r>
          <a:r>
            <a:rPr lang="en-US" sz="1200" b="1" i="0" baseline="0">
              <a:solidFill>
                <a:srgbClr val="E23845"/>
              </a:solidFill>
              <a:effectLst/>
              <a:latin typeface="Calibri" panose="020F0502020204030204" pitchFamily="34" charset="0"/>
              <a:ea typeface="+mn-ea"/>
              <a:cs typeface="Calibri" panose="020F0502020204030204" pitchFamily="34" charset="0"/>
            </a:rPr>
            <a:t> Summary</a:t>
          </a:r>
          <a:endParaRPr lang="en-US" sz="1200" b="1" i="0">
            <a:solidFill>
              <a:srgbClr val="E23845"/>
            </a:solidFill>
            <a:effectLst/>
            <a:latin typeface="Calibri" panose="020F0502020204030204" pitchFamily="34" charset="0"/>
            <a:ea typeface="+mn-ea"/>
            <a:cs typeface="Calibri" panose="020F0502020204030204" pitchFamily="34" charset="0"/>
          </a:endParaRPr>
        </a:p>
        <a:p>
          <a:pPr marL="171450" indent="-171450">
            <a:buFont typeface="Arial" panose="020B0604020202020204" pitchFamily="34" charset="0"/>
            <a:buChar char="•"/>
          </a:pPr>
          <a:r>
            <a:rPr lang="en-US">
              <a:latin typeface="Calibri" panose="020F0502020204030204" pitchFamily="34" charset="0"/>
              <a:cs typeface="Calibri" panose="020F0502020204030204" pitchFamily="34" charset="0"/>
            </a:rPr>
            <a:t>ROE declined from -27.4% in FY18 to -8.3% in FY23, with a slight recovery to 1.0% in FY24.</a:t>
          </a:r>
          <a:r>
            <a:rPr lang="en-US" baseline="0">
              <a:latin typeface="Calibri" panose="020F0502020204030204" pitchFamily="34" charset="0"/>
              <a:cs typeface="Calibri" panose="020F0502020204030204" pitchFamily="34" charset="0"/>
            </a:rPr>
            <a:t> </a:t>
          </a:r>
          <a:r>
            <a:rPr lang="en-US">
              <a:latin typeface="Calibri" panose="020F0502020204030204" pitchFamily="34" charset="0"/>
              <a:cs typeface="Calibri" panose="020F0502020204030204" pitchFamily="34" charset="0"/>
            </a:rPr>
            <a:t>Net profit margin remained negative from FY18 to FY23 but turned positive at 2.9% in FY24.</a:t>
          </a:r>
        </a:p>
        <a:p>
          <a:pPr marL="171450" indent="-171450">
            <a:buFont typeface="Arial" panose="020B0604020202020204" pitchFamily="34" charset="0"/>
            <a:buChar char="•"/>
          </a:pPr>
          <a:r>
            <a:rPr lang="en-US">
              <a:latin typeface="Calibri" panose="020F0502020204030204" pitchFamily="34" charset="0"/>
              <a:cs typeface="Calibri" panose="020F0502020204030204" pitchFamily="34" charset="0"/>
            </a:rPr>
            <a:t>Asset turnover ratio was low, ranging from 0.13x to 0.24x during FY18-FY23, improving slightly to 0.27x in FY24.</a:t>
          </a:r>
          <a:r>
            <a:rPr lang="en-US" baseline="0">
              <a:latin typeface="Calibri" panose="020F0502020204030204" pitchFamily="34" charset="0"/>
              <a:cs typeface="Calibri" panose="020F0502020204030204" pitchFamily="34" charset="0"/>
            </a:rPr>
            <a:t> </a:t>
          </a:r>
          <a:r>
            <a:rPr lang="en-US">
              <a:latin typeface="Calibri" panose="020F0502020204030204" pitchFamily="34" charset="0"/>
              <a:cs typeface="Calibri" panose="020F0502020204030204" pitchFamily="34" charset="0"/>
            </a:rPr>
            <a:t>Equity multiplier peaked at 3.86x in FY20, then declined steadily to 1.92x in FY24.ROA remained negative until FY23, improving to 0.78% in FY24, indicating better asset efficiency.</a:t>
          </a:r>
          <a:endParaRPr lang="en-US" sz="1100" u="sng">
            <a:latin typeface="Calibri" panose="020F0502020204030204" pitchFamily="34" charset="0"/>
            <a:cs typeface="Calibri" panose="020F0502020204030204" pitchFamily="34" charset="0"/>
          </a:endParaRPr>
        </a:p>
      </xdr:txBody>
    </xdr:sp>
    <xdr:clientData/>
  </xdr:twoCellAnchor>
  <xdr:twoCellAnchor>
    <xdr:from>
      <xdr:col>0</xdr:col>
      <xdr:colOff>78482</xdr:colOff>
      <xdr:row>97</xdr:row>
      <xdr:rowOff>35674</xdr:rowOff>
    </xdr:from>
    <xdr:to>
      <xdr:col>8</xdr:col>
      <xdr:colOff>542247</xdr:colOff>
      <xdr:row>99</xdr:row>
      <xdr:rowOff>35675</xdr:rowOff>
    </xdr:to>
    <xdr:sp macro="" textlink="">
      <xdr:nvSpPr>
        <xdr:cNvPr id="30" name="TextBox 29">
          <a:extLst>
            <a:ext uri="{FF2B5EF4-FFF2-40B4-BE49-F238E27FC236}">
              <a16:creationId xmlns:a16="http://schemas.microsoft.com/office/drawing/2014/main" id="{AE250334-A3D0-402D-9F71-C8D304F368F0}"/>
            </a:ext>
          </a:extLst>
        </xdr:cNvPr>
        <xdr:cNvSpPr txBox="1"/>
      </xdr:nvSpPr>
      <xdr:spPr>
        <a:xfrm>
          <a:off x="78482" y="17733124"/>
          <a:ext cx="6045415" cy="3683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buFont typeface="Arial" panose="020B0604020202020204" pitchFamily="34" charset="0"/>
            <a:buNone/>
          </a:pPr>
          <a:r>
            <a:rPr lang="en-US" sz="700" b="0" i="1">
              <a:solidFill>
                <a:srgbClr val="E23845"/>
              </a:solidFill>
              <a:effectLst/>
              <a:latin typeface="Calibri" panose="020F0502020204030204" pitchFamily="34" charset="0"/>
              <a:ea typeface="+mn-ea"/>
              <a:cs typeface="Calibri" panose="020F0502020204030204" pitchFamily="34" charset="0"/>
            </a:rPr>
            <a:t>Disclaimer : </a:t>
          </a:r>
          <a:r>
            <a:rPr lang="en-US" sz="700" b="0" i="1">
              <a:solidFill>
                <a:sysClr val="windowText" lastClr="000000"/>
              </a:solidFill>
              <a:effectLst/>
              <a:latin typeface="Calibri" panose="020F0502020204030204" pitchFamily="34" charset="0"/>
              <a:ea typeface="+mn-ea"/>
              <a:cs typeface="Calibri" panose="020F0502020204030204" pitchFamily="34" charset="0"/>
            </a:rPr>
            <a:t>This report is made as</a:t>
          </a:r>
          <a:r>
            <a:rPr lang="en-US" sz="700" b="0" i="1" baseline="0">
              <a:solidFill>
                <a:sysClr val="windowText" lastClr="000000"/>
              </a:solidFill>
              <a:effectLst/>
              <a:latin typeface="Calibri" panose="020F0502020204030204" pitchFamily="34" charset="0"/>
              <a:ea typeface="+mn-ea"/>
              <a:cs typeface="Calibri" panose="020F0502020204030204" pitchFamily="34" charset="0"/>
            </a:rPr>
            <a:t> part of educational assignment and is meant for educational purpose only. The author of the report is not liable for any losses due to action taken on the basis of this report. It is advisable to consult SEBI registered research analyst before making any investments.</a:t>
          </a:r>
          <a:endParaRPr lang="en-US" sz="700" b="0" i="1">
            <a:solidFill>
              <a:sysClr val="windowText" lastClr="000000"/>
            </a:solidFill>
            <a:effectLst/>
            <a:latin typeface="Calibri" panose="020F0502020204030204" pitchFamily="34" charset="0"/>
            <a:ea typeface="+mn-ea"/>
            <a:cs typeface="Calibri" panose="020F0502020204030204" pitchFamily="34" charset="0"/>
          </a:endParaRP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dell\Downloads\Zomato%20Ltd%20(1).xlsx" TargetMode="External"/><Relationship Id="rId1" Type="http://schemas.openxmlformats.org/officeDocument/2006/relationships/externalLinkPath" Target="file:///C:\Users\dell\Downloads\Zomato%20Ltd%20(1).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Users\dell\Documents\Zomato%20Ltd..xlsx" TargetMode="External"/><Relationship Id="rId1" Type="http://schemas.openxmlformats.org/officeDocument/2006/relationships/externalLinkPath" Target="file:///C:\Users\dell\Documents\Zomato%20Ltd..xlsx"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file:///C:\Users\dell\Documents\Zomato%20Ltd(AutoRecovered).xlsx" TargetMode="External"/><Relationship Id="rId1" Type="http://schemas.openxmlformats.org/officeDocument/2006/relationships/externalLinkPath" Target="file:///C:\Users\dell\Documents\Zomato%20Ltd(AutoRecovered).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Profit &amp; Loss"/>
      <sheetName val="Quarters"/>
      <sheetName val="Balance Sheet"/>
      <sheetName val="Cash Flow"/>
      <sheetName val="Customization"/>
      <sheetName val="Data Sheet"/>
      <sheetName val="Teaser"/>
      <sheetName val="Sheet4"/>
      <sheetName val="Input "/>
    </sheetNames>
    <sheetDataSet>
      <sheetData sheetId="0">
        <row r="1">
          <cell r="A1" t="str">
            <v>ZOMATO LTD</v>
          </cell>
        </row>
        <row r="13">
          <cell r="G13">
            <v>-78905.333333333328</v>
          </cell>
          <cell r="H13">
            <v>-20320</v>
          </cell>
          <cell r="I13">
            <v>-1.5354615785261498</v>
          </cell>
          <cell r="J13">
            <v>-1.1352078096685567</v>
          </cell>
          <cell r="K13">
            <v>0.39796820789587067</v>
          </cell>
        </row>
        <row r="14">
          <cell r="I14">
            <v>-53.599517663605532</v>
          </cell>
          <cell r="J14">
            <v>-44.92569515962925</v>
          </cell>
          <cell r="K14">
            <v>457.5742393162393</v>
          </cell>
        </row>
        <row r="27">
          <cell r="G27">
            <v>0.98442773447915943</v>
          </cell>
          <cell r="H27">
            <v>-0.23454932162135178</v>
          </cell>
          <cell r="I27">
            <v>1.1027184271240844</v>
          </cell>
          <cell r="J27">
            <v>0.6885316286613874</v>
          </cell>
          <cell r="K27">
            <v>0.71125865235202723</v>
          </cell>
        </row>
        <row r="29">
          <cell r="G29">
            <v>0.14489737939295289</v>
          </cell>
          <cell r="H29">
            <v>0.85439863577088981</v>
          </cell>
          <cell r="I29">
            <v>0.81693063638965746</v>
          </cell>
          <cell r="J29">
            <v>0.73329566322926965</v>
          </cell>
          <cell r="K29">
            <v>0.71404985966650159</v>
          </cell>
        </row>
        <row r="30">
          <cell r="G30">
            <v>-0.88481000023034928</v>
          </cell>
          <cell r="H30">
            <v>-0.23427625639482402</v>
          </cell>
          <cell r="I30">
            <v>-0.44146550901631554</v>
          </cell>
          <cell r="J30">
            <v>-0.17106936007910722</v>
          </cell>
          <cell r="K30">
            <v>3.549612019151395E-3</v>
          </cell>
        </row>
        <row r="31">
          <cell r="G31">
            <v>-0.23047323410397966</v>
          </cell>
          <cell r="H31">
            <v>-4.6716906409870612E-2</v>
          </cell>
          <cell r="I31">
            <v>-0.18508358505867772</v>
          </cell>
          <cell r="J31">
            <v>-0.12110617318830343</v>
          </cell>
          <cell r="K31">
            <v>4.2956579164602935E-3</v>
          </cell>
        </row>
        <row r="32">
          <cell r="G32">
            <v>-0.90878936093429674</v>
          </cell>
          <cell r="H32">
            <v>-0.40766375764871099</v>
          </cell>
          <cell r="I32">
            <v>-0.28830741341475052</v>
          </cell>
          <cell r="J32">
            <v>-0.13716626642181098</v>
          </cell>
          <cell r="K32">
            <v>2.8974739970282319E-2</v>
          </cell>
        </row>
        <row r="33">
          <cell r="G33">
            <v>1.4531426498782318</v>
          </cell>
          <cell r="H33">
            <v>-0.65663495496713353</v>
          </cell>
          <cell r="I33">
            <v>0.48708169291338588</v>
          </cell>
          <cell r="J33">
            <v>-0.19665756597997852</v>
          </cell>
          <cell r="K33">
            <v>-1.3614830072090629</v>
          </cell>
        </row>
        <row r="34">
          <cell r="G34">
            <v>0</v>
          </cell>
          <cell r="H34">
            <v>0</v>
          </cell>
          <cell r="I34">
            <v>0</v>
          </cell>
          <cell r="J34">
            <v>0</v>
          </cell>
          <cell r="K34">
            <v>0</v>
          </cell>
        </row>
        <row r="41">
          <cell r="G41">
            <v>1.4882631145051423E-2</v>
          </cell>
          <cell r="H41">
            <v>0.80539499036608853</v>
          </cell>
          <cell r="I41">
            <v>-34.190910417116903</v>
          </cell>
          <cell r="J41">
            <v>-35.601032204789426</v>
          </cell>
          <cell r="K41">
            <v>3735.5013488372092</v>
          </cell>
        </row>
        <row r="42">
          <cell r="G42">
            <v>-1.3168300866881153E-2</v>
          </cell>
          <cell r="H42">
            <v>-0.18868492326211259</v>
          </cell>
          <cell r="I42">
            <v>15.09410767102376</v>
          </cell>
          <cell r="J42">
            <v>6.0902457974290156</v>
          </cell>
          <cell r="K42">
            <v>13.259580485388806</v>
          </cell>
        </row>
      </sheetData>
      <sheetData sheetId="1"/>
      <sheetData sheetId="2">
        <row r="23">
          <cell r="G23">
            <v>-5.1754777209322658</v>
          </cell>
          <cell r="H23">
            <v>-0.10633454564483633</v>
          </cell>
          <cell r="I23">
            <v>-7.3230135409408995E-2</v>
          </cell>
          <cell r="J23">
            <v>-4.9897225077081192E-2</v>
          </cell>
          <cell r="K23">
            <v>1.719492480282173E-2</v>
          </cell>
        </row>
        <row r="24">
          <cell r="G24">
            <v>-1.3612177115421018</v>
          </cell>
          <cell r="H24">
            <v>-0.17980469413099609</v>
          </cell>
          <cell r="I24">
            <v>-9.766840425102033E-2</v>
          </cell>
          <cell r="J24">
            <v>-5.2869511914795796E-2</v>
          </cell>
          <cell r="K24">
            <v>1.7651778550414551E-2</v>
          </cell>
        </row>
        <row r="27">
          <cell r="G27">
            <v>0</v>
          </cell>
          <cell r="H27">
            <v>0</v>
          </cell>
          <cell r="I27">
            <v>3.9250999363848416</v>
          </cell>
          <cell r="J27">
            <v>2.2416675231243577</v>
          </cell>
          <cell r="K27">
            <v>7.8679546367510893</v>
          </cell>
        </row>
      </sheetData>
      <sheetData sheetId="3"/>
      <sheetData sheetId="4"/>
      <sheetData sheetId="5">
        <row r="1">
          <cell r="E1" t="str">
            <v/>
          </cell>
        </row>
        <row r="6">
          <cell r="B6">
            <v>965.03505771697314</v>
          </cell>
        </row>
        <row r="8">
          <cell r="B8">
            <v>233.9</v>
          </cell>
        </row>
        <row r="16">
          <cell r="G16">
            <v>43921</v>
          </cell>
          <cell r="H16">
            <v>44286</v>
          </cell>
          <cell r="I16">
            <v>44651</v>
          </cell>
          <cell r="J16">
            <v>45016</v>
          </cell>
          <cell r="K16">
            <v>45382</v>
          </cell>
        </row>
        <row r="17">
          <cell r="G17">
            <v>2604.7399999999998</v>
          </cell>
          <cell r="H17">
            <v>1993.8</v>
          </cell>
          <cell r="I17">
            <v>4192.3999999999996</v>
          </cell>
          <cell r="J17">
            <v>7079</v>
          </cell>
          <cell r="K17">
            <v>12114</v>
          </cell>
        </row>
        <row r="59">
          <cell r="K59">
            <v>749</v>
          </cell>
        </row>
        <row r="69">
          <cell r="K69">
            <v>731</v>
          </cell>
        </row>
      </sheetData>
      <sheetData sheetId="6"/>
      <sheetData sheetId="7">
        <row r="3">
          <cell r="D3" t="str">
            <v>Volume</v>
          </cell>
        </row>
        <row r="4">
          <cell r="B4">
            <v>45695</v>
          </cell>
          <cell r="C4">
            <v>233.9</v>
          </cell>
          <cell r="D4">
            <v>39.271458000000003</v>
          </cell>
        </row>
        <row r="5">
          <cell r="B5">
            <v>45694</v>
          </cell>
          <cell r="C5">
            <v>229.05</v>
          </cell>
          <cell r="D5">
            <v>41.606912999999999</v>
          </cell>
        </row>
        <row r="6">
          <cell r="B6">
            <v>45693</v>
          </cell>
          <cell r="C6">
            <v>231.12</v>
          </cell>
          <cell r="D6">
            <v>36.437503999999997</v>
          </cell>
        </row>
        <row r="7">
          <cell r="B7">
            <v>45692</v>
          </cell>
          <cell r="C7">
            <v>234.54</v>
          </cell>
          <cell r="D7">
            <v>64.341166999999999</v>
          </cell>
        </row>
        <row r="8">
          <cell r="B8">
            <v>45691</v>
          </cell>
          <cell r="C8">
            <v>238.2</v>
          </cell>
          <cell r="D8">
            <v>70.249177000000003</v>
          </cell>
        </row>
        <row r="9">
          <cell r="B9">
            <v>45689</v>
          </cell>
          <cell r="C9">
            <v>236.32</v>
          </cell>
          <cell r="D9">
            <v>85.297848999999999</v>
          </cell>
        </row>
        <row r="10">
          <cell r="B10">
            <v>45688</v>
          </cell>
          <cell r="C10">
            <v>220.35</v>
          </cell>
          <cell r="D10">
            <v>33.200043999999998</v>
          </cell>
        </row>
        <row r="11">
          <cell r="B11">
            <v>45687</v>
          </cell>
          <cell r="C11">
            <v>218.8</v>
          </cell>
          <cell r="D11">
            <v>44.730687000000003</v>
          </cell>
        </row>
        <row r="12">
          <cell r="B12">
            <v>45686</v>
          </cell>
          <cell r="C12">
            <v>222.5</v>
          </cell>
          <cell r="D12">
            <v>53.638587999999999</v>
          </cell>
        </row>
        <row r="13">
          <cell r="B13">
            <v>45685</v>
          </cell>
          <cell r="C13">
            <v>208.2</v>
          </cell>
          <cell r="D13">
            <v>54.426157000000003</v>
          </cell>
        </row>
        <row r="14">
          <cell r="B14">
            <v>45684</v>
          </cell>
          <cell r="C14">
            <v>206.2</v>
          </cell>
          <cell r="D14">
            <v>55.203992999999997</v>
          </cell>
        </row>
        <row r="15">
          <cell r="B15">
            <v>45681</v>
          </cell>
          <cell r="C15">
            <v>215.6</v>
          </cell>
          <cell r="D15">
            <v>43.901547000000001</v>
          </cell>
        </row>
        <row r="16">
          <cell r="B16">
            <v>45680</v>
          </cell>
          <cell r="C16">
            <v>221.95</v>
          </cell>
          <cell r="D16">
            <v>75.649873999999997</v>
          </cell>
        </row>
        <row r="17">
          <cell r="B17">
            <v>45679</v>
          </cell>
          <cell r="C17">
            <v>216.45</v>
          </cell>
          <cell r="D17">
            <v>178.25619599999999</v>
          </cell>
        </row>
        <row r="18">
          <cell r="B18">
            <v>45678</v>
          </cell>
          <cell r="C18">
            <v>214.55</v>
          </cell>
          <cell r="D18">
            <v>308.21773100000001</v>
          </cell>
        </row>
        <row r="19">
          <cell r="B19">
            <v>45677</v>
          </cell>
          <cell r="C19">
            <v>239.75</v>
          </cell>
          <cell r="D19">
            <v>102.666319</v>
          </cell>
        </row>
        <row r="20">
          <cell r="B20">
            <v>45674</v>
          </cell>
          <cell r="C20">
            <v>248.8</v>
          </cell>
          <cell r="D20">
            <v>40.007807999999997</v>
          </cell>
        </row>
        <row r="21">
          <cell r="B21">
            <v>45673</v>
          </cell>
          <cell r="C21">
            <v>241.9</v>
          </cell>
          <cell r="D21">
            <v>69.621318000000002</v>
          </cell>
        </row>
        <row r="22">
          <cell r="B22">
            <v>45672</v>
          </cell>
          <cell r="C22">
            <v>243.9</v>
          </cell>
          <cell r="D22">
            <v>65.921349000000006</v>
          </cell>
        </row>
        <row r="23">
          <cell r="B23">
            <v>45671</v>
          </cell>
          <cell r="C23">
            <v>233.6</v>
          </cell>
          <cell r="D23">
            <v>85.363264000000001</v>
          </cell>
        </row>
        <row r="24">
          <cell r="B24">
            <v>45670</v>
          </cell>
          <cell r="C24">
            <v>227.15</v>
          </cell>
          <cell r="D24">
            <v>69.081907999999999</v>
          </cell>
        </row>
        <row r="25">
          <cell r="B25">
            <v>45667</v>
          </cell>
          <cell r="C25">
            <v>242.95</v>
          </cell>
          <cell r="D25">
            <v>53.817888000000004</v>
          </cell>
        </row>
        <row r="26">
          <cell r="B26">
            <v>45666</v>
          </cell>
          <cell r="C26">
            <v>245.35</v>
          </cell>
          <cell r="D26">
            <v>49.569417999999999</v>
          </cell>
        </row>
        <row r="27">
          <cell r="B27">
            <v>45665</v>
          </cell>
          <cell r="C27">
            <v>250.05</v>
          </cell>
          <cell r="D27">
            <v>57.146621000000003</v>
          </cell>
        </row>
        <row r="28">
          <cell r="B28">
            <v>45664</v>
          </cell>
          <cell r="C28">
            <v>252.45</v>
          </cell>
          <cell r="D28">
            <v>115.216965</v>
          </cell>
        </row>
        <row r="29">
          <cell r="B29">
            <v>45663</v>
          </cell>
          <cell r="C29">
            <v>264.85000000000002</v>
          </cell>
          <cell r="D29">
            <v>52.254615999999999</v>
          </cell>
        </row>
        <row r="30">
          <cell r="B30">
            <v>45660</v>
          </cell>
          <cell r="C30">
            <v>272.85000000000002</v>
          </cell>
          <cell r="D30">
            <v>48.244937</v>
          </cell>
        </row>
        <row r="31">
          <cell r="B31">
            <v>45659</v>
          </cell>
          <cell r="C31">
            <v>284.60000000000002</v>
          </cell>
          <cell r="D31">
            <v>27.949422999999999</v>
          </cell>
        </row>
        <row r="32">
          <cell r="B32">
            <v>45658</v>
          </cell>
          <cell r="C32">
            <v>276.5</v>
          </cell>
          <cell r="D32">
            <v>14.417581</v>
          </cell>
        </row>
        <row r="33">
          <cell r="B33">
            <v>45657</v>
          </cell>
          <cell r="C33">
            <v>278.05</v>
          </cell>
          <cell r="D33">
            <v>31.925775999999999</v>
          </cell>
        </row>
        <row r="34">
          <cell r="B34">
            <v>45656</v>
          </cell>
          <cell r="C34">
            <v>282.10000000000002</v>
          </cell>
          <cell r="D34">
            <v>143.56854200000001</v>
          </cell>
        </row>
        <row r="35">
          <cell r="B35">
            <v>45653</v>
          </cell>
          <cell r="C35">
            <v>271.25</v>
          </cell>
          <cell r="D35">
            <v>18.997843</v>
          </cell>
        </row>
        <row r="36">
          <cell r="B36">
            <v>45652</v>
          </cell>
          <cell r="C36">
            <v>273.2</v>
          </cell>
          <cell r="D36">
            <v>26.031759999999998</v>
          </cell>
        </row>
        <row r="37">
          <cell r="B37">
            <v>45650</v>
          </cell>
          <cell r="C37">
            <v>274.85000000000002</v>
          </cell>
          <cell r="D37">
            <v>37.011994000000001</v>
          </cell>
        </row>
        <row r="38">
          <cell r="B38">
            <v>45649</v>
          </cell>
          <cell r="C38">
            <v>273.95</v>
          </cell>
          <cell r="D38">
            <v>74.588008000000002</v>
          </cell>
        </row>
        <row r="39">
          <cell r="B39">
            <v>45646</v>
          </cell>
          <cell r="C39">
            <v>282.10000000000002</v>
          </cell>
          <cell r="D39">
            <v>271.47298999999998</v>
          </cell>
        </row>
        <row r="40">
          <cell r="B40">
            <v>45645</v>
          </cell>
          <cell r="C40">
            <v>288.5</v>
          </cell>
          <cell r="D40">
            <v>31.350636999999999</v>
          </cell>
        </row>
        <row r="41">
          <cell r="B41">
            <v>45644</v>
          </cell>
          <cell r="C41">
            <v>291.89999999999998</v>
          </cell>
          <cell r="D41">
            <v>28.348122</v>
          </cell>
        </row>
        <row r="42">
          <cell r="B42">
            <v>45643</v>
          </cell>
          <cell r="C42">
            <v>296.8</v>
          </cell>
          <cell r="D42">
            <v>72.724924000000001</v>
          </cell>
        </row>
        <row r="43">
          <cell r="B43">
            <v>45642</v>
          </cell>
          <cell r="C43">
            <v>294.14999999999998</v>
          </cell>
          <cell r="D43">
            <v>31.320678999999998</v>
          </cell>
        </row>
        <row r="44">
          <cell r="B44">
            <v>45639</v>
          </cell>
          <cell r="C44">
            <v>288.25</v>
          </cell>
          <cell r="D44">
            <v>47.302705000000003</v>
          </cell>
        </row>
        <row r="45">
          <cell r="B45">
            <v>45638</v>
          </cell>
          <cell r="C45">
            <v>284.89999999999998</v>
          </cell>
          <cell r="D45">
            <v>38.405304000000001</v>
          </cell>
        </row>
        <row r="46">
          <cell r="B46">
            <v>45637</v>
          </cell>
          <cell r="C46">
            <v>291.8</v>
          </cell>
          <cell r="D46">
            <v>39.053927999999999</v>
          </cell>
        </row>
        <row r="47">
          <cell r="B47">
            <v>45636</v>
          </cell>
          <cell r="C47">
            <v>295.85000000000002</v>
          </cell>
          <cell r="D47">
            <v>31.333038999999999</v>
          </cell>
        </row>
        <row r="48">
          <cell r="B48">
            <v>45635</v>
          </cell>
          <cell r="C48">
            <v>295.3</v>
          </cell>
          <cell r="D48">
            <v>51.131895</v>
          </cell>
        </row>
        <row r="49">
          <cell r="B49">
            <v>45632</v>
          </cell>
          <cell r="C49">
            <v>302.95</v>
          </cell>
          <cell r="D49">
            <v>49.309068000000003</v>
          </cell>
        </row>
        <row r="50">
          <cell r="B50">
            <v>45631</v>
          </cell>
          <cell r="C50">
            <v>299.35000000000002</v>
          </cell>
          <cell r="D50">
            <v>102.148528</v>
          </cell>
        </row>
        <row r="51">
          <cell r="B51">
            <v>45630</v>
          </cell>
          <cell r="C51">
            <v>286.25</v>
          </cell>
          <cell r="D51">
            <v>45.520598</v>
          </cell>
        </row>
        <row r="52">
          <cell r="B52">
            <v>45629</v>
          </cell>
          <cell r="C52">
            <v>279.85000000000002</v>
          </cell>
          <cell r="D52">
            <v>30.078648000000001</v>
          </cell>
        </row>
        <row r="53">
          <cell r="B53">
            <v>45628</v>
          </cell>
          <cell r="C53">
            <v>282.5</v>
          </cell>
          <cell r="D53">
            <v>35.170687999999998</v>
          </cell>
        </row>
        <row r="54">
          <cell r="B54">
            <v>45625</v>
          </cell>
          <cell r="C54">
            <v>279.76</v>
          </cell>
          <cell r="D54">
            <v>73.433199000000002</v>
          </cell>
        </row>
        <row r="55">
          <cell r="B55">
            <v>45624</v>
          </cell>
          <cell r="C55">
            <v>286.13</v>
          </cell>
          <cell r="D55">
            <v>49.584020000000002</v>
          </cell>
        </row>
        <row r="56">
          <cell r="B56">
            <v>45623</v>
          </cell>
          <cell r="C56">
            <v>284.72000000000003</v>
          </cell>
          <cell r="D56">
            <v>66.635986000000003</v>
          </cell>
        </row>
        <row r="57">
          <cell r="B57">
            <v>45622</v>
          </cell>
          <cell r="C57">
            <v>280.11</v>
          </cell>
          <cell r="D57">
            <v>48.373365</v>
          </cell>
        </row>
        <row r="58">
          <cell r="B58">
            <v>45621</v>
          </cell>
          <cell r="C58">
            <v>273.31</v>
          </cell>
          <cell r="D58">
            <v>119.525837</v>
          </cell>
        </row>
        <row r="59">
          <cell r="B59">
            <v>45618</v>
          </cell>
          <cell r="C59">
            <v>264.2</v>
          </cell>
          <cell r="D59">
            <v>26.626294000000001</v>
          </cell>
        </row>
        <row r="60">
          <cell r="B60">
            <v>45617</v>
          </cell>
          <cell r="C60">
            <v>266.81</v>
          </cell>
          <cell r="D60">
            <v>57.742967999999998</v>
          </cell>
        </row>
        <row r="61">
          <cell r="B61">
            <v>45615</v>
          </cell>
          <cell r="C61">
            <v>271.36</v>
          </cell>
          <cell r="D61">
            <v>42.992794000000004</v>
          </cell>
        </row>
        <row r="62">
          <cell r="B62">
            <v>45614</v>
          </cell>
          <cell r="C62">
            <v>270.79000000000002</v>
          </cell>
          <cell r="D62">
            <v>59.799056</v>
          </cell>
        </row>
        <row r="63">
          <cell r="B63">
            <v>45610</v>
          </cell>
          <cell r="C63">
            <v>269.66000000000003</v>
          </cell>
          <cell r="D63">
            <v>84.971092999999996</v>
          </cell>
        </row>
        <row r="64">
          <cell r="B64">
            <v>45609</v>
          </cell>
          <cell r="C64">
            <v>258.39999999999998</v>
          </cell>
          <cell r="D64">
            <v>61.475327999999998</v>
          </cell>
        </row>
        <row r="65">
          <cell r="B65">
            <v>45608</v>
          </cell>
          <cell r="C65">
            <v>260.99</v>
          </cell>
          <cell r="D65">
            <v>50.975031000000001</v>
          </cell>
        </row>
        <row r="66">
          <cell r="B66">
            <v>45607</v>
          </cell>
          <cell r="C66">
            <v>258.62</v>
          </cell>
          <cell r="D66">
            <v>43.972580999999998</v>
          </cell>
        </row>
        <row r="67">
          <cell r="B67">
            <v>45604</v>
          </cell>
          <cell r="C67">
            <v>248.73</v>
          </cell>
          <cell r="D67">
            <v>48.676279000000001</v>
          </cell>
        </row>
        <row r="68">
          <cell r="B68">
            <v>45603</v>
          </cell>
          <cell r="C68">
            <v>255.22</v>
          </cell>
          <cell r="D68">
            <v>56.967827</v>
          </cell>
        </row>
        <row r="69">
          <cell r="B69">
            <v>45602</v>
          </cell>
          <cell r="C69">
            <v>254.94</v>
          </cell>
          <cell r="D69">
            <v>61.727657999999998</v>
          </cell>
        </row>
        <row r="70">
          <cell r="B70">
            <v>45601</v>
          </cell>
          <cell r="C70">
            <v>241.87</v>
          </cell>
          <cell r="D70">
            <v>42.081055999999997</v>
          </cell>
        </row>
        <row r="71">
          <cell r="B71">
            <v>45600</v>
          </cell>
          <cell r="C71">
            <v>245.08</v>
          </cell>
          <cell r="D71">
            <v>49.186566999999997</v>
          </cell>
        </row>
        <row r="72">
          <cell r="B72">
            <v>45597</v>
          </cell>
          <cell r="C72">
            <v>248.99</v>
          </cell>
          <cell r="D72">
            <v>13.009914</v>
          </cell>
        </row>
        <row r="73">
          <cell r="B73">
            <v>45596</v>
          </cell>
          <cell r="C73">
            <v>241.75</v>
          </cell>
          <cell r="D73">
            <v>36.737366000000002</v>
          </cell>
        </row>
        <row r="74">
          <cell r="B74">
            <v>45595</v>
          </cell>
          <cell r="C74">
            <v>246.85</v>
          </cell>
          <cell r="D74">
            <v>48.399791</v>
          </cell>
        </row>
        <row r="75">
          <cell r="B75">
            <v>45594</v>
          </cell>
          <cell r="C75">
            <v>252.25</v>
          </cell>
          <cell r="D75">
            <v>30.238688</v>
          </cell>
        </row>
        <row r="76">
          <cell r="B76">
            <v>45593</v>
          </cell>
          <cell r="C76">
            <v>253.95</v>
          </cell>
          <cell r="D76">
            <v>41.028381000000003</v>
          </cell>
        </row>
        <row r="77">
          <cell r="B77">
            <v>45590</v>
          </cell>
          <cell r="C77">
            <v>253.8</v>
          </cell>
          <cell r="D77">
            <v>66.829143999999999</v>
          </cell>
        </row>
        <row r="78">
          <cell r="B78">
            <v>45589</v>
          </cell>
          <cell r="C78">
            <v>254.3</v>
          </cell>
          <cell r="D78">
            <v>60.352257999999999</v>
          </cell>
        </row>
        <row r="79">
          <cell r="B79">
            <v>45588</v>
          </cell>
          <cell r="C79">
            <v>264.05</v>
          </cell>
          <cell r="D79">
            <v>161.60299800000001</v>
          </cell>
        </row>
        <row r="80">
          <cell r="B80">
            <v>45587</v>
          </cell>
          <cell r="C80">
            <v>256.35000000000002</v>
          </cell>
          <cell r="D80">
            <v>69.963412000000005</v>
          </cell>
        </row>
        <row r="81">
          <cell r="B81">
            <v>45586</v>
          </cell>
          <cell r="C81">
            <v>265.7</v>
          </cell>
          <cell r="D81">
            <v>88.316113000000001</v>
          </cell>
        </row>
        <row r="82">
          <cell r="B82">
            <v>45583</v>
          </cell>
          <cell r="C82">
            <v>257.45</v>
          </cell>
          <cell r="D82">
            <v>108.015952</v>
          </cell>
        </row>
        <row r="83">
          <cell r="B83">
            <v>45582</v>
          </cell>
          <cell r="C83">
            <v>270.55</v>
          </cell>
          <cell r="D83">
            <v>25.2286</v>
          </cell>
        </row>
        <row r="84">
          <cell r="B84">
            <v>45581</v>
          </cell>
          <cell r="C84">
            <v>274.25</v>
          </cell>
          <cell r="D84">
            <v>20.872032000000001</v>
          </cell>
        </row>
        <row r="85">
          <cell r="B85">
            <v>45580</v>
          </cell>
          <cell r="C85">
            <v>279.55</v>
          </cell>
          <cell r="D85">
            <v>23.988728999999999</v>
          </cell>
        </row>
        <row r="86">
          <cell r="B86">
            <v>45579</v>
          </cell>
          <cell r="C86">
            <v>280.05</v>
          </cell>
          <cell r="D86">
            <v>45.217362000000001</v>
          </cell>
        </row>
        <row r="87">
          <cell r="B87">
            <v>45576</v>
          </cell>
          <cell r="C87">
            <v>277.55</v>
          </cell>
          <cell r="D87">
            <v>17.126335000000001</v>
          </cell>
        </row>
        <row r="88">
          <cell r="B88">
            <v>45575</v>
          </cell>
          <cell r="C88">
            <v>275.35000000000002</v>
          </cell>
          <cell r="D88">
            <v>38.904819000000003</v>
          </cell>
        </row>
        <row r="89">
          <cell r="B89">
            <v>45574</v>
          </cell>
          <cell r="C89">
            <v>279.95</v>
          </cell>
          <cell r="D89">
            <v>62.967866000000001</v>
          </cell>
        </row>
        <row r="90">
          <cell r="B90">
            <v>45573</v>
          </cell>
          <cell r="C90">
            <v>278.7</v>
          </cell>
          <cell r="D90">
            <v>68.958719000000002</v>
          </cell>
        </row>
        <row r="91">
          <cell r="B91">
            <v>45572</v>
          </cell>
          <cell r="C91">
            <v>266.10000000000002</v>
          </cell>
          <cell r="D91">
            <v>51.381672000000002</v>
          </cell>
        </row>
        <row r="92">
          <cell r="B92">
            <v>45569</v>
          </cell>
          <cell r="C92">
            <v>275.3</v>
          </cell>
          <cell r="D92">
            <v>59.102826999999998</v>
          </cell>
        </row>
        <row r="93">
          <cell r="B93">
            <v>45568</v>
          </cell>
          <cell r="C93">
            <v>269</v>
          </cell>
          <cell r="D93">
            <v>40.791499000000002</v>
          </cell>
        </row>
        <row r="94">
          <cell r="B94">
            <v>45566</v>
          </cell>
          <cell r="C94">
            <v>274.14999999999998</v>
          </cell>
          <cell r="D94">
            <v>32.11054</v>
          </cell>
        </row>
        <row r="95">
          <cell r="B95">
            <v>45565</v>
          </cell>
          <cell r="C95">
            <v>273.3</v>
          </cell>
          <cell r="D95">
            <v>40.976919000000002</v>
          </cell>
        </row>
        <row r="96">
          <cell r="B96">
            <v>45562</v>
          </cell>
          <cell r="C96">
            <v>278.14999999999998</v>
          </cell>
          <cell r="D96">
            <v>58.812631000000003</v>
          </cell>
        </row>
        <row r="97">
          <cell r="B97">
            <v>45561</v>
          </cell>
          <cell r="C97">
            <v>283.89999999999998</v>
          </cell>
          <cell r="D97">
            <v>39.057810000000003</v>
          </cell>
        </row>
        <row r="98">
          <cell r="B98">
            <v>45560</v>
          </cell>
          <cell r="C98">
            <v>285.39999999999998</v>
          </cell>
          <cell r="D98">
            <v>47.685746000000002</v>
          </cell>
        </row>
        <row r="99">
          <cell r="B99">
            <v>45559</v>
          </cell>
          <cell r="C99">
            <v>291.7</v>
          </cell>
          <cell r="D99">
            <v>40.844804000000003</v>
          </cell>
        </row>
        <row r="100">
          <cell r="B100">
            <v>45558</v>
          </cell>
          <cell r="C100">
            <v>297</v>
          </cell>
          <cell r="D100">
            <v>48.761823</v>
          </cell>
        </row>
        <row r="101">
          <cell r="B101">
            <v>45555</v>
          </cell>
          <cell r="C101">
            <v>290.5</v>
          </cell>
          <cell r="D101">
            <v>84.416067999999996</v>
          </cell>
        </row>
        <row r="102">
          <cell r="B102">
            <v>45554</v>
          </cell>
          <cell r="C102">
            <v>278.85000000000002</v>
          </cell>
          <cell r="D102">
            <v>48.225290999999999</v>
          </cell>
        </row>
        <row r="103">
          <cell r="B103">
            <v>45553</v>
          </cell>
          <cell r="C103">
            <v>275.85000000000002</v>
          </cell>
          <cell r="D103">
            <v>30.225926000000001</v>
          </cell>
        </row>
        <row r="104">
          <cell r="B104">
            <v>45552</v>
          </cell>
          <cell r="C104">
            <v>270.75</v>
          </cell>
          <cell r="D104">
            <v>33.515464000000001</v>
          </cell>
        </row>
        <row r="105">
          <cell r="B105">
            <v>45551</v>
          </cell>
          <cell r="C105">
            <v>277.7</v>
          </cell>
          <cell r="D105">
            <v>47.792144999999998</v>
          </cell>
        </row>
        <row r="106">
          <cell r="B106">
            <v>45548</v>
          </cell>
          <cell r="C106">
            <v>272.89999999999998</v>
          </cell>
          <cell r="D106">
            <v>82.150758999999994</v>
          </cell>
        </row>
        <row r="107">
          <cell r="B107">
            <v>45547</v>
          </cell>
          <cell r="C107">
            <v>283.89999999999998</v>
          </cell>
          <cell r="D107">
            <v>101.691858</v>
          </cell>
        </row>
        <row r="108">
          <cell r="B108">
            <v>45546</v>
          </cell>
          <cell r="C108">
            <v>271.75</v>
          </cell>
          <cell r="D108">
            <v>121.883781</v>
          </cell>
        </row>
        <row r="109">
          <cell r="B109">
            <v>45545</v>
          </cell>
          <cell r="C109">
            <v>267.7</v>
          </cell>
          <cell r="D109">
            <v>68.658961000000005</v>
          </cell>
        </row>
        <row r="110">
          <cell r="B110">
            <v>45544</v>
          </cell>
          <cell r="C110">
            <v>263.2</v>
          </cell>
          <cell r="D110">
            <v>58.534618999999999</v>
          </cell>
        </row>
        <row r="111">
          <cell r="B111">
            <v>45541</v>
          </cell>
          <cell r="C111">
            <v>259.95</v>
          </cell>
          <cell r="D111">
            <v>75.700809000000007</v>
          </cell>
        </row>
        <row r="112">
          <cell r="B112">
            <v>45540</v>
          </cell>
          <cell r="C112">
            <v>254.85</v>
          </cell>
          <cell r="D112">
            <v>115.627516</v>
          </cell>
        </row>
        <row r="113">
          <cell r="B113">
            <v>45539</v>
          </cell>
          <cell r="C113">
            <v>242.85</v>
          </cell>
          <cell r="D113">
            <v>58.762233999999999</v>
          </cell>
        </row>
        <row r="114">
          <cell r="B114">
            <v>45538</v>
          </cell>
          <cell r="C114">
            <v>247.7</v>
          </cell>
          <cell r="D114">
            <v>66.538683000000006</v>
          </cell>
        </row>
        <row r="115">
          <cell r="B115">
            <v>45537</v>
          </cell>
          <cell r="C115">
            <v>244.45</v>
          </cell>
          <cell r="D115">
            <v>55.833056999999997</v>
          </cell>
        </row>
        <row r="116">
          <cell r="B116">
            <v>45534</v>
          </cell>
          <cell r="C116">
            <v>250.53</v>
          </cell>
          <cell r="D116">
            <v>50.157286999999997</v>
          </cell>
        </row>
        <row r="117">
          <cell r="B117">
            <v>45533</v>
          </cell>
          <cell r="C117">
            <v>252.34</v>
          </cell>
          <cell r="D117">
            <v>37.767471</v>
          </cell>
        </row>
        <row r="118">
          <cell r="B118">
            <v>45532</v>
          </cell>
          <cell r="C118">
            <v>253.04</v>
          </cell>
          <cell r="D118">
            <v>28.603252999999999</v>
          </cell>
        </row>
        <row r="119">
          <cell r="B119">
            <v>45531</v>
          </cell>
          <cell r="C119">
            <v>256.05</v>
          </cell>
          <cell r="D119">
            <v>31.816706</v>
          </cell>
        </row>
        <row r="120">
          <cell r="B120">
            <v>45530</v>
          </cell>
          <cell r="C120">
            <v>259.39</v>
          </cell>
          <cell r="D120">
            <v>36.184863999999997</v>
          </cell>
        </row>
        <row r="121">
          <cell r="B121">
            <v>45527</v>
          </cell>
          <cell r="C121">
            <v>262.64999999999998</v>
          </cell>
          <cell r="D121">
            <v>102.220794</v>
          </cell>
        </row>
        <row r="122">
          <cell r="B122">
            <v>45526</v>
          </cell>
          <cell r="C122">
            <v>257.95999999999998</v>
          </cell>
          <cell r="D122">
            <v>73.893287999999998</v>
          </cell>
        </row>
        <row r="123">
          <cell r="B123">
            <v>45525</v>
          </cell>
          <cell r="C123">
            <v>260.02999999999997</v>
          </cell>
          <cell r="D123">
            <v>38.605741999999999</v>
          </cell>
        </row>
        <row r="124">
          <cell r="B124">
            <v>45524</v>
          </cell>
          <cell r="C124">
            <v>263.12</v>
          </cell>
          <cell r="D124">
            <v>132.396556</v>
          </cell>
        </row>
        <row r="125">
          <cell r="B125">
            <v>45523</v>
          </cell>
          <cell r="C125">
            <v>262.17</v>
          </cell>
          <cell r="D125">
            <v>80.435895000000002</v>
          </cell>
        </row>
        <row r="126">
          <cell r="B126">
            <v>45520</v>
          </cell>
          <cell r="C126">
            <v>264.43</v>
          </cell>
          <cell r="D126">
            <v>42.932760999999999</v>
          </cell>
        </row>
        <row r="127">
          <cell r="B127">
            <v>45518</v>
          </cell>
          <cell r="C127">
            <v>260.14</v>
          </cell>
          <cell r="D127">
            <v>41.735067999999998</v>
          </cell>
        </row>
        <row r="128">
          <cell r="B128">
            <v>45517</v>
          </cell>
          <cell r="C128">
            <v>257.08</v>
          </cell>
          <cell r="D128">
            <v>26.127109000000001</v>
          </cell>
        </row>
        <row r="129">
          <cell r="B129">
            <v>45516</v>
          </cell>
          <cell r="C129">
            <v>263.43</v>
          </cell>
          <cell r="D129">
            <v>33.514963999999999</v>
          </cell>
        </row>
        <row r="130">
          <cell r="B130">
            <v>45513</v>
          </cell>
          <cell r="C130">
            <v>267.08999999999997</v>
          </cell>
          <cell r="D130">
            <v>52.601958000000003</v>
          </cell>
        </row>
        <row r="131">
          <cell r="B131">
            <v>45512</v>
          </cell>
          <cell r="C131">
            <v>265.58999999999997</v>
          </cell>
          <cell r="D131">
            <v>57.917059000000002</v>
          </cell>
        </row>
        <row r="132">
          <cell r="B132">
            <v>45511</v>
          </cell>
          <cell r="C132">
            <v>265.67</v>
          </cell>
          <cell r="D132">
            <v>127.37920099999999</v>
          </cell>
        </row>
        <row r="133">
          <cell r="B133">
            <v>45510</v>
          </cell>
          <cell r="C133">
            <v>249.08</v>
          </cell>
          <cell r="D133">
            <v>143.45960199999999</v>
          </cell>
        </row>
        <row r="134">
          <cell r="B134">
            <v>45509</v>
          </cell>
          <cell r="C134">
            <v>256.29000000000002</v>
          </cell>
          <cell r="D134">
            <v>156.10621800000001</v>
          </cell>
        </row>
        <row r="135">
          <cell r="B135">
            <v>45506</v>
          </cell>
          <cell r="C135">
            <v>262.33999999999997</v>
          </cell>
          <cell r="D135">
            <v>389.06061999999997</v>
          </cell>
        </row>
        <row r="136">
          <cell r="B136">
            <v>45505</v>
          </cell>
          <cell r="C136">
            <v>234.09</v>
          </cell>
          <cell r="D136">
            <v>87.888741999999993</v>
          </cell>
        </row>
        <row r="137">
          <cell r="B137">
            <v>45504</v>
          </cell>
          <cell r="C137">
            <v>229.45</v>
          </cell>
          <cell r="D137">
            <v>25.009969000000002</v>
          </cell>
        </row>
        <row r="138">
          <cell r="B138">
            <v>45503</v>
          </cell>
          <cell r="C138">
            <v>227.13</v>
          </cell>
          <cell r="D138">
            <v>39.378466000000003</v>
          </cell>
        </row>
        <row r="139">
          <cell r="B139">
            <v>45502</v>
          </cell>
          <cell r="C139">
            <v>226.89</v>
          </cell>
          <cell r="D139">
            <v>40.644424000000001</v>
          </cell>
        </row>
        <row r="140">
          <cell r="B140">
            <v>45499</v>
          </cell>
          <cell r="C140">
            <v>224.62</v>
          </cell>
          <cell r="D140">
            <v>35.693966000000003</v>
          </cell>
        </row>
        <row r="141">
          <cell r="B141">
            <v>45498</v>
          </cell>
          <cell r="C141">
            <v>219.31</v>
          </cell>
          <cell r="D141">
            <v>26.124437</v>
          </cell>
        </row>
        <row r="142">
          <cell r="B142">
            <v>45497</v>
          </cell>
          <cell r="C142">
            <v>223.49</v>
          </cell>
          <cell r="D142">
            <v>32.358784</v>
          </cell>
        </row>
        <row r="143">
          <cell r="B143">
            <v>45496</v>
          </cell>
          <cell r="C143">
            <v>217.91</v>
          </cell>
          <cell r="D143">
            <v>36.589824999999998</v>
          </cell>
        </row>
        <row r="144">
          <cell r="B144">
            <v>45495</v>
          </cell>
          <cell r="C144">
            <v>221.66</v>
          </cell>
          <cell r="D144">
            <v>33.701487999999998</v>
          </cell>
        </row>
        <row r="145">
          <cell r="B145">
            <v>45492</v>
          </cell>
          <cell r="C145">
            <v>218.89</v>
          </cell>
          <cell r="D145">
            <v>39.257871000000002</v>
          </cell>
        </row>
        <row r="146">
          <cell r="B146">
            <v>45491</v>
          </cell>
          <cell r="C146">
            <v>220.62</v>
          </cell>
          <cell r="D146">
            <v>58.537672999999998</v>
          </cell>
        </row>
        <row r="147">
          <cell r="B147">
            <v>45489</v>
          </cell>
          <cell r="C147">
            <v>217.49</v>
          </cell>
          <cell r="D147">
            <v>44.681030999999997</v>
          </cell>
        </row>
        <row r="148">
          <cell r="B148">
            <v>45488</v>
          </cell>
          <cell r="C148">
            <v>229.15</v>
          </cell>
          <cell r="D148">
            <v>51.203051000000002</v>
          </cell>
        </row>
        <row r="149">
          <cell r="B149">
            <v>45485</v>
          </cell>
          <cell r="C149">
            <v>222.47</v>
          </cell>
          <cell r="D149">
            <v>45.580868000000002</v>
          </cell>
        </row>
        <row r="150">
          <cell r="B150">
            <v>45484</v>
          </cell>
          <cell r="C150">
            <v>217.14</v>
          </cell>
          <cell r="D150">
            <v>45.769091000000003</v>
          </cell>
        </row>
        <row r="151">
          <cell r="B151">
            <v>45483</v>
          </cell>
          <cell r="C151">
            <v>211.37</v>
          </cell>
          <cell r="D151">
            <v>29.852042999999998</v>
          </cell>
        </row>
        <row r="152">
          <cell r="B152">
            <v>45482</v>
          </cell>
          <cell r="C152">
            <v>212.56</v>
          </cell>
          <cell r="D152">
            <v>39.312576</v>
          </cell>
        </row>
        <row r="153">
          <cell r="B153">
            <v>45481</v>
          </cell>
          <cell r="C153">
            <v>207.93</v>
          </cell>
          <cell r="D153">
            <v>18.260120000000001</v>
          </cell>
        </row>
        <row r="154">
          <cell r="B154">
            <v>45478</v>
          </cell>
          <cell r="C154">
            <v>207.57</v>
          </cell>
          <cell r="D154">
            <v>29.681228000000001</v>
          </cell>
        </row>
        <row r="155">
          <cell r="B155">
            <v>45477</v>
          </cell>
          <cell r="C155">
            <v>207.44</v>
          </cell>
          <cell r="D155">
            <v>30.004307000000001</v>
          </cell>
        </row>
        <row r="156">
          <cell r="B156">
            <v>45476</v>
          </cell>
          <cell r="C156">
            <v>208.44</v>
          </cell>
          <cell r="D156">
            <v>61.479249000000003</v>
          </cell>
        </row>
        <row r="157">
          <cell r="B157">
            <v>45475</v>
          </cell>
          <cell r="C157">
            <v>209.09</v>
          </cell>
          <cell r="D157">
            <v>65.698266000000004</v>
          </cell>
        </row>
        <row r="158">
          <cell r="B158">
            <v>45474</v>
          </cell>
          <cell r="C158">
            <v>203.97</v>
          </cell>
          <cell r="D158">
            <v>53.536850000000001</v>
          </cell>
        </row>
        <row r="159">
          <cell r="B159">
            <v>45471</v>
          </cell>
          <cell r="C159">
            <v>200.56</v>
          </cell>
          <cell r="D159">
            <v>37.287396999999999</v>
          </cell>
        </row>
        <row r="160">
          <cell r="B160">
            <v>45470</v>
          </cell>
          <cell r="C160">
            <v>200.15</v>
          </cell>
          <cell r="D160">
            <v>32.535933</v>
          </cell>
        </row>
        <row r="161">
          <cell r="B161">
            <v>45469</v>
          </cell>
          <cell r="C161">
            <v>197.25</v>
          </cell>
          <cell r="D161">
            <v>38.934432000000001</v>
          </cell>
        </row>
        <row r="162">
          <cell r="B162">
            <v>45468</v>
          </cell>
          <cell r="C162">
            <v>202.27</v>
          </cell>
          <cell r="D162">
            <v>60.670560000000002</v>
          </cell>
        </row>
        <row r="163">
          <cell r="B163">
            <v>45467</v>
          </cell>
          <cell r="C163">
            <v>198.92</v>
          </cell>
          <cell r="D163">
            <v>34.201377999999998</v>
          </cell>
        </row>
        <row r="164">
          <cell r="B164">
            <v>45464</v>
          </cell>
          <cell r="C164">
            <v>193.95</v>
          </cell>
          <cell r="D164">
            <v>37.841138000000001</v>
          </cell>
        </row>
        <row r="165">
          <cell r="B165">
            <v>45463</v>
          </cell>
          <cell r="C165">
            <v>197.05</v>
          </cell>
          <cell r="D165">
            <v>44.395214000000003</v>
          </cell>
        </row>
        <row r="166">
          <cell r="B166">
            <v>45462</v>
          </cell>
          <cell r="C166">
            <v>198.49</v>
          </cell>
          <cell r="D166">
            <v>112.274897</v>
          </cell>
        </row>
        <row r="167">
          <cell r="B167">
            <v>45461</v>
          </cell>
          <cell r="C167">
            <v>188.61</v>
          </cell>
          <cell r="D167">
            <v>40.633378999999998</v>
          </cell>
        </row>
        <row r="168">
          <cell r="B168">
            <v>45457</v>
          </cell>
          <cell r="C168">
            <v>186.24</v>
          </cell>
          <cell r="D168">
            <v>29.823712</v>
          </cell>
        </row>
        <row r="169">
          <cell r="B169">
            <v>45456</v>
          </cell>
          <cell r="C169">
            <v>184.94</v>
          </cell>
          <cell r="D169">
            <v>47.891483999999998</v>
          </cell>
        </row>
        <row r="170">
          <cell r="B170">
            <v>45455</v>
          </cell>
          <cell r="C170">
            <v>179.65</v>
          </cell>
          <cell r="D170">
            <v>42.830410999999998</v>
          </cell>
        </row>
        <row r="171">
          <cell r="B171">
            <v>45454</v>
          </cell>
          <cell r="C171">
            <v>184.02</v>
          </cell>
          <cell r="D171">
            <v>41.803815</v>
          </cell>
        </row>
        <row r="172">
          <cell r="B172">
            <v>45453</v>
          </cell>
          <cell r="C172">
            <v>182.16</v>
          </cell>
          <cell r="D172">
            <v>33.163473000000003</v>
          </cell>
        </row>
        <row r="173">
          <cell r="B173">
            <v>45450</v>
          </cell>
          <cell r="C173">
            <v>184</v>
          </cell>
          <cell r="D173">
            <v>33.175407</v>
          </cell>
        </row>
        <row r="174">
          <cell r="B174">
            <v>45449</v>
          </cell>
          <cell r="C174">
            <v>183.65</v>
          </cell>
          <cell r="D174">
            <v>20.887553</v>
          </cell>
        </row>
        <row r="175">
          <cell r="B175">
            <v>45448</v>
          </cell>
          <cell r="C175">
            <v>183.8</v>
          </cell>
          <cell r="D175">
            <v>57.213537000000002</v>
          </cell>
        </row>
        <row r="176">
          <cell r="B176">
            <v>45447</v>
          </cell>
          <cell r="C176">
            <v>172</v>
          </cell>
          <cell r="D176">
            <v>75.272858999999997</v>
          </cell>
        </row>
        <row r="177">
          <cell r="B177">
            <v>45446</v>
          </cell>
          <cell r="C177">
            <v>175.45</v>
          </cell>
          <cell r="D177">
            <v>53.437123</v>
          </cell>
        </row>
        <row r="178">
          <cell r="B178">
            <v>45443</v>
          </cell>
          <cell r="C178">
            <v>179.15</v>
          </cell>
          <cell r="D178">
            <v>149.28341499999999</v>
          </cell>
        </row>
        <row r="179">
          <cell r="B179">
            <v>45442</v>
          </cell>
          <cell r="C179">
            <v>180.6</v>
          </cell>
          <cell r="D179">
            <v>33.684173000000001</v>
          </cell>
        </row>
        <row r="180">
          <cell r="B180">
            <v>45441</v>
          </cell>
          <cell r="C180">
            <v>183.35</v>
          </cell>
          <cell r="D180">
            <v>30.888209</v>
          </cell>
        </row>
        <row r="181">
          <cell r="B181">
            <v>45440</v>
          </cell>
          <cell r="C181">
            <v>181.6</v>
          </cell>
          <cell r="D181">
            <v>34.444521000000002</v>
          </cell>
        </row>
        <row r="182">
          <cell r="B182">
            <v>45439</v>
          </cell>
          <cell r="C182">
            <v>183.65</v>
          </cell>
          <cell r="D182">
            <v>47.652253000000002</v>
          </cell>
        </row>
        <row r="183">
          <cell r="B183">
            <v>45436</v>
          </cell>
          <cell r="C183">
            <v>182.9</v>
          </cell>
          <cell r="D183">
            <v>37.064093</v>
          </cell>
        </row>
        <row r="184">
          <cell r="B184">
            <v>45435</v>
          </cell>
          <cell r="C184">
            <v>186.8</v>
          </cell>
          <cell r="D184">
            <v>20.931137</v>
          </cell>
        </row>
        <row r="185">
          <cell r="B185">
            <v>45434</v>
          </cell>
          <cell r="C185">
            <v>185.5</v>
          </cell>
          <cell r="D185">
            <v>40.374419000000003</v>
          </cell>
        </row>
        <row r="186">
          <cell r="B186">
            <v>45433</v>
          </cell>
          <cell r="C186">
            <v>189.1</v>
          </cell>
          <cell r="D186">
            <v>33.453173999999997</v>
          </cell>
        </row>
        <row r="187">
          <cell r="B187">
            <v>45429</v>
          </cell>
          <cell r="C187">
            <v>194.85</v>
          </cell>
          <cell r="D187">
            <v>20.841351</v>
          </cell>
        </row>
        <row r="188">
          <cell r="B188">
            <v>45428</v>
          </cell>
          <cell r="C188">
            <v>195.2</v>
          </cell>
          <cell r="D188">
            <v>35.478592999999996</v>
          </cell>
        </row>
        <row r="189">
          <cell r="B189">
            <v>45427</v>
          </cell>
          <cell r="C189">
            <v>192</v>
          </cell>
          <cell r="D189">
            <v>44.772996999999997</v>
          </cell>
        </row>
        <row r="190">
          <cell r="B190">
            <v>45426</v>
          </cell>
          <cell r="C190">
            <v>187.3</v>
          </cell>
          <cell r="D190">
            <v>110.070781</v>
          </cell>
        </row>
        <row r="191">
          <cell r="B191">
            <v>45425</v>
          </cell>
          <cell r="C191">
            <v>194.3</v>
          </cell>
          <cell r="D191">
            <v>114.135952</v>
          </cell>
        </row>
        <row r="192">
          <cell r="B192">
            <v>45422</v>
          </cell>
          <cell r="C192">
            <v>201.3</v>
          </cell>
          <cell r="D192">
            <v>52.717900999999998</v>
          </cell>
        </row>
        <row r="193">
          <cell r="B193">
            <v>45421</v>
          </cell>
          <cell r="C193">
            <v>195.25</v>
          </cell>
          <cell r="D193">
            <v>47.274768999999999</v>
          </cell>
        </row>
        <row r="194">
          <cell r="B194">
            <v>45420</v>
          </cell>
          <cell r="C194">
            <v>195.45</v>
          </cell>
          <cell r="D194">
            <v>47.941406000000001</v>
          </cell>
        </row>
        <row r="195">
          <cell r="B195">
            <v>45419</v>
          </cell>
          <cell r="C195">
            <v>191.45</v>
          </cell>
          <cell r="D195">
            <v>48.161265</v>
          </cell>
        </row>
        <row r="196">
          <cell r="B196">
            <v>45418</v>
          </cell>
          <cell r="C196">
            <v>195.7</v>
          </cell>
          <cell r="D196">
            <v>26.394238999999999</v>
          </cell>
        </row>
        <row r="197">
          <cell r="B197">
            <v>45415</v>
          </cell>
          <cell r="C197">
            <v>197.25</v>
          </cell>
          <cell r="D197">
            <v>37.882274000000002</v>
          </cell>
        </row>
        <row r="198">
          <cell r="B198">
            <v>45414</v>
          </cell>
          <cell r="C198">
            <v>195.45</v>
          </cell>
          <cell r="D198">
            <v>27.391448</v>
          </cell>
        </row>
        <row r="199">
          <cell r="B199">
            <v>45412</v>
          </cell>
          <cell r="C199">
            <v>193.15</v>
          </cell>
          <cell r="D199">
            <v>39.383265000000002</v>
          </cell>
        </row>
        <row r="200">
          <cell r="B200">
            <v>45411</v>
          </cell>
          <cell r="C200">
            <v>193.6</v>
          </cell>
          <cell r="D200">
            <v>33.415230000000001</v>
          </cell>
        </row>
        <row r="201">
          <cell r="B201">
            <v>45408</v>
          </cell>
          <cell r="C201">
            <v>188.1</v>
          </cell>
          <cell r="D201">
            <v>33.778145000000002</v>
          </cell>
        </row>
        <row r="202">
          <cell r="B202">
            <v>45407</v>
          </cell>
          <cell r="C202">
            <v>184.7</v>
          </cell>
          <cell r="D202">
            <v>38.839520999999998</v>
          </cell>
        </row>
        <row r="203">
          <cell r="B203">
            <v>45406</v>
          </cell>
          <cell r="C203">
            <v>184.4</v>
          </cell>
          <cell r="D203">
            <v>32.622315</v>
          </cell>
        </row>
        <row r="204">
          <cell r="B204">
            <v>45405</v>
          </cell>
          <cell r="C204">
            <v>187.45</v>
          </cell>
          <cell r="D204">
            <v>35.740730999999997</v>
          </cell>
        </row>
        <row r="205">
          <cell r="B205">
            <v>45404</v>
          </cell>
          <cell r="C205">
            <v>193.35</v>
          </cell>
          <cell r="D205">
            <v>28.792292</v>
          </cell>
        </row>
        <row r="206">
          <cell r="B206">
            <v>45401</v>
          </cell>
          <cell r="C206">
            <v>189.2</v>
          </cell>
          <cell r="D206">
            <v>34.112203999999998</v>
          </cell>
        </row>
        <row r="207">
          <cell r="B207">
            <v>45400</v>
          </cell>
          <cell r="C207">
            <v>185.2</v>
          </cell>
          <cell r="D207">
            <v>35.346376999999997</v>
          </cell>
        </row>
        <row r="208">
          <cell r="B208">
            <v>45398</v>
          </cell>
          <cell r="C208">
            <v>186.45</v>
          </cell>
          <cell r="D208">
            <v>43.273463</v>
          </cell>
        </row>
        <row r="209">
          <cell r="B209">
            <v>45397</v>
          </cell>
          <cell r="C209">
            <v>188.3</v>
          </cell>
          <cell r="D209">
            <v>48.456567999999997</v>
          </cell>
        </row>
        <row r="210">
          <cell r="B210">
            <v>45394</v>
          </cell>
          <cell r="C210">
            <v>192.1</v>
          </cell>
          <cell r="D210">
            <v>56.543869000000001</v>
          </cell>
        </row>
        <row r="211">
          <cell r="B211">
            <v>45392</v>
          </cell>
          <cell r="C211">
            <v>196.9</v>
          </cell>
          <cell r="D211">
            <v>35.141522000000002</v>
          </cell>
        </row>
        <row r="212">
          <cell r="B212">
            <v>45391</v>
          </cell>
          <cell r="C212">
            <v>193.7</v>
          </cell>
          <cell r="D212">
            <v>30.824719000000002</v>
          </cell>
        </row>
        <row r="213">
          <cell r="B213">
            <v>45390</v>
          </cell>
          <cell r="C213">
            <v>191.8</v>
          </cell>
          <cell r="D213">
            <v>23.092887000000001</v>
          </cell>
        </row>
        <row r="214">
          <cell r="B214">
            <v>45387</v>
          </cell>
          <cell r="C214">
            <v>190.5</v>
          </cell>
          <cell r="D214">
            <v>35.235138999999997</v>
          </cell>
        </row>
        <row r="215">
          <cell r="B215">
            <v>45386</v>
          </cell>
          <cell r="C215">
            <v>187</v>
          </cell>
          <cell r="D215">
            <v>52.772053999999997</v>
          </cell>
        </row>
        <row r="216">
          <cell r="B216">
            <v>45385</v>
          </cell>
          <cell r="C216">
            <v>178.3</v>
          </cell>
          <cell r="D216">
            <v>24.268720999999999</v>
          </cell>
        </row>
        <row r="217">
          <cell r="B217">
            <v>45384</v>
          </cell>
          <cell r="C217">
            <v>183.1</v>
          </cell>
          <cell r="D217">
            <v>36.346393999999997</v>
          </cell>
        </row>
        <row r="218">
          <cell r="B218">
            <v>45383</v>
          </cell>
          <cell r="C218">
            <v>184.5</v>
          </cell>
          <cell r="D218">
            <v>20.789207999999999</v>
          </cell>
        </row>
        <row r="219">
          <cell r="B219">
            <v>45379</v>
          </cell>
          <cell r="C219">
            <v>182.1</v>
          </cell>
          <cell r="D219">
            <v>42.567445999999997</v>
          </cell>
        </row>
        <row r="220">
          <cell r="B220">
            <v>45378</v>
          </cell>
          <cell r="C220">
            <v>179.45</v>
          </cell>
          <cell r="D220">
            <v>50.528768999999997</v>
          </cell>
        </row>
        <row r="221">
          <cell r="B221">
            <v>45377</v>
          </cell>
          <cell r="C221">
            <v>182.6</v>
          </cell>
          <cell r="D221">
            <v>64.590292000000005</v>
          </cell>
        </row>
        <row r="222">
          <cell r="B222">
            <v>45373</v>
          </cell>
          <cell r="C222">
            <v>174.2</v>
          </cell>
          <cell r="D222">
            <v>41.776494</v>
          </cell>
        </row>
        <row r="223">
          <cell r="B223">
            <v>45372</v>
          </cell>
          <cell r="C223">
            <v>169.65</v>
          </cell>
          <cell r="D223">
            <v>42.227967</v>
          </cell>
        </row>
        <row r="224">
          <cell r="B224">
            <v>45371</v>
          </cell>
          <cell r="C224">
            <v>165.6</v>
          </cell>
          <cell r="D224">
            <v>45.544054000000003</v>
          </cell>
        </row>
        <row r="225">
          <cell r="B225">
            <v>45370</v>
          </cell>
          <cell r="C225">
            <v>157.94999999999999</v>
          </cell>
          <cell r="D225">
            <v>24.847687000000001</v>
          </cell>
        </row>
        <row r="226">
          <cell r="B226">
            <v>45369</v>
          </cell>
          <cell r="C226">
            <v>158.25</v>
          </cell>
          <cell r="D226">
            <v>35.382756000000001</v>
          </cell>
        </row>
        <row r="227">
          <cell r="B227">
            <v>45366</v>
          </cell>
          <cell r="C227">
            <v>160.05000000000001</v>
          </cell>
          <cell r="D227">
            <v>95.085426999999996</v>
          </cell>
        </row>
        <row r="228">
          <cell r="B228">
            <v>45365</v>
          </cell>
          <cell r="C228">
            <v>152.75</v>
          </cell>
          <cell r="D228">
            <v>45.708365000000001</v>
          </cell>
        </row>
        <row r="229">
          <cell r="B229">
            <v>45364</v>
          </cell>
          <cell r="C229">
            <v>148.65</v>
          </cell>
          <cell r="D229">
            <v>53.202095</v>
          </cell>
        </row>
        <row r="230">
          <cell r="B230">
            <v>45363</v>
          </cell>
          <cell r="C230">
            <v>156.9</v>
          </cell>
          <cell r="D230">
            <v>31.159766000000001</v>
          </cell>
        </row>
        <row r="231">
          <cell r="B231">
            <v>45362</v>
          </cell>
          <cell r="C231">
            <v>154.85</v>
          </cell>
          <cell r="D231">
            <v>51.519590999999998</v>
          </cell>
        </row>
        <row r="232">
          <cell r="B232">
            <v>45358</v>
          </cell>
          <cell r="C232">
            <v>160</v>
          </cell>
          <cell r="D232">
            <v>43.685237999999998</v>
          </cell>
        </row>
        <row r="233">
          <cell r="B233">
            <v>45357</v>
          </cell>
          <cell r="C233">
            <v>161.55000000000001</v>
          </cell>
          <cell r="D233">
            <v>95.621548000000004</v>
          </cell>
        </row>
        <row r="234">
          <cell r="B234">
            <v>45356</v>
          </cell>
          <cell r="C234">
            <v>165.85</v>
          </cell>
          <cell r="D234">
            <v>29.313863999999999</v>
          </cell>
        </row>
        <row r="235">
          <cell r="B235">
            <v>45355</v>
          </cell>
          <cell r="C235">
            <v>169.8</v>
          </cell>
          <cell r="D235">
            <v>55.751426000000002</v>
          </cell>
        </row>
        <row r="236">
          <cell r="B236">
            <v>45352</v>
          </cell>
          <cell r="C236">
            <v>166.5</v>
          </cell>
          <cell r="D236">
            <v>42.587330999999999</v>
          </cell>
        </row>
        <row r="237">
          <cell r="B237">
            <v>45351</v>
          </cell>
          <cell r="C237">
            <v>165.45</v>
          </cell>
          <cell r="D237">
            <v>175.78543999999999</v>
          </cell>
        </row>
        <row r="238">
          <cell r="B238">
            <v>45350</v>
          </cell>
          <cell r="C238">
            <v>159.35</v>
          </cell>
          <cell r="D238">
            <v>41.883110000000002</v>
          </cell>
        </row>
        <row r="239">
          <cell r="B239">
            <v>45349</v>
          </cell>
          <cell r="C239">
            <v>161.30000000000001</v>
          </cell>
          <cell r="D239">
            <v>29.921496999999999</v>
          </cell>
        </row>
        <row r="240">
          <cell r="B240">
            <v>45348</v>
          </cell>
          <cell r="C240">
            <v>164.2</v>
          </cell>
          <cell r="D240">
            <v>33.433565999999999</v>
          </cell>
        </row>
        <row r="241">
          <cell r="B241">
            <v>45345</v>
          </cell>
          <cell r="C241">
            <v>164.05</v>
          </cell>
          <cell r="D241">
            <v>37.200710000000001</v>
          </cell>
        </row>
        <row r="242">
          <cell r="B242">
            <v>45344</v>
          </cell>
          <cell r="C242">
            <v>162.1</v>
          </cell>
          <cell r="D242">
            <v>67.614847999999995</v>
          </cell>
        </row>
        <row r="243">
          <cell r="B243">
            <v>45343</v>
          </cell>
          <cell r="C243">
            <v>158.65</v>
          </cell>
          <cell r="D243">
            <v>91.140945000000002</v>
          </cell>
        </row>
        <row r="244">
          <cell r="B244">
            <v>45342</v>
          </cell>
          <cell r="C244">
            <v>161.05000000000001</v>
          </cell>
          <cell r="D244">
            <v>85.356674999999996</v>
          </cell>
        </row>
        <row r="245">
          <cell r="B245">
            <v>45341</v>
          </cell>
          <cell r="C245">
            <v>157.5</v>
          </cell>
          <cell r="D245">
            <v>60.218201999999998</v>
          </cell>
        </row>
        <row r="246">
          <cell r="B246">
            <v>45338</v>
          </cell>
          <cell r="C246">
            <v>156.69999999999999</v>
          </cell>
          <cell r="D246">
            <v>61.209336999999998</v>
          </cell>
        </row>
        <row r="247">
          <cell r="B247">
            <v>45337</v>
          </cell>
          <cell r="C247">
            <v>154.85</v>
          </cell>
          <cell r="D247">
            <v>77.367585000000005</v>
          </cell>
        </row>
        <row r="248">
          <cell r="B248">
            <v>45336</v>
          </cell>
          <cell r="C248">
            <v>152.25</v>
          </cell>
          <cell r="D248">
            <v>38.221083</v>
          </cell>
        </row>
        <row r="249">
          <cell r="B249">
            <v>45335</v>
          </cell>
          <cell r="C249">
            <v>154.75</v>
          </cell>
          <cell r="D249">
            <v>79.935680000000005</v>
          </cell>
        </row>
        <row r="250">
          <cell r="B250">
            <v>45334</v>
          </cell>
          <cell r="C250">
            <v>153.80000000000001</v>
          </cell>
          <cell r="D250">
            <v>155.84810200000001</v>
          </cell>
        </row>
        <row r="251">
          <cell r="B251">
            <v>45331</v>
          </cell>
          <cell r="C251">
            <v>149.44999999999999</v>
          </cell>
          <cell r="D251">
            <v>257.918995</v>
          </cell>
        </row>
        <row r="252">
          <cell r="B252">
            <v>45330</v>
          </cell>
          <cell r="C252">
            <v>144.1</v>
          </cell>
          <cell r="D252">
            <v>184.83964900000001</v>
          </cell>
        </row>
        <row r="253">
          <cell r="B253">
            <v>45329</v>
          </cell>
          <cell r="C253">
            <v>140.4</v>
          </cell>
          <cell r="D253">
            <v>75.083258999999998</v>
          </cell>
        </row>
        <row r="254">
          <cell r="B254">
            <v>45328</v>
          </cell>
          <cell r="C254">
            <v>139.94999999999999</v>
          </cell>
          <cell r="D254">
            <v>46.782950999999997</v>
          </cell>
        </row>
        <row r="255">
          <cell r="B255">
            <v>45327</v>
          </cell>
          <cell r="C255">
            <v>140.25</v>
          </cell>
          <cell r="D255">
            <v>54.189687999999997</v>
          </cell>
        </row>
        <row r="256">
          <cell r="B256">
            <v>45324</v>
          </cell>
          <cell r="C256">
            <v>143.80000000000001</v>
          </cell>
          <cell r="D256">
            <v>78.666454000000002</v>
          </cell>
        </row>
        <row r="257">
          <cell r="B257">
            <v>45323</v>
          </cell>
          <cell r="C257">
            <v>140.55000000000001</v>
          </cell>
          <cell r="D257">
            <v>70.252448999999999</v>
          </cell>
        </row>
        <row r="258">
          <cell r="B258">
            <v>45322</v>
          </cell>
          <cell r="C258">
            <v>139.55000000000001</v>
          </cell>
          <cell r="D258">
            <v>89.833027000000001</v>
          </cell>
        </row>
        <row r="259">
          <cell r="B259">
            <v>45321</v>
          </cell>
          <cell r="C259">
            <v>137.19999999999999</v>
          </cell>
          <cell r="D259">
            <v>57.612020000000001</v>
          </cell>
        </row>
        <row r="260">
          <cell r="B260">
            <v>45320</v>
          </cell>
          <cell r="C260">
            <v>135.55000000000001</v>
          </cell>
          <cell r="D260">
            <v>55.871017000000002</v>
          </cell>
        </row>
        <row r="261">
          <cell r="B261">
            <v>45316</v>
          </cell>
          <cell r="C261">
            <v>136.15</v>
          </cell>
          <cell r="D261">
            <v>60.682540000000003</v>
          </cell>
        </row>
        <row r="262">
          <cell r="B262">
            <v>45315</v>
          </cell>
          <cell r="C262">
            <v>136.19999999999999</v>
          </cell>
          <cell r="D262">
            <v>54.612769</v>
          </cell>
        </row>
        <row r="263">
          <cell r="B263">
            <v>45314</v>
          </cell>
          <cell r="C263">
            <v>130.1</v>
          </cell>
          <cell r="D263">
            <v>72.520624999999995</v>
          </cell>
        </row>
        <row r="264">
          <cell r="B264">
            <v>45310</v>
          </cell>
          <cell r="C264">
            <v>135.05000000000001</v>
          </cell>
          <cell r="D264">
            <v>81.155017999999998</v>
          </cell>
        </row>
        <row r="265">
          <cell r="B265">
            <v>45309</v>
          </cell>
          <cell r="C265">
            <v>129.44999999999999</v>
          </cell>
          <cell r="D265">
            <v>111.946831</v>
          </cell>
        </row>
        <row r="266">
          <cell r="B266">
            <v>45308</v>
          </cell>
          <cell r="C266">
            <v>127.4</v>
          </cell>
          <cell r="D266">
            <v>76.780525999999995</v>
          </cell>
        </row>
        <row r="267">
          <cell r="B267">
            <v>45307</v>
          </cell>
          <cell r="C267">
            <v>133.55000000000001</v>
          </cell>
          <cell r="D267">
            <v>47.043427999999999</v>
          </cell>
        </row>
        <row r="268">
          <cell r="B268">
            <v>45306</v>
          </cell>
          <cell r="C268">
            <v>139.55000000000001</v>
          </cell>
          <cell r="D268" t="str">
            <v>-</v>
          </cell>
        </row>
        <row r="269">
          <cell r="B269">
            <v>45303</v>
          </cell>
          <cell r="C269">
            <v>139.55000000000001</v>
          </cell>
          <cell r="D269">
            <v>45.508277</v>
          </cell>
        </row>
        <row r="270">
          <cell r="B270">
            <v>45302</v>
          </cell>
          <cell r="C270">
            <v>138.35</v>
          </cell>
          <cell r="D270">
            <v>41.809415000000001</v>
          </cell>
        </row>
        <row r="271">
          <cell r="B271">
            <v>45301</v>
          </cell>
          <cell r="C271">
            <v>134.65</v>
          </cell>
          <cell r="D271">
            <v>29.917881000000001</v>
          </cell>
        </row>
        <row r="272">
          <cell r="B272">
            <v>45300</v>
          </cell>
          <cell r="C272">
            <v>134.30000000000001</v>
          </cell>
          <cell r="D272">
            <v>33.803263000000001</v>
          </cell>
        </row>
        <row r="273">
          <cell r="B273">
            <v>45299</v>
          </cell>
          <cell r="C273">
            <v>132.85</v>
          </cell>
          <cell r="D273">
            <v>38.912422999999997</v>
          </cell>
        </row>
        <row r="274">
          <cell r="B274">
            <v>45296</v>
          </cell>
          <cell r="C274">
            <v>133.30000000000001</v>
          </cell>
          <cell r="D274">
            <v>55.608922999999997</v>
          </cell>
        </row>
        <row r="275">
          <cell r="B275">
            <v>45295</v>
          </cell>
          <cell r="C275">
            <v>129.75</v>
          </cell>
          <cell r="D275">
            <v>45.285623999999999</v>
          </cell>
        </row>
        <row r="276">
          <cell r="B276">
            <v>45294</v>
          </cell>
          <cell r="C276">
            <v>127.55</v>
          </cell>
          <cell r="D276">
            <v>39.101171999999998</v>
          </cell>
        </row>
        <row r="277">
          <cell r="B277">
            <v>45293</v>
          </cell>
          <cell r="C277">
            <v>128.69999999999999</v>
          </cell>
          <cell r="D277">
            <v>69.395959000000005</v>
          </cell>
        </row>
        <row r="278">
          <cell r="B278">
            <v>45292</v>
          </cell>
          <cell r="C278">
            <v>124.5</v>
          </cell>
          <cell r="D278">
            <v>24.228684999999999</v>
          </cell>
        </row>
        <row r="279">
          <cell r="B279">
            <v>45289</v>
          </cell>
          <cell r="C279">
            <v>123.7</v>
          </cell>
          <cell r="D279">
            <v>27.512604</v>
          </cell>
        </row>
        <row r="280">
          <cell r="B280">
            <v>45288</v>
          </cell>
          <cell r="C280">
            <v>123.2</v>
          </cell>
          <cell r="D280">
            <v>72.865478999999993</v>
          </cell>
        </row>
        <row r="281">
          <cell r="B281">
            <v>45287</v>
          </cell>
          <cell r="C281">
            <v>127.05</v>
          </cell>
          <cell r="D281">
            <v>21.757560000000002</v>
          </cell>
        </row>
        <row r="282">
          <cell r="B282">
            <v>45286</v>
          </cell>
          <cell r="C282">
            <v>125</v>
          </cell>
          <cell r="D282">
            <v>25.499782</v>
          </cell>
        </row>
        <row r="283">
          <cell r="B283">
            <v>45282</v>
          </cell>
          <cell r="C283">
            <v>128.5</v>
          </cell>
          <cell r="D283">
            <v>63.113799999999998</v>
          </cell>
        </row>
        <row r="284">
          <cell r="B284">
            <v>45281</v>
          </cell>
          <cell r="C284">
            <v>127.35</v>
          </cell>
          <cell r="D284">
            <v>52.326124</v>
          </cell>
        </row>
        <row r="285">
          <cell r="B285">
            <v>45280</v>
          </cell>
          <cell r="C285">
            <v>124.75</v>
          </cell>
          <cell r="D285">
            <v>49.006056000000001</v>
          </cell>
        </row>
        <row r="286">
          <cell r="B286">
            <v>45279</v>
          </cell>
          <cell r="C286">
            <v>130.25</v>
          </cell>
          <cell r="D286">
            <v>64.117313999999993</v>
          </cell>
        </row>
        <row r="287">
          <cell r="B287">
            <v>45278</v>
          </cell>
          <cell r="C287">
            <v>128.55000000000001</v>
          </cell>
          <cell r="D287">
            <v>89.553155000000004</v>
          </cell>
        </row>
        <row r="288">
          <cell r="B288">
            <v>45275</v>
          </cell>
          <cell r="C288">
            <v>123.6</v>
          </cell>
          <cell r="D288">
            <v>39.542769999999997</v>
          </cell>
        </row>
        <row r="289">
          <cell r="B289">
            <v>45274</v>
          </cell>
          <cell r="C289">
            <v>124.15</v>
          </cell>
          <cell r="D289">
            <v>74.178494999999998</v>
          </cell>
        </row>
        <row r="290">
          <cell r="B290">
            <v>45273</v>
          </cell>
          <cell r="C290">
            <v>120</v>
          </cell>
          <cell r="D290">
            <v>48.092328999999999</v>
          </cell>
        </row>
        <row r="291">
          <cell r="B291">
            <v>45272</v>
          </cell>
          <cell r="C291">
            <v>116.75</v>
          </cell>
          <cell r="D291">
            <v>40.800538000000003</v>
          </cell>
        </row>
        <row r="292">
          <cell r="B292">
            <v>45271</v>
          </cell>
          <cell r="C292">
            <v>118.45</v>
          </cell>
          <cell r="D292">
            <v>32.372287</v>
          </cell>
        </row>
        <row r="293">
          <cell r="B293">
            <v>45268</v>
          </cell>
          <cell r="C293">
            <v>119.95</v>
          </cell>
          <cell r="D293">
            <v>44.213196000000003</v>
          </cell>
        </row>
        <row r="294">
          <cell r="B294">
            <v>45267</v>
          </cell>
          <cell r="C294">
            <v>121.7</v>
          </cell>
          <cell r="D294">
            <v>52.483561999999999</v>
          </cell>
        </row>
        <row r="295">
          <cell r="B295">
            <v>45266</v>
          </cell>
          <cell r="C295">
            <v>118.9</v>
          </cell>
          <cell r="D295">
            <v>48.171753000000002</v>
          </cell>
        </row>
        <row r="296">
          <cell r="B296">
            <v>45265</v>
          </cell>
          <cell r="C296">
            <v>116.75</v>
          </cell>
          <cell r="D296">
            <v>57.483305000000001</v>
          </cell>
        </row>
        <row r="297">
          <cell r="B297">
            <v>45264</v>
          </cell>
          <cell r="C297">
            <v>117.4</v>
          </cell>
          <cell r="D297">
            <v>66.057180000000002</v>
          </cell>
        </row>
        <row r="298">
          <cell r="B298">
            <v>45261</v>
          </cell>
          <cell r="C298">
            <v>116.3</v>
          </cell>
          <cell r="D298">
            <v>57.261076000000003</v>
          </cell>
        </row>
        <row r="299">
          <cell r="B299">
            <v>45260</v>
          </cell>
          <cell r="C299">
            <v>118.55</v>
          </cell>
          <cell r="D299">
            <v>225.208168</v>
          </cell>
        </row>
        <row r="300">
          <cell r="B300">
            <v>45259</v>
          </cell>
          <cell r="C300">
            <v>116.6</v>
          </cell>
          <cell r="D300">
            <v>115.274058</v>
          </cell>
        </row>
        <row r="301">
          <cell r="B301">
            <v>45258</v>
          </cell>
          <cell r="C301">
            <v>113.8</v>
          </cell>
          <cell r="D301">
            <v>61.963723999999999</v>
          </cell>
        </row>
        <row r="302">
          <cell r="B302">
            <v>45254</v>
          </cell>
          <cell r="C302">
            <v>113.25</v>
          </cell>
          <cell r="D302">
            <v>49.980086</v>
          </cell>
        </row>
        <row r="303">
          <cell r="B303">
            <v>45253</v>
          </cell>
          <cell r="C303">
            <v>112.95</v>
          </cell>
          <cell r="D303">
            <v>56.329090000000001</v>
          </cell>
        </row>
        <row r="304">
          <cell r="B304">
            <v>45252</v>
          </cell>
          <cell r="C304">
            <v>115.3</v>
          </cell>
          <cell r="D304">
            <v>52.799864999999997</v>
          </cell>
        </row>
        <row r="305">
          <cell r="B305">
            <v>45251</v>
          </cell>
          <cell r="C305">
            <v>116.5</v>
          </cell>
          <cell r="D305">
            <v>45.193553000000001</v>
          </cell>
        </row>
        <row r="306">
          <cell r="B306">
            <v>45250</v>
          </cell>
          <cell r="C306">
            <v>118.15</v>
          </cell>
          <cell r="D306">
            <v>52.784478</v>
          </cell>
        </row>
        <row r="307">
          <cell r="B307">
            <v>45247</v>
          </cell>
          <cell r="C307">
            <v>122.2</v>
          </cell>
          <cell r="D307">
            <v>43.882213</v>
          </cell>
        </row>
        <row r="308">
          <cell r="B308">
            <v>45246</v>
          </cell>
          <cell r="C308">
            <v>121.85</v>
          </cell>
          <cell r="D308">
            <v>36.895083</v>
          </cell>
        </row>
        <row r="309">
          <cell r="B309">
            <v>45245</v>
          </cell>
          <cell r="C309">
            <v>120.25</v>
          </cell>
          <cell r="D309">
            <v>60.088818000000003</v>
          </cell>
        </row>
        <row r="310">
          <cell r="B310">
            <v>45243</v>
          </cell>
          <cell r="C310">
            <v>122.2</v>
          </cell>
          <cell r="D310">
            <v>28.348143</v>
          </cell>
        </row>
        <row r="311">
          <cell r="B311">
            <v>45240</v>
          </cell>
          <cell r="C311">
            <v>121.3</v>
          </cell>
          <cell r="D311">
            <v>43.388162999999999</v>
          </cell>
        </row>
        <row r="312">
          <cell r="B312">
            <v>45239</v>
          </cell>
          <cell r="C312">
            <v>121.85</v>
          </cell>
          <cell r="D312">
            <v>50.307831999999998</v>
          </cell>
        </row>
        <row r="313">
          <cell r="B313">
            <v>45238</v>
          </cell>
          <cell r="C313">
            <v>125.15</v>
          </cell>
          <cell r="D313">
            <v>75.041687999999994</v>
          </cell>
        </row>
        <row r="314">
          <cell r="B314">
            <v>45237</v>
          </cell>
          <cell r="C314">
            <v>121.3</v>
          </cell>
          <cell r="D314">
            <v>120.88600700000001</v>
          </cell>
        </row>
        <row r="315">
          <cell r="B315">
            <v>45236</v>
          </cell>
          <cell r="C315">
            <v>123.3</v>
          </cell>
          <cell r="D315">
            <v>186.288904</v>
          </cell>
        </row>
        <row r="316">
          <cell r="B316">
            <v>45233</v>
          </cell>
          <cell r="C316">
            <v>116.5</v>
          </cell>
          <cell r="D316">
            <v>238.83337700000001</v>
          </cell>
        </row>
        <row r="317">
          <cell r="B317">
            <v>45232</v>
          </cell>
          <cell r="C317">
            <v>107.55</v>
          </cell>
          <cell r="D317">
            <v>47.086204000000002</v>
          </cell>
        </row>
        <row r="318">
          <cell r="B318">
            <v>45231</v>
          </cell>
          <cell r="C318">
            <v>103.7</v>
          </cell>
          <cell r="D318">
            <v>47.911257999999997</v>
          </cell>
        </row>
        <row r="319">
          <cell r="B319">
            <v>45230</v>
          </cell>
          <cell r="C319">
            <v>105.1</v>
          </cell>
          <cell r="D319">
            <v>49.382539000000001</v>
          </cell>
        </row>
        <row r="320">
          <cell r="B320">
            <v>45229</v>
          </cell>
          <cell r="C320">
            <v>107.7</v>
          </cell>
          <cell r="D320">
            <v>48.282252</v>
          </cell>
        </row>
        <row r="321">
          <cell r="B321">
            <v>45226</v>
          </cell>
          <cell r="C321">
            <v>105.65</v>
          </cell>
          <cell r="D321">
            <v>43.738546999999997</v>
          </cell>
        </row>
        <row r="322">
          <cell r="B322">
            <v>45225</v>
          </cell>
          <cell r="C322">
            <v>106.45</v>
          </cell>
          <cell r="D322">
            <v>108.605538</v>
          </cell>
        </row>
        <row r="323">
          <cell r="B323">
            <v>45224</v>
          </cell>
          <cell r="C323">
            <v>108.25</v>
          </cell>
          <cell r="D323">
            <v>59.685088999999998</v>
          </cell>
        </row>
        <row r="324">
          <cell r="B324">
            <v>45222</v>
          </cell>
          <cell r="C324">
            <v>108.9</v>
          </cell>
          <cell r="D324">
            <v>70.944550000000007</v>
          </cell>
        </row>
        <row r="325">
          <cell r="B325">
            <v>45219</v>
          </cell>
          <cell r="C325">
            <v>113.35</v>
          </cell>
          <cell r="D325">
            <v>64.427436</v>
          </cell>
        </row>
        <row r="326">
          <cell r="B326">
            <v>45218</v>
          </cell>
          <cell r="C326">
            <v>111.65</v>
          </cell>
          <cell r="D326">
            <v>43.517012000000001</v>
          </cell>
        </row>
        <row r="327">
          <cell r="B327">
            <v>45217</v>
          </cell>
          <cell r="C327">
            <v>113.2</v>
          </cell>
          <cell r="D327">
            <v>100.55380599999999</v>
          </cell>
        </row>
        <row r="328">
          <cell r="B328">
            <v>45216</v>
          </cell>
          <cell r="C328">
            <v>113.85</v>
          </cell>
          <cell r="D328">
            <v>55.351894000000001</v>
          </cell>
        </row>
        <row r="329">
          <cell r="B329">
            <v>45215</v>
          </cell>
          <cell r="C329">
            <v>111.5</v>
          </cell>
          <cell r="D329">
            <v>47.455520999999997</v>
          </cell>
        </row>
        <row r="330">
          <cell r="B330">
            <v>45212</v>
          </cell>
          <cell r="C330">
            <v>111</v>
          </cell>
          <cell r="D330">
            <v>55.786062999999999</v>
          </cell>
        </row>
        <row r="331">
          <cell r="B331">
            <v>45211</v>
          </cell>
          <cell r="C331">
            <v>109.85</v>
          </cell>
          <cell r="D331">
            <v>117.710894</v>
          </cell>
        </row>
        <row r="332">
          <cell r="B332">
            <v>45210</v>
          </cell>
          <cell r="C332">
            <v>109</v>
          </cell>
          <cell r="D332">
            <v>93.838781999999995</v>
          </cell>
        </row>
        <row r="333">
          <cell r="B333">
            <v>45209</v>
          </cell>
          <cell r="C333">
            <v>106.05</v>
          </cell>
          <cell r="D333">
            <v>67.712328999999997</v>
          </cell>
        </row>
        <row r="334">
          <cell r="B334">
            <v>45208</v>
          </cell>
          <cell r="C334">
            <v>103.9</v>
          </cell>
          <cell r="D334">
            <v>53.811658000000001</v>
          </cell>
        </row>
        <row r="335">
          <cell r="B335">
            <v>45205</v>
          </cell>
          <cell r="C335">
            <v>104.45</v>
          </cell>
          <cell r="D335">
            <v>65.041435000000007</v>
          </cell>
        </row>
        <row r="336">
          <cell r="B336">
            <v>45204</v>
          </cell>
          <cell r="C336">
            <v>105.4</v>
          </cell>
          <cell r="D336">
            <v>140.09680900000001</v>
          </cell>
        </row>
        <row r="337">
          <cell r="B337">
            <v>45203</v>
          </cell>
          <cell r="C337">
            <v>100.75</v>
          </cell>
          <cell r="D337">
            <v>68.727969000000002</v>
          </cell>
        </row>
        <row r="338">
          <cell r="B338">
            <v>45202</v>
          </cell>
          <cell r="C338">
            <v>105.3</v>
          </cell>
          <cell r="D338">
            <v>82.983688000000001</v>
          </cell>
        </row>
        <row r="339">
          <cell r="B339">
            <v>45198</v>
          </cell>
          <cell r="C339">
            <v>101.5</v>
          </cell>
          <cell r="D339">
            <v>49.524816000000001</v>
          </cell>
        </row>
        <row r="340">
          <cell r="B340">
            <v>45197</v>
          </cell>
          <cell r="C340">
            <v>99.95</v>
          </cell>
          <cell r="D340">
            <v>25.885383000000001</v>
          </cell>
        </row>
        <row r="341">
          <cell r="B341">
            <v>45196</v>
          </cell>
          <cell r="C341">
            <v>100.1</v>
          </cell>
          <cell r="D341">
            <v>34.894253999999997</v>
          </cell>
        </row>
        <row r="342">
          <cell r="B342">
            <v>45195</v>
          </cell>
          <cell r="C342">
            <v>99.9</v>
          </cell>
          <cell r="D342">
            <v>36.822527999999998</v>
          </cell>
        </row>
        <row r="343">
          <cell r="B343">
            <v>45194</v>
          </cell>
          <cell r="C343">
            <v>98.45</v>
          </cell>
          <cell r="D343">
            <v>34.410972000000001</v>
          </cell>
        </row>
        <row r="344">
          <cell r="B344">
            <v>45191</v>
          </cell>
          <cell r="C344">
            <v>99.9</v>
          </cell>
          <cell r="D344">
            <v>39.492725</v>
          </cell>
        </row>
        <row r="345">
          <cell r="B345">
            <v>45190</v>
          </cell>
          <cell r="C345">
            <v>99.15</v>
          </cell>
          <cell r="D345">
            <v>40.591611999999998</v>
          </cell>
        </row>
        <row r="346">
          <cell r="B346">
            <v>45189</v>
          </cell>
          <cell r="C346">
            <v>100</v>
          </cell>
          <cell r="D346">
            <v>104.11550699999999</v>
          </cell>
        </row>
        <row r="347">
          <cell r="B347">
            <v>45187</v>
          </cell>
          <cell r="C347">
            <v>102.15</v>
          </cell>
          <cell r="D347">
            <v>69.476641999999998</v>
          </cell>
        </row>
        <row r="348">
          <cell r="B348">
            <v>45184</v>
          </cell>
          <cell r="C348">
            <v>102.95</v>
          </cell>
          <cell r="D348">
            <v>148.853172</v>
          </cell>
        </row>
        <row r="349">
          <cell r="B349">
            <v>45183</v>
          </cell>
          <cell r="C349">
            <v>99.45</v>
          </cell>
          <cell r="D349">
            <v>45.226055000000002</v>
          </cell>
        </row>
        <row r="350">
          <cell r="B350">
            <v>45182</v>
          </cell>
          <cell r="C350">
            <v>97.9</v>
          </cell>
          <cell r="D350">
            <v>71.661116000000007</v>
          </cell>
        </row>
        <row r="351">
          <cell r="B351">
            <v>45181</v>
          </cell>
          <cell r="C351">
            <v>98.75</v>
          </cell>
          <cell r="D351">
            <v>90.911794</v>
          </cell>
        </row>
        <row r="352">
          <cell r="B352">
            <v>45180</v>
          </cell>
          <cell r="C352">
            <v>101.35</v>
          </cell>
          <cell r="D352">
            <v>83.850674999999995</v>
          </cell>
        </row>
        <row r="353">
          <cell r="B353">
            <v>45177</v>
          </cell>
          <cell r="C353">
            <v>99.6</v>
          </cell>
          <cell r="D353">
            <v>63.482365999999999</v>
          </cell>
        </row>
        <row r="354">
          <cell r="B354">
            <v>45176</v>
          </cell>
          <cell r="C354">
            <v>100.05</v>
          </cell>
          <cell r="D354">
            <v>111.222776</v>
          </cell>
        </row>
        <row r="355">
          <cell r="B355">
            <v>45175</v>
          </cell>
          <cell r="C355">
            <v>98.2</v>
          </cell>
          <cell r="D355">
            <v>28.329667000000001</v>
          </cell>
        </row>
        <row r="356">
          <cell r="B356">
            <v>45174</v>
          </cell>
          <cell r="C356">
            <v>98.2</v>
          </cell>
          <cell r="D356">
            <v>51.133944</v>
          </cell>
        </row>
        <row r="357">
          <cell r="B357">
            <v>45173</v>
          </cell>
          <cell r="C357">
            <v>98.05</v>
          </cell>
          <cell r="D357">
            <v>37.447916999999997</v>
          </cell>
        </row>
        <row r="358">
          <cell r="B358">
            <v>45170</v>
          </cell>
          <cell r="C358">
            <v>97.2</v>
          </cell>
          <cell r="D358">
            <v>47.561928000000002</v>
          </cell>
        </row>
        <row r="359">
          <cell r="B359">
            <v>45169</v>
          </cell>
          <cell r="C359">
            <v>97.6</v>
          </cell>
          <cell r="D359">
            <v>113.06364000000001</v>
          </cell>
        </row>
        <row r="360">
          <cell r="B360">
            <v>45168</v>
          </cell>
          <cell r="C360">
            <v>99.8</v>
          </cell>
          <cell r="D360">
            <v>250.11171400000001</v>
          </cell>
        </row>
        <row r="361">
          <cell r="B361">
            <v>45167</v>
          </cell>
          <cell r="C361">
            <v>94.7</v>
          </cell>
          <cell r="D361">
            <v>86.708315999999996</v>
          </cell>
        </row>
        <row r="362">
          <cell r="B362">
            <v>45166</v>
          </cell>
          <cell r="C362">
            <v>92.35</v>
          </cell>
          <cell r="D362">
            <v>141.11844099999999</v>
          </cell>
        </row>
        <row r="363">
          <cell r="B363">
            <v>45163</v>
          </cell>
          <cell r="C363">
            <v>91</v>
          </cell>
          <cell r="D363">
            <v>65.076320999999993</v>
          </cell>
        </row>
        <row r="364">
          <cell r="B364">
            <v>45162</v>
          </cell>
          <cell r="C364">
            <v>93.8</v>
          </cell>
          <cell r="D364">
            <v>47.597101000000002</v>
          </cell>
        </row>
        <row r="365">
          <cell r="B365">
            <v>45161</v>
          </cell>
          <cell r="C365">
            <v>94.3</v>
          </cell>
          <cell r="D365">
            <v>64.768236999999999</v>
          </cell>
        </row>
        <row r="366">
          <cell r="B366">
            <v>45160</v>
          </cell>
          <cell r="C366">
            <v>91.9</v>
          </cell>
          <cell r="D366">
            <v>104.40924099999999</v>
          </cell>
        </row>
        <row r="367">
          <cell r="B367">
            <v>45159</v>
          </cell>
          <cell r="C367">
            <v>89.75</v>
          </cell>
          <cell r="D367">
            <v>36.755760000000002</v>
          </cell>
        </row>
        <row r="368">
          <cell r="B368">
            <v>45156</v>
          </cell>
          <cell r="C368">
            <v>89.35</v>
          </cell>
          <cell r="D368">
            <v>50.513069999999999</v>
          </cell>
        </row>
        <row r="369">
          <cell r="B369">
            <v>45155</v>
          </cell>
          <cell r="C369">
            <v>91.15</v>
          </cell>
          <cell r="D369">
            <v>45.657094999999998</v>
          </cell>
        </row>
        <row r="370">
          <cell r="B370">
            <v>45154</v>
          </cell>
          <cell r="C370">
            <v>91.9</v>
          </cell>
          <cell r="D370">
            <v>76.333138000000005</v>
          </cell>
        </row>
        <row r="371">
          <cell r="B371">
            <v>45152</v>
          </cell>
          <cell r="C371">
            <v>92.75</v>
          </cell>
          <cell r="D371">
            <v>46.668447</v>
          </cell>
        </row>
        <row r="372">
          <cell r="B372">
            <v>45149</v>
          </cell>
          <cell r="C372">
            <v>93.45</v>
          </cell>
          <cell r="D372">
            <v>38.156809000000003</v>
          </cell>
        </row>
        <row r="373">
          <cell r="B373">
            <v>45148</v>
          </cell>
          <cell r="C373">
            <v>94.25</v>
          </cell>
          <cell r="D373">
            <v>87.598556000000002</v>
          </cell>
        </row>
        <row r="374">
          <cell r="B374">
            <v>45147</v>
          </cell>
          <cell r="C374">
            <v>94.1</v>
          </cell>
          <cell r="D374">
            <v>109.24094700000001</v>
          </cell>
        </row>
        <row r="375">
          <cell r="B375">
            <v>45146</v>
          </cell>
          <cell r="C375">
            <v>93.45</v>
          </cell>
          <cell r="D375">
            <v>160.23612299999999</v>
          </cell>
        </row>
        <row r="376">
          <cell r="B376">
            <v>45145</v>
          </cell>
          <cell r="C376">
            <v>97.6</v>
          </cell>
          <cell r="D376">
            <v>249.331637</v>
          </cell>
        </row>
        <row r="377">
          <cell r="B377">
            <v>45142</v>
          </cell>
          <cell r="C377">
            <v>95.4</v>
          </cell>
          <cell r="D377">
            <v>405.75164799999999</v>
          </cell>
        </row>
        <row r="378">
          <cell r="B378">
            <v>45141</v>
          </cell>
          <cell r="C378">
            <v>86.55</v>
          </cell>
          <cell r="D378">
            <v>123.480816</v>
          </cell>
        </row>
        <row r="379">
          <cell r="B379">
            <v>45140</v>
          </cell>
          <cell r="C379">
            <v>85.05</v>
          </cell>
          <cell r="D379">
            <v>54.844625000000001</v>
          </cell>
        </row>
        <row r="380">
          <cell r="B380">
            <v>45139</v>
          </cell>
          <cell r="C380">
            <v>84.75</v>
          </cell>
          <cell r="D380">
            <v>34.950470000000003</v>
          </cell>
        </row>
        <row r="381">
          <cell r="B381">
            <v>45138</v>
          </cell>
          <cell r="C381">
            <v>84.1</v>
          </cell>
          <cell r="D381">
            <v>49.093355000000003</v>
          </cell>
        </row>
        <row r="382">
          <cell r="B382">
            <v>45135</v>
          </cell>
          <cell r="C382">
            <v>86.8</v>
          </cell>
          <cell r="D382">
            <v>74.798625000000001</v>
          </cell>
        </row>
        <row r="383">
          <cell r="B383">
            <v>45134</v>
          </cell>
          <cell r="C383">
            <v>84.95</v>
          </cell>
          <cell r="D383">
            <v>77.249384000000006</v>
          </cell>
        </row>
        <row r="384">
          <cell r="B384">
            <v>45133</v>
          </cell>
          <cell r="C384">
            <v>83.35</v>
          </cell>
          <cell r="D384">
            <v>59.291226000000002</v>
          </cell>
        </row>
        <row r="385">
          <cell r="B385">
            <v>45132</v>
          </cell>
          <cell r="C385">
            <v>82.65</v>
          </cell>
          <cell r="D385">
            <v>72.459586000000002</v>
          </cell>
        </row>
        <row r="386">
          <cell r="B386">
            <v>45131</v>
          </cell>
          <cell r="C386">
            <v>81.3</v>
          </cell>
          <cell r="D386">
            <v>64.291285000000002</v>
          </cell>
        </row>
        <row r="387">
          <cell r="B387">
            <v>45128</v>
          </cell>
          <cell r="C387">
            <v>80.3</v>
          </cell>
          <cell r="D387">
            <v>74.991213000000002</v>
          </cell>
        </row>
        <row r="388">
          <cell r="B388">
            <v>45127</v>
          </cell>
          <cell r="C388">
            <v>77.599999999999994</v>
          </cell>
          <cell r="D388">
            <v>40.495235000000001</v>
          </cell>
        </row>
        <row r="389">
          <cell r="B389">
            <v>45126</v>
          </cell>
          <cell r="C389">
            <v>77.650000000000006</v>
          </cell>
          <cell r="D389">
            <v>42.130927</v>
          </cell>
        </row>
        <row r="390">
          <cell r="B390">
            <v>45125</v>
          </cell>
          <cell r="C390">
            <v>78.7</v>
          </cell>
          <cell r="D390">
            <v>71.215774999999994</v>
          </cell>
        </row>
        <row r="391">
          <cell r="B391">
            <v>45124</v>
          </cell>
          <cell r="C391">
            <v>80.150000000000006</v>
          </cell>
          <cell r="D391">
            <v>43.377344999999998</v>
          </cell>
        </row>
        <row r="392">
          <cell r="B392">
            <v>45121</v>
          </cell>
          <cell r="C392">
            <v>82.55</v>
          </cell>
          <cell r="D392">
            <v>91.571303</v>
          </cell>
        </row>
        <row r="393">
          <cell r="B393">
            <v>45120</v>
          </cell>
          <cell r="C393">
            <v>82.2</v>
          </cell>
          <cell r="D393">
            <v>192.60500200000001</v>
          </cell>
        </row>
        <row r="394">
          <cell r="B394">
            <v>45119</v>
          </cell>
          <cell r="C394">
            <v>77.5</v>
          </cell>
          <cell r="D394">
            <v>64.212629000000007</v>
          </cell>
        </row>
        <row r="395">
          <cell r="B395">
            <v>45118</v>
          </cell>
          <cell r="C395">
            <v>76.8</v>
          </cell>
          <cell r="D395">
            <v>42.946891999999998</v>
          </cell>
        </row>
        <row r="396">
          <cell r="B396">
            <v>45117</v>
          </cell>
          <cell r="C396">
            <v>74.8</v>
          </cell>
          <cell r="D396">
            <v>33.812207999999998</v>
          </cell>
        </row>
        <row r="397">
          <cell r="B397">
            <v>45114</v>
          </cell>
          <cell r="C397">
            <v>73.25</v>
          </cell>
          <cell r="D397">
            <v>26.599778000000001</v>
          </cell>
        </row>
        <row r="398">
          <cell r="B398">
            <v>45113</v>
          </cell>
          <cell r="C398">
            <v>74.75</v>
          </cell>
          <cell r="D398">
            <v>24.467815999999999</v>
          </cell>
        </row>
        <row r="399">
          <cell r="B399">
            <v>45112</v>
          </cell>
          <cell r="C399">
            <v>74.05</v>
          </cell>
          <cell r="D399">
            <v>25.459693999999999</v>
          </cell>
        </row>
        <row r="400">
          <cell r="B400">
            <v>45111</v>
          </cell>
          <cell r="C400">
            <v>74.8</v>
          </cell>
          <cell r="D400">
            <v>24.150257</v>
          </cell>
        </row>
        <row r="401">
          <cell r="B401">
            <v>45110</v>
          </cell>
          <cell r="C401">
            <v>75.650000000000006</v>
          </cell>
          <cell r="D401">
            <v>49.243205000000003</v>
          </cell>
        </row>
        <row r="402">
          <cell r="B402">
            <v>45107</v>
          </cell>
          <cell r="C402">
            <v>75.05</v>
          </cell>
          <cell r="D402">
            <v>49.245376</v>
          </cell>
        </row>
        <row r="403">
          <cell r="B403">
            <v>45105</v>
          </cell>
          <cell r="C403">
            <v>74.900000000000006</v>
          </cell>
          <cell r="D403">
            <v>30.574521000000001</v>
          </cell>
        </row>
        <row r="404">
          <cell r="B404">
            <v>45104</v>
          </cell>
          <cell r="C404">
            <v>76.150000000000006</v>
          </cell>
          <cell r="D404">
            <v>59.078136999999998</v>
          </cell>
        </row>
        <row r="405">
          <cell r="B405">
            <v>45103</v>
          </cell>
          <cell r="C405">
            <v>74.849999999999994</v>
          </cell>
          <cell r="D405">
            <v>30.411621</v>
          </cell>
        </row>
        <row r="406">
          <cell r="B406">
            <v>45100</v>
          </cell>
          <cell r="C406">
            <v>74.150000000000006</v>
          </cell>
          <cell r="D406">
            <v>51.775728000000001</v>
          </cell>
        </row>
        <row r="407">
          <cell r="B407">
            <v>45099</v>
          </cell>
          <cell r="C407">
            <v>74.349999999999994</v>
          </cell>
          <cell r="D407">
            <v>40.419764000000001</v>
          </cell>
        </row>
        <row r="408">
          <cell r="B408">
            <v>45098</v>
          </cell>
          <cell r="C408">
            <v>75.099999999999994</v>
          </cell>
          <cell r="D408">
            <v>31.896509999999999</v>
          </cell>
        </row>
        <row r="409">
          <cell r="B409">
            <v>45097</v>
          </cell>
          <cell r="C409">
            <v>75.849999999999994</v>
          </cell>
          <cell r="D409">
            <v>30.591595000000002</v>
          </cell>
        </row>
        <row r="410">
          <cell r="B410">
            <v>45096</v>
          </cell>
          <cell r="C410">
            <v>75.849999999999994</v>
          </cell>
          <cell r="D410">
            <v>62.744981000000003</v>
          </cell>
        </row>
        <row r="411">
          <cell r="B411">
            <v>45093</v>
          </cell>
          <cell r="C411">
            <v>74.45</v>
          </cell>
          <cell r="D411">
            <v>45.783616000000002</v>
          </cell>
        </row>
        <row r="412">
          <cell r="B412">
            <v>45092</v>
          </cell>
          <cell r="C412">
            <v>75.099999999999994</v>
          </cell>
          <cell r="D412">
            <v>93.321135999999996</v>
          </cell>
        </row>
        <row r="413">
          <cell r="B413">
            <v>45091</v>
          </cell>
          <cell r="C413">
            <v>74.099999999999994</v>
          </cell>
          <cell r="D413">
            <v>83.186944999999994</v>
          </cell>
        </row>
        <row r="414">
          <cell r="B414">
            <v>45090</v>
          </cell>
          <cell r="C414">
            <v>78.3</v>
          </cell>
          <cell r="D414">
            <v>81.857153999999994</v>
          </cell>
        </row>
        <row r="415">
          <cell r="B415">
            <v>45089</v>
          </cell>
          <cell r="C415">
            <v>77.95</v>
          </cell>
          <cell r="D415">
            <v>105.38818999999999</v>
          </cell>
        </row>
        <row r="416">
          <cell r="B416">
            <v>45086</v>
          </cell>
          <cell r="C416">
            <v>77.599999999999994</v>
          </cell>
          <cell r="D416">
            <v>77.276802000000004</v>
          </cell>
        </row>
        <row r="417">
          <cell r="B417">
            <v>45085</v>
          </cell>
          <cell r="C417">
            <v>75.8</v>
          </cell>
          <cell r="D417">
            <v>88.006842000000006</v>
          </cell>
        </row>
        <row r="418">
          <cell r="B418">
            <v>45084</v>
          </cell>
          <cell r="C418">
            <v>74.5</v>
          </cell>
          <cell r="D418">
            <v>67.871843999999996</v>
          </cell>
        </row>
        <row r="419">
          <cell r="B419">
            <v>45083</v>
          </cell>
          <cell r="C419">
            <v>72.349999999999994</v>
          </cell>
          <cell r="D419">
            <v>64.762958999999995</v>
          </cell>
        </row>
        <row r="420">
          <cell r="B420">
            <v>45082</v>
          </cell>
          <cell r="C420">
            <v>71.25</v>
          </cell>
          <cell r="D420">
            <v>84.075165999999996</v>
          </cell>
        </row>
        <row r="421">
          <cell r="B421">
            <v>45079</v>
          </cell>
          <cell r="C421">
            <v>71.150000000000006</v>
          </cell>
          <cell r="D421">
            <v>170.76911699999999</v>
          </cell>
        </row>
        <row r="422">
          <cell r="B422">
            <v>45078</v>
          </cell>
          <cell r="C422">
            <v>67.95</v>
          </cell>
          <cell r="D422">
            <v>57.846080999999998</v>
          </cell>
        </row>
        <row r="423">
          <cell r="B423">
            <v>45077</v>
          </cell>
          <cell r="C423">
            <v>69.05</v>
          </cell>
          <cell r="D423">
            <v>251.813391</v>
          </cell>
        </row>
        <row r="424">
          <cell r="B424">
            <v>45076</v>
          </cell>
          <cell r="C424">
            <v>66.849999999999994</v>
          </cell>
          <cell r="D424">
            <v>60.699589000000003</v>
          </cell>
        </row>
        <row r="425">
          <cell r="B425">
            <v>45075</v>
          </cell>
          <cell r="C425">
            <v>67.099999999999994</v>
          </cell>
          <cell r="D425">
            <v>56.968141000000003</v>
          </cell>
        </row>
        <row r="426">
          <cell r="B426">
            <v>45072</v>
          </cell>
          <cell r="C426">
            <v>67.25</v>
          </cell>
          <cell r="D426">
            <v>86.466134999999994</v>
          </cell>
        </row>
        <row r="427">
          <cell r="B427">
            <v>45071</v>
          </cell>
          <cell r="C427">
            <v>67.3</v>
          </cell>
          <cell r="D427">
            <v>139.72131099999999</v>
          </cell>
        </row>
        <row r="428">
          <cell r="B428">
            <v>45070</v>
          </cell>
          <cell r="C428">
            <v>64.45</v>
          </cell>
          <cell r="D428">
            <v>60.476728999999999</v>
          </cell>
        </row>
        <row r="429">
          <cell r="B429">
            <v>45069</v>
          </cell>
          <cell r="C429">
            <v>63.2</v>
          </cell>
          <cell r="D429">
            <v>50.797758999999999</v>
          </cell>
        </row>
        <row r="430">
          <cell r="B430">
            <v>45068</v>
          </cell>
          <cell r="C430">
            <v>63.5</v>
          </cell>
          <cell r="D430">
            <v>147.00667000000001</v>
          </cell>
        </row>
        <row r="431">
          <cell r="B431">
            <v>45065</v>
          </cell>
          <cell r="C431">
            <v>64.5</v>
          </cell>
          <cell r="D431">
            <v>73.620039000000006</v>
          </cell>
        </row>
        <row r="432">
          <cell r="B432">
            <v>45064</v>
          </cell>
          <cell r="C432">
            <v>63.5</v>
          </cell>
          <cell r="D432">
            <v>54.301847000000002</v>
          </cell>
        </row>
        <row r="433">
          <cell r="B433">
            <v>45063</v>
          </cell>
          <cell r="C433">
            <v>63.35</v>
          </cell>
          <cell r="D433">
            <v>47.444527000000001</v>
          </cell>
        </row>
        <row r="434">
          <cell r="B434">
            <v>45062</v>
          </cell>
          <cell r="C434">
            <v>63</v>
          </cell>
          <cell r="D434">
            <v>59.311532</v>
          </cell>
        </row>
        <row r="435">
          <cell r="B435">
            <v>45061</v>
          </cell>
          <cell r="C435">
            <v>63.7</v>
          </cell>
          <cell r="D435">
            <v>55.886001</v>
          </cell>
        </row>
        <row r="436">
          <cell r="B436">
            <v>45058</v>
          </cell>
          <cell r="C436">
            <v>62.6</v>
          </cell>
          <cell r="D436">
            <v>73.164519999999996</v>
          </cell>
        </row>
        <row r="437">
          <cell r="B437">
            <v>45057</v>
          </cell>
          <cell r="C437">
            <v>62.4</v>
          </cell>
          <cell r="D437">
            <v>75.062854999999999</v>
          </cell>
        </row>
        <row r="438">
          <cell r="B438">
            <v>45056</v>
          </cell>
          <cell r="C438">
            <v>61.8</v>
          </cell>
          <cell r="D438">
            <v>70.220898000000005</v>
          </cell>
        </row>
        <row r="439">
          <cell r="B439">
            <v>45055</v>
          </cell>
          <cell r="C439">
            <v>60.95</v>
          </cell>
          <cell r="D439">
            <v>127.854883</v>
          </cell>
        </row>
        <row r="440">
          <cell r="B440">
            <v>45054</v>
          </cell>
          <cell r="C440">
            <v>64.900000000000006</v>
          </cell>
          <cell r="D440">
            <v>104.94067099999999</v>
          </cell>
        </row>
        <row r="441">
          <cell r="B441">
            <v>45051</v>
          </cell>
          <cell r="C441">
            <v>65.400000000000006</v>
          </cell>
          <cell r="D441">
            <v>94.016137999999998</v>
          </cell>
        </row>
        <row r="442">
          <cell r="B442">
            <v>45050</v>
          </cell>
          <cell r="C442">
            <v>65.7</v>
          </cell>
          <cell r="D442">
            <v>123.042355</v>
          </cell>
        </row>
        <row r="443">
          <cell r="B443">
            <v>45049</v>
          </cell>
          <cell r="C443">
            <v>63.55</v>
          </cell>
          <cell r="D443">
            <v>65.082316000000006</v>
          </cell>
        </row>
        <row r="444">
          <cell r="B444">
            <v>45048</v>
          </cell>
          <cell r="C444">
            <v>63.45</v>
          </cell>
          <cell r="D444">
            <v>112.758256</v>
          </cell>
        </row>
        <row r="445">
          <cell r="B445">
            <v>45044</v>
          </cell>
          <cell r="C445">
            <v>64.900000000000006</v>
          </cell>
          <cell r="D445">
            <v>190.93828999999999</v>
          </cell>
        </row>
        <row r="446">
          <cell r="B446">
            <v>45043</v>
          </cell>
          <cell r="C446">
            <v>60.7</v>
          </cell>
          <cell r="D446">
            <v>82.969100999999995</v>
          </cell>
        </row>
        <row r="447">
          <cell r="B447">
            <v>45042</v>
          </cell>
          <cell r="C447">
            <v>58.2</v>
          </cell>
          <cell r="D447">
            <v>59.765915</v>
          </cell>
        </row>
        <row r="448">
          <cell r="B448">
            <v>45041</v>
          </cell>
          <cell r="C448">
            <v>57.75</v>
          </cell>
          <cell r="D448">
            <v>199.056106</v>
          </cell>
        </row>
        <row r="449">
          <cell r="B449">
            <v>45040</v>
          </cell>
          <cell r="C449">
            <v>56</v>
          </cell>
          <cell r="D449">
            <v>43.287483000000002</v>
          </cell>
        </row>
        <row r="450">
          <cell r="B450">
            <v>45037</v>
          </cell>
          <cell r="C450">
            <v>56.05</v>
          </cell>
          <cell r="D450">
            <v>106.707937</v>
          </cell>
        </row>
        <row r="451">
          <cell r="B451">
            <v>45036</v>
          </cell>
          <cell r="C451">
            <v>54.2</v>
          </cell>
          <cell r="D451">
            <v>23.096046000000001</v>
          </cell>
        </row>
        <row r="452">
          <cell r="B452">
            <v>45035</v>
          </cell>
          <cell r="C452">
            <v>54.15</v>
          </cell>
          <cell r="D452">
            <v>62.022927000000003</v>
          </cell>
        </row>
        <row r="453">
          <cell r="B453">
            <v>45034</v>
          </cell>
          <cell r="C453">
            <v>53.3</v>
          </cell>
          <cell r="D453">
            <v>27.617602999999999</v>
          </cell>
        </row>
        <row r="454">
          <cell r="B454">
            <v>45033</v>
          </cell>
          <cell r="C454">
            <v>53.95</v>
          </cell>
          <cell r="D454">
            <v>24.787918000000001</v>
          </cell>
        </row>
        <row r="455">
          <cell r="B455">
            <v>45029</v>
          </cell>
          <cell r="C455">
            <v>53.85</v>
          </cell>
          <cell r="D455">
            <v>26.646279</v>
          </cell>
        </row>
        <row r="456">
          <cell r="B456">
            <v>45028</v>
          </cell>
          <cell r="C456">
            <v>53.2</v>
          </cell>
          <cell r="D456">
            <v>30.848068000000001</v>
          </cell>
        </row>
        <row r="457">
          <cell r="B457">
            <v>45027</v>
          </cell>
          <cell r="C457">
            <v>53.95</v>
          </cell>
          <cell r="D457">
            <v>41.101416999999998</v>
          </cell>
        </row>
        <row r="458">
          <cell r="B458">
            <v>45026</v>
          </cell>
          <cell r="C458">
            <v>53.95</v>
          </cell>
          <cell r="D458">
            <v>60.655411999999998</v>
          </cell>
        </row>
        <row r="459">
          <cell r="B459">
            <v>45022</v>
          </cell>
          <cell r="C459">
            <v>52.15</v>
          </cell>
          <cell r="D459">
            <v>19.695678000000001</v>
          </cell>
        </row>
        <row r="460">
          <cell r="B460">
            <v>45021</v>
          </cell>
          <cell r="C460">
            <v>51.7</v>
          </cell>
          <cell r="D460">
            <v>25.497115000000001</v>
          </cell>
        </row>
        <row r="461">
          <cell r="B461">
            <v>45019</v>
          </cell>
          <cell r="C461">
            <v>51.95</v>
          </cell>
          <cell r="D461">
            <v>29.241512</v>
          </cell>
        </row>
        <row r="462">
          <cell r="B462">
            <v>45016</v>
          </cell>
          <cell r="C462">
            <v>51</v>
          </cell>
          <cell r="D462">
            <v>56.566133000000001</v>
          </cell>
        </row>
        <row r="463">
          <cell r="B463">
            <v>45014</v>
          </cell>
          <cell r="C463">
            <v>51.25</v>
          </cell>
          <cell r="D463">
            <v>41.464387000000002</v>
          </cell>
        </row>
        <row r="464">
          <cell r="B464">
            <v>45013</v>
          </cell>
          <cell r="C464">
            <v>50.25</v>
          </cell>
          <cell r="D464">
            <v>50.426174000000003</v>
          </cell>
        </row>
        <row r="465">
          <cell r="B465">
            <v>45012</v>
          </cell>
          <cell r="C465">
            <v>50.1</v>
          </cell>
          <cell r="D465">
            <v>49.618132000000003</v>
          </cell>
        </row>
        <row r="466">
          <cell r="B466">
            <v>45009</v>
          </cell>
          <cell r="C466">
            <v>50.65</v>
          </cell>
          <cell r="D466">
            <v>67.243087000000003</v>
          </cell>
        </row>
        <row r="467">
          <cell r="B467">
            <v>45008</v>
          </cell>
          <cell r="C467">
            <v>52.65</v>
          </cell>
          <cell r="D467">
            <v>32.816290000000002</v>
          </cell>
        </row>
        <row r="468">
          <cell r="B468">
            <v>45007</v>
          </cell>
          <cell r="C468">
            <v>53.1</v>
          </cell>
          <cell r="D468">
            <v>38.444991000000002</v>
          </cell>
        </row>
        <row r="469">
          <cell r="B469">
            <v>45006</v>
          </cell>
          <cell r="C469">
            <v>53</v>
          </cell>
          <cell r="D469">
            <v>31.632950999999998</v>
          </cell>
        </row>
        <row r="470">
          <cell r="B470">
            <v>45005</v>
          </cell>
          <cell r="C470">
            <v>53.55</v>
          </cell>
          <cell r="D470">
            <v>65.578918999999999</v>
          </cell>
        </row>
        <row r="471">
          <cell r="B471">
            <v>45002</v>
          </cell>
          <cell r="C471">
            <v>54.9</v>
          </cell>
          <cell r="D471">
            <v>112.918857</v>
          </cell>
        </row>
        <row r="472">
          <cell r="B472">
            <v>45001</v>
          </cell>
          <cell r="C472">
            <v>53.05</v>
          </cell>
          <cell r="D472">
            <v>61.237057999999998</v>
          </cell>
        </row>
        <row r="473">
          <cell r="B473">
            <v>45000</v>
          </cell>
          <cell r="C473">
            <v>50.75</v>
          </cell>
          <cell r="D473">
            <v>38.763142999999999</v>
          </cell>
        </row>
        <row r="474">
          <cell r="B474">
            <v>44999</v>
          </cell>
          <cell r="C474">
            <v>50.75</v>
          </cell>
          <cell r="D474">
            <v>52.247903999999998</v>
          </cell>
        </row>
        <row r="475">
          <cell r="B475">
            <v>44998</v>
          </cell>
          <cell r="C475">
            <v>51.9</v>
          </cell>
          <cell r="D475">
            <v>52.374659000000001</v>
          </cell>
        </row>
        <row r="476">
          <cell r="B476">
            <v>44995</v>
          </cell>
          <cell r="C476">
            <v>53.85</v>
          </cell>
          <cell r="D476">
            <v>39.226931</v>
          </cell>
        </row>
        <row r="477">
          <cell r="B477">
            <v>44994</v>
          </cell>
          <cell r="C477">
            <v>54.05</v>
          </cell>
          <cell r="D477">
            <v>56.021946</v>
          </cell>
        </row>
        <row r="478">
          <cell r="B478">
            <v>44993</v>
          </cell>
          <cell r="C478">
            <v>54.8</v>
          </cell>
          <cell r="D478">
            <v>44.159725000000002</v>
          </cell>
        </row>
        <row r="479">
          <cell r="B479">
            <v>44991</v>
          </cell>
          <cell r="C479">
            <v>53.95</v>
          </cell>
          <cell r="D479">
            <v>33.492583000000003</v>
          </cell>
        </row>
        <row r="480">
          <cell r="B480">
            <v>44988</v>
          </cell>
          <cell r="C480">
            <v>53.65</v>
          </cell>
          <cell r="D480">
            <v>36.943821</v>
          </cell>
        </row>
        <row r="481">
          <cell r="B481">
            <v>44987</v>
          </cell>
          <cell r="C481">
            <v>54.55</v>
          </cell>
          <cell r="D481">
            <v>36.256148000000003</v>
          </cell>
        </row>
        <row r="482">
          <cell r="B482">
            <v>44986</v>
          </cell>
          <cell r="C482">
            <v>54.95</v>
          </cell>
          <cell r="D482">
            <v>42.854827</v>
          </cell>
        </row>
        <row r="483">
          <cell r="B483">
            <v>44985</v>
          </cell>
          <cell r="C483">
            <v>53.5</v>
          </cell>
          <cell r="D483">
            <v>45.414869000000003</v>
          </cell>
        </row>
        <row r="484">
          <cell r="B484">
            <v>44984</v>
          </cell>
          <cell r="C484">
            <v>53.6</v>
          </cell>
          <cell r="D484">
            <v>38.735556000000003</v>
          </cell>
        </row>
        <row r="485">
          <cell r="B485">
            <v>44981</v>
          </cell>
          <cell r="C485">
            <v>54.45</v>
          </cell>
          <cell r="D485">
            <v>73.440698999999995</v>
          </cell>
        </row>
        <row r="486">
          <cell r="B486">
            <v>44980</v>
          </cell>
          <cell r="C486">
            <v>54.95</v>
          </cell>
          <cell r="D486">
            <v>118.058937</v>
          </cell>
        </row>
        <row r="487">
          <cell r="B487">
            <v>44979</v>
          </cell>
          <cell r="C487">
            <v>52.95</v>
          </cell>
          <cell r="D487">
            <v>75.802020999999996</v>
          </cell>
        </row>
        <row r="488">
          <cell r="B488">
            <v>44978</v>
          </cell>
          <cell r="C488">
            <v>55.35</v>
          </cell>
          <cell r="D488">
            <v>100.106053</v>
          </cell>
        </row>
        <row r="489">
          <cell r="B489">
            <v>44977</v>
          </cell>
          <cell r="C489">
            <v>54.6</v>
          </cell>
          <cell r="D489">
            <v>93.315253999999996</v>
          </cell>
        </row>
        <row r="490">
          <cell r="B490">
            <v>44974</v>
          </cell>
          <cell r="C490">
            <v>51.8</v>
          </cell>
          <cell r="D490">
            <v>52.862406</v>
          </cell>
        </row>
        <row r="491">
          <cell r="B491">
            <v>44973</v>
          </cell>
          <cell r="C491">
            <v>51.4</v>
          </cell>
          <cell r="D491">
            <v>48.841965999999999</v>
          </cell>
        </row>
        <row r="492">
          <cell r="B492">
            <v>44972</v>
          </cell>
          <cell r="C492">
            <v>50.25</v>
          </cell>
          <cell r="D492">
            <v>49.655881000000001</v>
          </cell>
        </row>
        <row r="493">
          <cell r="B493">
            <v>44971</v>
          </cell>
          <cell r="C493">
            <v>50.35</v>
          </cell>
          <cell r="D493">
            <v>79.395201999999998</v>
          </cell>
        </row>
        <row r="494">
          <cell r="B494">
            <v>44970</v>
          </cell>
          <cell r="C494">
            <v>51.8</v>
          </cell>
          <cell r="D494">
            <v>86.162276000000006</v>
          </cell>
        </row>
        <row r="495">
          <cell r="B495">
            <v>44967</v>
          </cell>
          <cell r="C495">
            <v>53.3</v>
          </cell>
          <cell r="D495">
            <v>176.95020099999999</v>
          </cell>
        </row>
        <row r="496">
          <cell r="B496">
            <v>44966</v>
          </cell>
          <cell r="C496">
            <v>54.4</v>
          </cell>
          <cell r="D496">
            <v>216.39862099999999</v>
          </cell>
        </row>
        <row r="497">
          <cell r="B497">
            <v>44965</v>
          </cell>
          <cell r="C497">
            <v>54.3</v>
          </cell>
          <cell r="D497">
            <v>265.59580699999998</v>
          </cell>
        </row>
        <row r="498">
          <cell r="B498">
            <v>44964</v>
          </cell>
          <cell r="C498">
            <v>49.35</v>
          </cell>
          <cell r="D498">
            <v>61.077398000000002</v>
          </cell>
        </row>
        <row r="499">
          <cell r="B499">
            <v>44963</v>
          </cell>
          <cell r="C499">
            <v>47.75</v>
          </cell>
          <cell r="D499">
            <v>35.956955999999998</v>
          </cell>
        </row>
        <row r="500">
          <cell r="B500">
            <v>44960</v>
          </cell>
          <cell r="C500">
            <v>48.75</v>
          </cell>
          <cell r="D500">
            <v>42.497841000000001</v>
          </cell>
        </row>
        <row r="501">
          <cell r="B501">
            <v>44959</v>
          </cell>
          <cell r="C501">
            <v>47.5</v>
          </cell>
          <cell r="D501">
            <v>40.751688000000001</v>
          </cell>
        </row>
        <row r="502">
          <cell r="B502">
            <v>44958</v>
          </cell>
          <cell r="C502">
            <v>48.15</v>
          </cell>
          <cell r="D502">
            <v>68.752685</v>
          </cell>
        </row>
        <row r="503">
          <cell r="B503">
            <v>44957</v>
          </cell>
          <cell r="C503">
            <v>49.75</v>
          </cell>
          <cell r="D503">
            <v>95.398497000000006</v>
          </cell>
        </row>
        <row r="504">
          <cell r="B504">
            <v>44956</v>
          </cell>
          <cell r="C504">
            <v>47.4</v>
          </cell>
          <cell r="D504">
            <v>54.376637000000002</v>
          </cell>
        </row>
        <row r="505">
          <cell r="B505">
            <v>44953</v>
          </cell>
          <cell r="C505">
            <v>46.95</v>
          </cell>
          <cell r="D505">
            <v>169.78845200000001</v>
          </cell>
        </row>
        <row r="506">
          <cell r="B506">
            <v>44951</v>
          </cell>
          <cell r="C506">
            <v>47.75</v>
          </cell>
          <cell r="D506">
            <v>237.76417499999999</v>
          </cell>
        </row>
        <row r="507">
          <cell r="B507">
            <v>44950</v>
          </cell>
          <cell r="C507">
            <v>52.1</v>
          </cell>
          <cell r="D507">
            <v>47.720351999999998</v>
          </cell>
        </row>
        <row r="508">
          <cell r="B508">
            <v>44949</v>
          </cell>
          <cell r="C508">
            <v>51</v>
          </cell>
          <cell r="D508">
            <v>24.658884</v>
          </cell>
        </row>
        <row r="509">
          <cell r="B509">
            <v>44946</v>
          </cell>
          <cell r="C509">
            <v>51.45</v>
          </cell>
          <cell r="D509">
            <v>47.355756999999997</v>
          </cell>
        </row>
        <row r="510">
          <cell r="B510">
            <v>44945</v>
          </cell>
          <cell r="C510">
            <v>51.1</v>
          </cell>
          <cell r="D510">
            <v>54.523339999999997</v>
          </cell>
        </row>
        <row r="511">
          <cell r="B511">
            <v>44944</v>
          </cell>
          <cell r="C511">
            <v>51</v>
          </cell>
          <cell r="D511">
            <v>84.541854999999998</v>
          </cell>
        </row>
        <row r="512">
          <cell r="B512">
            <v>44943</v>
          </cell>
          <cell r="C512">
            <v>50.15</v>
          </cell>
          <cell r="D512">
            <v>77.122986999999995</v>
          </cell>
        </row>
        <row r="513">
          <cell r="B513">
            <v>44942</v>
          </cell>
          <cell r="C513">
            <v>52.7</v>
          </cell>
          <cell r="D513">
            <v>35.892302999999998</v>
          </cell>
        </row>
        <row r="514">
          <cell r="B514">
            <v>44939</v>
          </cell>
          <cell r="C514">
            <v>53.25</v>
          </cell>
          <cell r="D514">
            <v>38.735349999999997</v>
          </cell>
        </row>
        <row r="515">
          <cell r="B515">
            <v>44938</v>
          </cell>
          <cell r="C515">
            <v>53.75</v>
          </cell>
          <cell r="D515">
            <v>38.856261000000003</v>
          </cell>
        </row>
        <row r="516">
          <cell r="B516">
            <v>44937</v>
          </cell>
          <cell r="C516">
            <v>54.35</v>
          </cell>
          <cell r="D516">
            <v>32.626665000000003</v>
          </cell>
        </row>
        <row r="517">
          <cell r="B517">
            <v>44936</v>
          </cell>
          <cell r="C517">
            <v>54.7</v>
          </cell>
          <cell r="D517">
            <v>45.966335000000001</v>
          </cell>
        </row>
        <row r="518">
          <cell r="B518">
            <v>44935</v>
          </cell>
          <cell r="C518">
            <v>56</v>
          </cell>
          <cell r="D518">
            <v>35.490333999999997</v>
          </cell>
        </row>
        <row r="519">
          <cell r="B519">
            <v>44932</v>
          </cell>
          <cell r="C519">
            <v>55.25</v>
          </cell>
          <cell r="D519">
            <v>30.272416</v>
          </cell>
        </row>
        <row r="520">
          <cell r="B520">
            <v>44931</v>
          </cell>
          <cell r="C520">
            <v>56.2</v>
          </cell>
          <cell r="D520">
            <v>34.448670999999997</v>
          </cell>
        </row>
        <row r="521">
          <cell r="B521">
            <v>44930</v>
          </cell>
          <cell r="C521">
            <v>56.35</v>
          </cell>
          <cell r="D521">
            <v>48.975780999999998</v>
          </cell>
        </row>
        <row r="522">
          <cell r="B522">
            <v>44929</v>
          </cell>
          <cell r="C522">
            <v>58.95</v>
          </cell>
          <cell r="D522">
            <v>49.702767999999999</v>
          </cell>
        </row>
        <row r="523">
          <cell r="B523">
            <v>44928</v>
          </cell>
          <cell r="C523">
            <v>60.3</v>
          </cell>
          <cell r="D523">
            <v>18.759536000000001</v>
          </cell>
        </row>
        <row r="524">
          <cell r="B524">
            <v>44925</v>
          </cell>
          <cell r="C524">
            <v>59.3</v>
          </cell>
          <cell r="D524">
            <v>33.251260000000002</v>
          </cell>
        </row>
        <row r="525">
          <cell r="B525">
            <v>44924</v>
          </cell>
          <cell r="C525">
            <v>60.85</v>
          </cell>
          <cell r="D525">
            <v>24.973807000000001</v>
          </cell>
        </row>
        <row r="526">
          <cell r="B526">
            <v>44923</v>
          </cell>
          <cell r="C526">
            <v>60.15</v>
          </cell>
          <cell r="D526">
            <v>70.502427999999995</v>
          </cell>
        </row>
        <row r="527">
          <cell r="B527">
            <v>44922</v>
          </cell>
          <cell r="C527">
            <v>58.95</v>
          </cell>
          <cell r="D527">
            <v>54.204999999999998</v>
          </cell>
        </row>
        <row r="528">
          <cell r="B528">
            <v>44921</v>
          </cell>
          <cell r="C528">
            <v>58.15</v>
          </cell>
          <cell r="D528">
            <v>83.571450999999996</v>
          </cell>
        </row>
        <row r="529">
          <cell r="B529">
            <v>44918</v>
          </cell>
          <cell r="C529">
            <v>53.65</v>
          </cell>
          <cell r="D529">
            <v>93.022114000000002</v>
          </cell>
        </row>
        <row r="530">
          <cell r="B530">
            <v>44917</v>
          </cell>
          <cell r="C530">
            <v>58.95</v>
          </cell>
          <cell r="D530">
            <v>53.936114000000003</v>
          </cell>
        </row>
        <row r="531">
          <cell r="B531">
            <v>44916</v>
          </cell>
          <cell r="C531">
            <v>61.35</v>
          </cell>
          <cell r="D531">
            <v>39.979211999999997</v>
          </cell>
        </row>
        <row r="532">
          <cell r="B532">
            <v>44915</v>
          </cell>
          <cell r="C532">
            <v>62.85</v>
          </cell>
          <cell r="D532">
            <v>32.487667000000002</v>
          </cell>
        </row>
        <row r="533">
          <cell r="B533">
            <v>44914</v>
          </cell>
          <cell r="C533">
            <v>62.15</v>
          </cell>
          <cell r="D533">
            <v>21.470296999999999</v>
          </cell>
        </row>
        <row r="534">
          <cell r="B534">
            <v>44911</v>
          </cell>
          <cell r="C534">
            <v>62.15</v>
          </cell>
          <cell r="D534">
            <v>48.220919000000002</v>
          </cell>
        </row>
        <row r="535">
          <cell r="B535">
            <v>44910</v>
          </cell>
          <cell r="C535">
            <v>64.150000000000006</v>
          </cell>
          <cell r="D535">
            <v>19.011713</v>
          </cell>
        </row>
        <row r="536">
          <cell r="B536">
            <v>44909</v>
          </cell>
          <cell r="C536">
            <v>65</v>
          </cell>
          <cell r="D536">
            <v>24.599686999999999</v>
          </cell>
        </row>
        <row r="537">
          <cell r="B537">
            <v>44908</v>
          </cell>
          <cell r="C537">
            <v>64.599999999999994</v>
          </cell>
          <cell r="D537">
            <v>21.917722999999999</v>
          </cell>
        </row>
        <row r="538">
          <cell r="B538">
            <v>44907</v>
          </cell>
          <cell r="C538">
            <v>64.400000000000006</v>
          </cell>
          <cell r="D538">
            <v>20.602398000000001</v>
          </cell>
        </row>
        <row r="539">
          <cell r="B539">
            <v>44904</v>
          </cell>
          <cell r="C539">
            <v>64.150000000000006</v>
          </cell>
          <cell r="D539">
            <v>36.490408000000002</v>
          </cell>
        </row>
        <row r="540">
          <cell r="B540">
            <v>44903</v>
          </cell>
          <cell r="C540">
            <v>63.8</v>
          </cell>
          <cell r="D540">
            <v>35.341240999999997</v>
          </cell>
        </row>
        <row r="541">
          <cell r="B541">
            <v>44902</v>
          </cell>
          <cell r="C541">
            <v>64.45</v>
          </cell>
          <cell r="D541">
            <v>29.775697000000001</v>
          </cell>
        </row>
        <row r="542">
          <cell r="B542">
            <v>44901</v>
          </cell>
          <cell r="C542">
            <v>64.8</v>
          </cell>
          <cell r="D542">
            <v>40.042682999999997</v>
          </cell>
        </row>
        <row r="543">
          <cell r="B543">
            <v>44900</v>
          </cell>
          <cell r="C543">
            <v>65.45</v>
          </cell>
          <cell r="D543">
            <v>85.107186999999996</v>
          </cell>
        </row>
        <row r="544">
          <cell r="B544">
            <v>44897</v>
          </cell>
          <cell r="C544">
            <v>68.55</v>
          </cell>
          <cell r="D544">
            <v>96.262542999999994</v>
          </cell>
        </row>
        <row r="545">
          <cell r="B545">
            <v>44896</v>
          </cell>
          <cell r="C545">
            <v>66.650000000000006</v>
          </cell>
          <cell r="D545">
            <v>83.610566000000006</v>
          </cell>
        </row>
        <row r="546">
          <cell r="B546">
            <v>44895</v>
          </cell>
          <cell r="C546">
            <v>65.25</v>
          </cell>
          <cell r="D546">
            <v>549.71862999999996</v>
          </cell>
        </row>
        <row r="547">
          <cell r="B547">
            <v>44894</v>
          </cell>
          <cell r="C547">
            <v>63.55</v>
          </cell>
          <cell r="D547">
            <v>32.230342</v>
          </cell>
        </row>
        <row r="548">
          <cell r="B548">
            <v>44893</v>
          </cell>
          <cell r="C548">
            <v>64.400000000000006</v>
          </cell>
          <cell r="D548">
            <v>53.453544999999998</v>
          </cell>
        </row>
        <row r="549">
          <cell r="B549">
            <v>44890</v>
          </cell>
          <cell r="C549">
            <v>64</v>
          </cell>
          <cell r="D549">
            <v>74.237526000000003</v>
          </cell>
        </row>
        <row r="550">
          <cell r="B550">
            <v>44889</v>
          </cell>
          <cell r="C550">
            <v>63.2</v>
          </cell>
          <cell r="D550">
            <v>90.679986</v>
          </cell>
        </row>
        <row r="551">
          <cell r="B551">
            <v>44888</v>
          </cell>
          <cell r="C551">
            <v>61.75</v>
          </cell>
          <cell r="D551">
            <v>69.815601999999998</v>
          </cell>
        </row>
        <row r="552">
          <cell r="B552">
            <v>44887</v>
          </cell>
          <cell r="C552">
            <v>63.95</v>
          </cell>
          <cell r="D552">
            <v>50.715390999999997</v>
          </cell>
        </row>
        <row r="553">
          <cell r="B553">
            <v>44886</v>
          </cell>
          <cell r="C553">
            <v>64.3</v>
          </cell>
          <cell r="D553">
            <v>85.998316000000003</v>
          </cell>
        </row>
        <row r="554">
          <cell r="B554">
            <v>44883</v>
          </cell>
          <cell r="C554">
            <v>67.150000000000006</v>
          </cell>
          <cell r="D554">
            <v>62.855691999999998</v>
          </cell>
        </row>
        <row r="555">
          <cell r="B555">
            <v>44882</v>
          </cell>
          <cell r="C555">
            <v>67.7</v>
          </cell>
          <cell r="D555">
            <v>60.115704000000001</v>
          </cell>
        </row>
        <row r="556">
          <cell r="B556">
            <v>44881</v>
          </cell>
          <cell r="C556">
            <v>68.7</v>
          </cell>
          <cell r="D556">
            <v>75.425522999999998</v>
          </cell>
        </row>
        <row r="557">
          <cell r="B557">
            <v>44880</v>
          </cell>
          <cell r="C557">
            <v>69.95</v>
          </cell>
          <cell r="D557">
            <v>68.397103000000001</v>
          </cell>
        </row>
        <row r="558">
          <cell r="B558">
            <v>44879</v>
          </cell>
          <cell r="C558">
            <v>69.599999999999994</v>
          </cell>
          <cell r="D558">
            <v>186.727024</v>
          </cell>
        </row>
        <row r="559">
          <cell r="B559">
            <v>44876</v>
          </cell>
          <cell r="C559">
            <v>72.8</v>
          </cell>
          <cell r="D559">
            <v>397.758848</v>
          </cell>
        </row>
        <row r="560">
          <cell r="B560">
            <v>44875</v>
          </cell>
          <cell r="C560">
            <v>63.95</v>
          </cell>
          <cell r="D560">
            <v>44.332611</v>
          </cell>
        </row>
        <row r="561">
          <cell r="B561">
            <v>44874</v>
          </cell>
          <cell r="C561">
            <v>65.3</v>
          </cell>
          <cell r="D561">
            <v>87.424592000000004</v>
          </cell>
        </row>
        <row r="562">
          <cell r="B562">
            <v>44872</v>
          </cell>
          <cell r="C562">
            <v>65.099999999999994</v>
          </cell>
          <cell r="D562">
            <v>56.815390999999998</v>
          </cell>
        </row>
        <row r="563">
          <cell r="B563">
            <v>44869</v>
          </cell>
          <cell r="C563">
            <v>63</v>
          </cell>
          <cell r="D563">
            <v>35.296903999999998</v>
          </cell>
        </row>
        <row r="564">
          <cell r="B564">
            <v>44868</v>
          </cell>
          <cell r="C564">
            <v>62.2</v>
          </cell>
          <cell r="D564">
            <v>31.729457</v>
          </cell>
        </row>
        <row r="565">
          <cell r="B565">
            <v>44867</v>
          </cell>
          <cell r="C565">
            <v>63</v>
          </cell>
          <cell r="D565">
            <v>52.915031999999997</v>
          </cell>
        </row>
        <row r="566">
          <cell r="B566">
            <v>44866</v>
          </cell>
          <cell r="C566">
            <v>63.5</v>
          </cell>
          <cell r="D566">
            <v>50.425927999999999</v>
          </cell>
        </row>
        <row r="567">
          <cell r="B567">
            <v>44865</v>
          </cell>
          <cell r="C567">
            <v>63.1</v>
          </cell>
          <cell r="D567">
            <v>45.949860999999999</v>
          </cell>
        </row>
        <row r="568">
          <cell r="B568">
            <v>44862</v>
          </cell>
          <cell r="C568">
            <v>62.6</v>
          </cell>
          <cell r="D568">
            <v>56.787309</v>
          </cell>
        </row>
        <row r="569">
          <cell r="B569">
            <v>44861</v>
          </cell>
          <cell r="C569">
            <v>65.099999999999994</v>
          </cell>
          <cell r="D569">
            <v>64.853359999999995</v>
          </cell>
        </row>
        <row r="570">
          <cell r="B570">
            <v>44859</v>
          </cell>
          <cell r="C570">
            <v>64.599999999999994</v>
          </cell>
          <cell r="D570">
            <v>81.043498</v>
          </cell>
        </row>
        <row r="571">
          <cell r="B571">
            <v>44858</v>
          </cell>
          <cell r="C571">
            <v>62.35</v>
          </cell>
          <cell r="D571">
            <v>7.7754799999999999</v>
          </cell>
        </row>
        <row r="572">
          <cell r="B572">
            <v>44855</v>
          </cell>
          <cell r="C572">
            <v>61.8</v>
          </cell>
          <cell r="D572">
            <v>65.825880999999995</v>
          </cell>
        </row>
        <row r="573">
          <cell r="B573">
            <v>44854</v>
          </cell>
          <cell r="C573">
            <v>61.3</v>
          </cell>
          <cell r="D573">
            <v>57.513137999999998</v>
          </cell>
        </row>
        <row r="574">
          <cell r="B574">
            <v>44853</v>
          </cell>
          <cell r="C574">
            <v>62.05</v>
          </cell>
          <cell r="D574">
            <v>52.638798000000001</v>
          </cell>
        </row>
        <row r="575">
          <cell r="B575">
            <v>44852</v>
          </cell>
          <cell r="C575">
            <v>63</v>
          </cell>
          <cell r="D575">
            <v>49.431277000000001</v>
          </cell>
        </row>
        <row r="576">
          <cell r="B576">
            <v>44851</v>
          </cell>
          <cell r="C576">
            <v>62.65</v>
          </cell>
          <cell r="D576">
            <v>56.007733999999999</v>
          </cell>
        </row>
        <row r="577">
          <cell r="B577">
            <v>44848</v>
          </cell>
          <cell r="C577">
            <v>61.9</v>
          </cell>
          <cell r="D577">
            <v>85.139331999999996</v>
          </cell>
        </row>
        <row r="578">
          <cell r="B578">
            <v>44847</v>
          </cell>
          <cell r="C578">
            <v>61.25</v>
          </cell>
          <cell r="D578">
            <v>73.750799999999998</v>
          </cell>
        </row>
        <row r="579">
          <cell r="B579">
            <v>44846</v>
          </cell>
          <cell r="C579">
            <v>63.75</v>
          </cell>
          <cell r="D579">
            <v>67.799710000000005</v>
          </cell>
        </row>
        <row r="580">
          <cell r="B580">
            <v>44845</v>
          </cell>
          <cell r="C580">
            <v>65.55</v>
          </cell>
          <cell r="D580">
            <v>70.171064000000001</v>
          </cell>
        </row>
        <row r="581">
          <cell r="B581">
            <v>44844</v>
          </cell>
          <cell r="C581">
            <v>68.7</v>
          </cell>
          <cell r="D581">
            <v>87.158480999999995</v>
          </cell>
        </row>
        <row r="582">
          <cell r="B582">
            <v>44841</v>
          </cell>
          <cell r="C582">
            <v>69.55</v>
          </cell>
          <cell r="D582">
            <v>170.879536</v>
          </cell>
        </row>
        <row r="583">
          <cell r="B583">
            <v>44840</v>
          </cell>
          <cell r="C583">
            <v>65.55</v>
          </cell>
          <cell r="D583">
            <v>59.866072000000003</v>
          </cell>
        </row>
        <row r="584">
          <cell r="B584">
            <v>44838</v>
          </cell>
          <cell r="C584">
            <v>64.05</v>
          </cell>
          <cell r="D584">
            <v>47.077007999999999</v>
          </cell>
        </row>
        <row r="585">
          <cell r="B585">
            <v>44837</v>
          </cell>
          <cell r="C585">
            <v>61.9</v>
          </cell>
          <cell r="D585">
            <v>44.528871000000002</v>
          </cell>
        </row>
        <row r="586">
          <cell r="B586">
            <v>44834</v>
          </cell>
          <cell r="C586">
            <v>62.35</v>
          </cell>
          <cell r="D586">
            <v>71.494895</v>
          </cell>
        </row>
        <row r="587">
          <cell r="B587">
            <v>44833</v>
          </cell>
          <cell r="C587">
            <v>61.2</v>
          </cell>
          <cell r="D587">
            <v>76.969699000000006</v>
          </cell>
        </row>
        <row r="588">
          <cell r="B588">
            <v>44832</v>
          </cell>
          <cell r="C588">
            <v>58.05</v>
          </cell>
          <cell r="D588">
            <v>64.334023999999999</v>
          </cell>
        </row>
        <row r="589">
          <cell r="B589">
            <v>44831</v>
          </cell>
          <cell r="C589">
            <v>58.85</v>
          </cell>
          <cell r="D589">
            <v>79.641869999999997</v>
          </cell>
        </row>
        <row r="590">
          <cell r="B590">
            <v>44830</v>
          </cell>
          <cell r="C590">
            <v>57.8</v>
          </cell>
          <cell r="D590">
            <v>65.832873000000006</v>
          </cell>
        </row>
        <row r="591">
          <cell r="B591">
            <v>44827</v>
          </cell>
          <cell r="C591">
            <v>60.8</v>
          </cell>
          <cell r="D591">
            <v>56.730282000000003</v>
          </cell>
        </row>
        <row r="592">
          <cell r="B592">
            <v>44826</v>
          </cell>
          <cell r="C592">
            <v>63.3</v>
          </cell>
          <cell r="D592">
            <v>34.716571999999999</v>
          </cell>
        </row>
        <row r="593">
          <cell r="B593">
            <v>44825</v>
          </cell>
          <cell r="C593">
            <v>63.45</v>
          </cell>
          <cell r="D593">
            <v>59.131993999999999</v>
          </cell>
        </row>
        <row r="594">
          <cell r="B594">
            <v>44824</v>
          </cell>
          <cell r="C594">
            <v>62.85</v>
          </cell>
          <cell r="D594">
            <v>77.904809999999998</v>
          </cell>
        </row>
        <row r="595">
          <cell r="B595">
            <v>44823</v>
          </cell>
          <cell r="C595">
            <v>63.95</v>
          </cell>
          <cell r="D595">
            <v>70.453100000000006</v>
          </cell>
        </row>
        <row r="596">
          <cell r="B596">
            <v>44820</v>
          </cell>
          <cell r="C596">
            <v>63.2</v>
          </cell>
          <cell r="D596">
            <v>196.53744599999999</v>
          </cell>
        </row>
        <row r="597">
          <cell r="B597">
            <v>44819</v>
          </cell>
          <cell r="C597">
            <v>64.599999999999994</v>
          </cell>
          <cell r="D597">
            <v>88.185944000000006</v>
          </cell>
        </row>
        <row r="598">
          <cell r="B598">
            <v>44818</v>
          </cell>
          <cell r="C598">
            <v>63.3</v>
          </cell>
          <cell r="D598">
            <v>119.82431699999999</v>
          </cell>
        </row>
        <row r="599">
          <cell r="B599">
            <v>44817</v>
          </cell>
          <cell r="C599">
            <v>65.45</v>
          </cell>
          <cell r="D599">
            <v>199.03270499999999</v>
          </cell>
        </row>
        <row r="600">
          <cell r="B600">
            <v>44816</v>
          </cell>
          <cell r="C600">
            <v>62.55</v>
          </cell>
          <cell r="D600">
            <v>64.044347000000002</v>
          </cell>
        </row>
        <row r="601">
          <cell r="B601">
            <v>44813</v>
          </cell>
          <cell r="C601">
            <v>62.8</v>
          </cell>
          <cell r="D601">
            <v>139.36942500000001</v>
          </cell>
        </row>
        <row r="602">
          <cell r="B602">
            <v>44812</v>
          </cell>
          <cell r="C602">
            <v>61.35</v>
          </cell>
          <cell r="D602">
            <v>128.430049</v>
          </cell>
        </row>
        <row r="603">
          <cell r="B603">
            <v>44811</v>
          </cell>
          <cell r="C603">
            <v>59.5</v>
          </cell>
          <cell r="D603">
            <v>59.843736999999997</v>
          </cell>
        </row>
        <row r="604">
          <cell r="B604">
            <v>44810</v>
          </cell>
          <cell r="C604">
            <v>59.7</v>
          </cell>
          <cell r="D604">
            <v>70.186635999999993</v>
          </cell>
        </row>
        <row r="605">
          <cell r="B605">
            <v>44809</v>
          </cell>
          <cell r="C605">
            <v>59.65</v>
          </cell>
          <cell r="D605">
            <v>84.539045999999999</v>
          </cell>
        </row>
        <row r="606">
          <cell r="B606">
            <v>44806</v>
          </cell>
          <cell r="C606">
            <v>59.75</v>
          </cell>
          <cell r="D606">
            <v>137.94671</v>
          </cell>
        </row>
        <row r="607">
          <cell r="B607">
            <v>44805</v>
          </cell>
          <cell r="C607">
            <v>62.45</v>
          </cell>
          <cell r="D607">
            <v>192.47781699999999</v>
          </cell>
        </row>
        <row r="608">
          <cell r="B608">
            <v>44803</v>
          </cell>
          <cell r="C608">
            <v>57.95</v>
          </cell>
          <cell r="D608">
            <v>162.05403699999999</v>
          </cell>
        </row>
        <row r="609">
          <cell r="B609">
            <v>44802</v>
          </cell>
          <cell r="C609">
            <v>59.2</v>
          </cell>
          <cell r="D609">
            <v>98.493347</v>
          </cell>
        </row>
        <row r="610">
          <cell r="B610">
            <v>44799</v>
          </cell>
          <cell r="C610">
            <v>61.85</v>
          </cell>
          <cell r="D610">
            <v>87.939030000000002</v>
          </cell>
        </row>
        <row r="611">
          <cell r="B611">
            <v>44798</v>
          </cell>
          <cell r="C611">
            <v>62.1</v>
          </cell>
          <cell r="D611">
            <v>81.137105000000005</v>
          </cell>
        </row>
        <row r="612">
          <cell r="B612">
            <v>44797</v>
          </cell>
          <cell r="C612">
            <v>62.2</v>
          </cell>
          <cell r="D612">
            <v>116.40100200000001</v>
          </cell>
        </row>
        <row r="613">
          <cell r="B613">
            <v>44796</v>
          </cell>
          <cell r="C613">
            <v>64.45</v>
          </cell>
          <cell r="D613">
            <v>218.58510200000001</v>
          </cell>
        </row>
        <row r="614">
          <cell r="B614">
            <v>44795</v>
          </cell>
          <cell r="C614">
            <v>62</v>
          </cell>
          <cell r="D614">
            <v>226.77300700000001</v>
          </cell>
        </row>
        <row r="615">
          <cell r="B615">
            <v>44792</v>
          </cell>
          <cell r="C615">
            <v>61.45</v>
          </cell>
          <cell r="D615">
            <v>295.737752</v>
          </cell>
        </row>
        <row r="616">
          <cell r="B616">
            <v>44791</v>
          </cell>
          <cell r="C616">
            <v>67.099999999999994</v>
          </cell>
          <cell r="D616">
            <v>303.566868</v>
          </cell>
        </row>
        <row r="617">
          <cell r="B617">
            <v>44790</v>
          </cell>
          <cell r="C617">
            <v>65.25</v>
          </cell>
          <cell r="D617">
            <v>258.06652200000002</v>
          </cell>
        </row>
        <row r="618">
          <cell r="B618">
            <v>44789</v>
          </cell>
          <cell r="C618">
            <v>64.25</v>
          </cell>
          <cell r="D618">
            <v>250.68696600000001</v>
          </cell>
        </row>
        <row r="619">
          <cell r="B619">
            <v>44785</v>
          </cell>
          <cell r="C619">
            <v>61.75</v>
          </cell>
          <cell r="D619">
            <v>351.208957</v>
          </cell>
        </row>
        <row r="620">
          <cell r="B620">
            <v>44784</v>
          </cell>
          <cell r="C620">
            <v>57.9</v>
          </cell>
          <cell r="D620">
            <v>130.942734</v>
          </cell>
        </row>
        <row r="621">
          <cell r="B621">
            <v>44783</v>
          </cell>
          <cell r="C621">
            <v>55.95</v>
          </cell>
          <cell r="D621">
            <v>200.69991200000001</v>
          </cell>
        </row>
        <row r="622">
          <cell r="B622">
            <v>44781</v>
          </cell>
          <cell r="C622">
            <v>55.45</v>
          </cell>
          <cell r="D622">
            <v>178.18507600000001</v>
          </cell>
        </row>
        <row r="623">
          <cell r="B623">
            <v>44778</v>
          </cell>
          <cell r="C623">
            <v>54.6</v>
          </cell>
          <cell r="D623">
            <v>315.01903299999998</v>
          </cell>
        </row>
        <row r="624">
          <cell r="B624">
            <v>44777</v>
          </cell>
          <cell r="C624">
            <v>57.85</v>
          </cell>
          <cell r="D624">
            <v>420.18340499999999</v>
          </cell>
        </row>
        <row r="625">
          <cell r="B625">
            <v>44776</v>
          </cell>
          <cell r="C625">
            <v>55.45</v>
          </cell>
          <cell r="D625">
            <v>599.68833600000005</v>
          </cell>
        </row>
        <row r="626">
          <cell r="B626">
            <v>44775</v>
          </cell>
          <cell r="C626">
            <v>55.55</v>
          </cell>
          <cell r="D626">
            <v>528.89974800000005</v>
          </cell>
        </row>
        <row r="627">
          <cell r="B627">
            <v>44774</v>
          </cell>
          <cell r="C627">
            <v>46.3</v>
          </cell>
          <cell r="D627">
            <v>135.94404299999999</v>
          </cell>
        </row>
        <row r="628">
          <cell r="B628">
            <v>44771</v>
          </cell>
          <cell r="C628">
            <v>46.8</v>
          </cell>
          <cell r="D628">
            <v>177.187972</v>
          </cell>
        </row>
        <row r="629">
          <cell r="B629">
            <v>44770</v>
          </cell>
          <cell r="C629">
            <v>45.7</v>
          </cell>
          <cell r="D629">
            <v>267.54456900000002</v>
          </cell>
        </row>
        <row r="630">
          <cell r="B630">
            <v>44769</v>
          </cell>
          <cell r="C630">
            <v>43.95</v>
          </cell>
          <cell r="D630">
            <v>411.205172</v>
          </cell>
        </row>
        <row r="631">
          <cell r="B631">
            <v>44768</v>
          </cell>
          <cell r="C631">
            <v>41.65</v>
          </cell>
          <cell r="D631">
            <v>412.30473699999999</v>
          </cell>
        </row>
        <row r="632">
          <cell r="B632">
            <v>44767</v>
          </cell>
          <cell r="C632">
            <v>47.6</v>
          </cell>
          <cell r="D632">
            <v>232.84111200000001</v>
          </cell>
        </row>
        <row r="633">
          <cell r="B633">
            <v>44764</v>
          </cell>
          <cell r="C633">
            <v>53.65</v>
          </cell>
          <cell r="D633">
            <v>27.302087</v>
          </cell>
        </row>
        <row r="634">
          <cell r="B634">
            <v>44763</v>
          </cell>
          <cell r="C634">
            <v>53.5</v>
          </cell>
          <cell r="D634">
            <v>29.402446000000001</v>
          </cell>
        </row>
        <row r="635">
          <cell r="B635">
            <v>44762</v>
          </cell>
          <cell r="C635">
            <v>53.4</v>
          </cell>
          <cell r="D635">
            <v>37.683098999999999</v>
          </cell>
        </row>
        <row r="636">
          <cell r="B636">
            <v>44761</v>
          </cell>
          <cell r="C636">
            <v>53.95</v>
          </cell>
          <cell r="D636">
            <v>35.427092999999999</v>
          </cell>
        </row>
        <row r="637">
          <cell r="B637">
            <v>44760</v>
          </cell>
          <cell r="C637">
            <v>53.6</v>
          </cell>
          <cell r="D637">
            <v>47.689463000000003</v>
          </cell>
        </row>
        <row r="638">
          <cell r="B638">
            <v>44757</v>
          </cell>
          <cell r="C638">
            <v>53.9</v>
          </cell>
          <cell r="D638">
            <v>47.995066999999999</v>
          </cell>
        </row>
        <row r="639">
          <cell r="B639">
            <v>44756</v>
          </cell>
          <cell r="C639">
            <v>55.65</v>
          </cell>
          <cell r="D639">
            <v>43.024088999999996</v>
          </cell>
        </row>
        <row r="640">
          <cell r="B640">
            <v>44755</v>
          </cell>
          <cell r="C640">
            <v>58.35</v>
          </cell>
          <cell r="D640">
            <v>73.383004999999997</v>
          </cell>
        </row>
        <row r="641">
          <cell r="B641">
            <v>44754</v>
          </cell>
          <cell r="C641">
            <v>59</v>
          </cell>
          <cell r="D641">
            <v>57.986567999999998</v>
          </cell>
        </row>
        <row r="642">
          <cell r="B642">
            <v>44753</v>
          </cell>
          <cell r="C642">
            <v>56.1</v>
          </cell>
          <cell r="D642">
            <v>21.739008999999999</v>
          </cell>
        </row>
        <row r="643">
          <cell r="B643">
            <v>44750</v>
          </cell>
          <cell r="C643">
            <v>54.8</v>
          </cell>
          <cell r="D643">
            <v>21.413556</v>
          </cell>
        </row>
        <row r="644">
          <cell r="B644">
            <v>44749</v>
          </cell>
          <cell r="C644">
            <v>54.45</v>
          </cell>
          <cell r="D644">
            <v>35.759428</v>
          </cell>
        </row>
        <row r="645">
          <cell r="B645">
            <v>44748</v>
          </cell>
          <cell r="C645">
            <v>54.35</v>
          </cell>
          <cell r="D645">
            <v>32.403447</v>
          </cell>
        </row>
        <row r="646">
          <cell r="B646">
            <v>44747</v>
          </cell>
          <cell r="C646">
            <v>55.45</v>
          </cell>
          <cell r="D646">
            <v>51.276626999999998</v>
          </cell>
        </row>
        <row r="647">
          <cell r="B647">
            <v>44746</v>
          </cell>
          <cell r="C647">
            <v>54.3</v>
          </cell>
          <cell r="D647">
            <v>56.902459</v>
          </cell>
        </row>
        <row r="648">
          <cell r="B648">
            <v>44743</v>
          </cell>
          <cell r="C648">
            <v>56.15</v>
          </cell>
          <cell r="D648">
            <v>112.078641</v>
          </cell>
        </row>
        <row r="649">
          <cell r="B649">
            <v>44742</v>
          </cell>
          <cell r="C649">
            <v>53.85</v>
          </cell>
          <cell r="D649">
            <v>106.893631</v>
          </cell>
        </row>
        <row r="650">
          <cell r="B650">
            <v>44741</v>
          </cell>
          <cell r="C650">
            <v>57.3</v>
          </cell>
          <cell r="D650">
            <v>96.95532</v>
          </cell>
        </row>
        <row r="651">
          <cell r="B651">
            <v>44740</v>
          </cell>
          <cell r="C651">
            <v>60.3</v>
          </cell>
          <cell r="D651">
            <v>120.95947700000001</v>
          </cell>
        </row>
        <row r="652">
          <cell r="B652">
            <v>44739</v>
          </cell>
          <cell r="C652">
            <v>65.849999999999994</v>
          </cell>
          <cell r="D652">
            <v>110.75134</v>
          </cell>
        </row>
        <row r="653">
          <cell r="B653">
            <v>44736</v>
          </cell>
          <cell r="C653">
            <v>70.5</v>
          </cell>
          <cell r="D653">
            <v>23.948418</v>
          </cell>
        </row>
        <row r="654">
          <cell r="B654">
            <v>44735</v>
          </cell>
          <cell r="C654">
            <v>69.55</v>
          </cell>
          <cell r="D654">
            <v>33.785882000000001</v>
          </cell>
        </row>
        <row r="655">
          <cell r="B655">
            <v>44734</v>
          </cell>
          <cell r="C655">
            <v>67.599999999999994</v>
          </cell>
          <cell r="D655">
            <v>35.026600000000002</v>
          </cell>
        </row>
        <row r="656">
          <cell r="B656">
            <v>44733</v>
          </cell>
          <cell r="C656">
            <v>66.05</v>
          </cell>
          <cell r="D656">
            <v>22.905677000000001</v>
          </cell>
        </row>
        <row r="657">
          <cell r="B657">
            <v>44732</v>
          </cell>
          <cell r="C657">
            <v>65</v>
          </cell>
          <cell r="D657">
            <v>27.409011</v>
          </cell>
        </row>
        <row r="658">
          <cell r="B658">
            <v>44729</v>
          </cell>
          <cell r="C658">
            <v>67.05</v>
          </cell>
          <cell r="D658">
            <v>33.597223999999997</v>
          </cell>
        </row>
        <row r="659">
          <cell r="B659">
            <v>44728</v>
          </cell>
          <cell r="C659">
            <v>67.2</v>
          </cell>
          <cell r="D659">
            <v>41.879880999999997</v>
          </cell>
        </row>
        <row r="660">
          <cell r="B660">
            <v>44727</v>
          </cell>
          <cell r="C660">
            <v>70.2</v>
          </cell>
          <cell r="D660">
            <v>33.246369000000001</v>
          </cell>
        </row>
        <row r="661">
          <cell r="B661">
            <v>44726</v>
          </cell>
          <cell r="C661">
            <v>70</v>
          </cell>
          <cell r="D661">
            <v>66.677006000000006</v>
          </cell>
        </row>
        <row r="662">
          <cell r="B662">
            <v>44725</v>
          </cell>
          <cell r="C662">
            <v>67.5</v>
          </cell>
          <cell r="D662">
            <v>34.863275999999999</v>
          </cell>
        </row>
        <row r="663">
          <cell r="B663">
            <v>44722</v>
          </cell>
          <cell r="C663">
            <v>69</v>
          </cell>
          <cell r="D663">
            <v>42.040371999999998</v>
          </cell>
        </row>
        <row r="664">
          <cell r="B664">
            <v>44721</v>
          </cell>
          <cell r="C664">
            <v>68.7</v>
          </cell>
          <cell r="D664">
            <v>47.653877000000001</v>
          </cell>
        </row>
        <row r="665">
          <cell r="B665">
            <v>44720</v>
          </cell>
          <cell r="C665">
            <v>67.150000000000006</v>
          </cell>
          <cell r="D665">
            <v>46.697875000000003</v>
          </cell>
        </row>
        <row r="666">
          <cell r="B666">
            <v>44719</v>
          </cell>
          <cell r="C666">
            <v>65.400000000000006</v>
          </cell>
          <cell r="D666">
            <v>41.755336999999997</v>
          </cell>
        </row>
        <row r="667">
          <cell r="B667">
            <v>44718</v>
          </cell>
          <cell r="C667">
            <v>69.900000000000006</v>
          </cell>
          <cell r="D667">
            <v>30.078468999999998</v>
          </cell>
        </row>
        <row r="668">
          <cell r="B668">
            <v>44715</v>
          </cell>
          <cell r="C668">
            <v>72.150000000000006</v>
          </cell>
          <cell r="D668">
            <v>35.779760000000003</v>
          </cell>
        </row>
        <row r="669">
          <cell r="B669">
            <v>44714</v>
          </cell>
          <cell r="C669">
            <v>71.95</v>
          </cell>
          <cell r="D669">
            <v>47.866809000000003</v>
          </cell>
        </row>
        <row r="670">
          <cell r="B670">
            <v>44713</v>
          </cell>
          <cell r="C670">
            <v>74.7</v>
          </cell>
          <cell r="D670">
            <v>127.949782</v>
          </cell>
        </row>
        <row r="671">
          <cell r="B671">
            <v>44712</v>
          </cell>
          <cell r="C671">
            <v>74.650000000000006</v>
          </cell>
          <cell r="D671">
            <v>184.33391499999999</v>
          </cell>
        </row>
        <row r="672">
          <cell r="B672">
            <v>44711</v>
          </cell>
          <cell r="C672">
            <v>71.05</v>
          </cell>
          <cell r="D672">
            <v>124.103679</v>
          </cell>
        </row>
        <row r="673">
          <cell r="B673">
            <v>44708</v>
          </cell>
          <cell r="C673">
            <v>62.05</v>
          </cell>
          <cell r="D673">
            <v>32.064279999999997</v>
          </cell>
        </row>
        <row r="674">
          <cell r="B674">
            <v>44707</v>
          </cell>
          <cell r="C674">
            <v>60.45</v>
          </cell>
          <cell r="D674">
            <v>46.556398999999999</v>
          </cell>
        </row>
        <row r="675">
          <cell r="B675">
            <v>44706</v>
          </cell>
          <cell r="C675">
            <v>62.3</v>
          </cell>
          <cell r="D675">
            <v>104.446924</v>
          </cell>
        </row>
        <row r="676">
          <cell r="B676">
            <v>44705</v>
          </cell>
          <cell r="C676">
            <v>64.95</v>
          </cell>
          <cell r="D676">
            <v>193.577787</v>
          </cell>
        </row>
        <row r="677">
          <cell r="B677">
            <v>44704</v>
          </cell>
          <cell r="C677">
            <v>57.05</v>
          </cell>
          <cell r="D677">
            <v>36.830590999999998</v>
          </cell>
        </row>
        <row r="678">
          <cell r="B678">
            <v>44701</v>
          </cell>
          <cell r="C678">
            <v>58.05</v>
          </cell>
          <cell r="D678">
            <v>32.411622999999999</v>
          </cell>
        </row>
        <row r="679">
          <cell r="B679">
            <v>44700</v>
          </cell>
          <cell r="C679">
            <v>55.35</v>
          </cell>
          <cell r="D679">
            <v>31.970099000000001</v>
          </cell>
        </row>
        <row r="680">
          <cell r="B680">
            <v>44699</v>
          </cell>
          <cell r="C680">
            <v>58.75</v>
          </cell>
          <cell r="D680">
            <v>57.728110999999998</v>
          </cell>
        </row>
        <row r="681">
          <cell r="B681">
            <v>44698</v>
          </cell>
          <cell r="C681">
            <v>56.15</v>
          </cell>
          <cell r="D681">
            <v>21.460387999999998</v>
          </cell>
        </row>
        <row r="682">
          <cell r="B682">
            <v>44697</v>
          </cell>
          <cell r="C682">
            <v>56.4</v>
          </cell>
          <cell r="D682">
            <v>37.036104999999999</v>
          </cell>
        </row>
        <row r="683">
          <cell r="B683">
            <v>44694</v>
          </cell>
          <cell r="C683">
            <v>56.85</v>
          </cell>
          <cell r="D683">
            <v>79.292212000000006</v>
          </cell>
        </row>
        <row r="684">
          <cell r="B684">
            <v>44693</v>
          </cell>
          <cell r="C684">
            <v>51.95</v>
          </cell>
          <cell r="D684">
            <v>37.338265999999997</v>
          </cell>
        </row>
        <row r="685">
          <cell r="B685">
            <v>44692</v>
          </cell>
          <cell r="C685">
            <v>54.2</v>
          </cell>
          <cell r="D685">
            <v>99.812774000000005</v>
          </cell>
        </row>
        <row r="686">
          <cell r="B686">
            <v>44691</v>
          </cell>
          <cell r="C686">
            <v>52.45</v>
          </cell>
          <cell r="D686">
            <v>45.135581000000002</v>
          </cell>
        </row>
        <row r="687">
          <cell r="B687">
            <v>44690</v>
          </cell>
          <cell r="C687">
            <v>56.75</v>
          </cell>
          <cell r="D687">
            <v>38.279097999999998</v>
          </cell>
        </row>
        <row r="688">
          <cell r="B688">
            <v>44687</v>
          </cell>
          <cell r="C688">
            <v>60.5</v>
          </cell>
          <cell r="D688">
            <v>47.189321</v>
          </cell>
        </row>
        <row r="689">
          <cell r="B689">
            <v>44686</v>
          </cell>
          <cell r="C689">
            <v>61.15</v>
          </cell>
          <cell r="D689">
            <v>40.296393000000002</v>
          </cell>
        </row>
        <row r="690">
          <cell r="B690">
            <v>44685</v>
          </cell>
          <cell r="C690">
            <v>64.45</v>
          </cell>
          <cell r="D690">
            <v>43.049543999999997</v>
          </cell>
        </row>
        <row r="691">
          <cell r="B691">
            <v>44683</v>
          </cell>
          <cell r="C691">
            <v>69.5</v>
          </cell>
          <cell r="D691">
            <v>18.464589</v>
          </cell>
        </row>
        <row r="692">
          <cell r="B692">
            <v>44680</v>
          </cell>
          <cell r="C692">
            <v>71.75</v>
          </cell>
          <cell r="D692">
            <v>24.873681999999999</v>
          </cell>
        </row>
        <row r="693">
          <cell r="B693">
            <v>44679</v>
          </cell>
          <cell r="C693">
            <v>73.849999999999994</v>
          </cell>
          <cell r="D693">
            <v>21.338830999999999</v>
          </cell>
        </row>
        <row r="694">
          <cell r="B694">
            <v>44678</v>
          </cell>
          <cell r="C694">
            <v>75.849999999999994</v>
          </cell>
          <cell r="D694">
            <v>23.626624</v>
          </cell>
        </row>
        <row r="695">
          <cell r="B695">
            <v>44677</v>
          </cell>
          <cell r="C695">
            <v>79.599999999999994</v>
          </cell>
          <cell r="D695">
            <v>9.5489390000000007</v>
          </cell>
        </row>
        <row r="696">
          <cell r="B696">
            <v>44676</v>
          </cell>
          <cell r="C696">
            <v>78.75</v>
          </cell>
          <cell r="D696">
            <v>16.717051999999999</v>
          </cell>
        </row>
        <row r="697">
          <cell r="B697">
            <v>44673</v>
          </cell>
          <cell r="C697">
            <v>81.2</v>
          </cell>
          <cell r="D697">
            <v>7.2112629999999998</v>
          </cell>
        </row>
        <row r="698">
          <cell r="B698">
            <v>44672</v>
          </cell>
          <cell r="C698">
            <v>80.8</v>
          </cell>
          <cell r="D698">
            <v>6.780602</v>
          </cell>
        </row>
        <row r="699">
          <cell r="B699">
            <v>44671</v>
          </cell>
          <cell r="C699">
            <v>80.3</v>
          </cell>
          <cell r="D699">
            <v>12.797463</v>
          </cell>
        </row>
        <row r="700">
          <cell r="B700">
            <v>44670</v>
          </cell>
          <cell r="C700">
            <v>80.45</v>
          </cell>
          <cell r="D700">
            <v>13.439870000000001</v>
          </cell>
        </row>
        <row r="701">
          <cell r="B701">
            <v>44669</v>
          </cell>
          <cell r="C701">
            <v>82.9</v>
          </cell>
          <cell r="D701">
            <v>14.209908</v>
          </cell>
        </row>
        <row r="702">
          <cell r="B702">
            <v>44664</v>
          </cell>
          <cell r="C702">
            <v>83.9</v>
          </cell>
          <cell r="D702">
            <v>52.988188999999998</v>
          </cell>
        </row>
        <row r="703">
          <cell r="B703">
            <v>44663</v>
          </cell>
          <cell r="C703">
            <v>81.5</v>
          </cell>
          <cell r="D703">
            <v>12.913672999999999</v>
          </cell>
        </row>
        <row r="704">
          <cell r="B704">
            <v>44662</v>
          </cell>
          <cell r="C704">
            <v>84.45</v>
          </cell>
          <cell r="D704">
            <v>17.609808000000001</v>
          </cell>
        </row>
        <row r="705">
          <cell r="B705">
            <v>44659</v>
          </cell>
          <cell r="C705">
            <v>83.4</v>
          </cell>
          <cell r="D705">
            <v>14.851737</v>
          </cell>
        </row>
        <row r="706">
          <cell r="B706">
            <v>44658</v>
          </cell>
          <cell r="C706">
            <v>82.5</v>
          </cell>
          <cell r="D706">
            <v>9.7090219999999992</v>
          </cell>
        </row>
        <row r="707">
          <cell r="B707">
            <v>44657</v>
          </cell>
          <cell r="C707">
            <v>84.55</v>
          </cell>
          <cell r="D707">
            <v>10.697018</v>
          </cell>
        </row>
        <row r="708">
          <cell r="B708">
            <v>44656</v>
          </cell>
          <cell r="C708">
            <v>83.9</v>
          </cell>
          <cell r="D708">
            <v>28.433443</v>
          </cell>
        </row>
        <row r="709">
          <cell r="B709">
            <v>44655</v>
          </cell>
          <cell r="C709">
            <v>86.25</v>
          </cell>
          <cell r="D709">
            <v>18.040882</v>
          </cell>
        </row>
        <row r="710">
          <cell r="B710">
            <v>44652</v>
          </cell>
          <cell r="C710">
            <v>84.3</v>
          </cell>
          <cell r="D710">
            <v>15.586812</v>
          </cell>
        </row>
        <row r="711">
          <cell r="B711">
            <v>44651</v>
          </cell>
          <cell r="C711">
            <v>82.3</v>
          </cell>
          <cell r="D711">
            <v>34.672910000000002</v>
          </cell>
        </row>
        <row r="712">
          <cell r="B712">
            <v>44650</v>
          </cell>
          <cell r="C712">
            <v>85.05</v>
          </cell>
          <cell r="D712">
            <v>41.305974999999997</v>
          </cell>
        </row>
        <row r="713">
          <cell r="B713">
            <v>44649</v>
          </cell>
          <cell r="C713">
            <v>78.2</v>
          </cell>
          <cell r="D713">
            <v>13.466521</v>
          </cell>
        </row>
        <row r="714">
          <cell r="B714">
            <v>44648</v>
          </cell>
          <cell r="C714">
            <v>79.650000000000006</v>
          </cell>
          <cell r="D714">
            <v>10.034667000000001</v>
          </cell>
        </row>
        <row r="715">
          <cell r="B715">
            <v>44645</v>
          </cell>
          <cell r="C715">
            <v>80.599999999999994</v>
          </cell>
          <cell r="D715">
            <v>13.585986</v>
          </cell>
        </row>
        <row r="716">
          <cell r="B716">
            <v>44644</v>
          </cell>
          <cell r="C716">
            <v>80.349999999999994</v>
          </cell>
          <cell r="D716">
            <v>12.996477000000001</v>
          </cell>
        </row>
        <row r="717">
          <cell r="B717">
            <v>44643</v>
          </cell>
          <cell r="C717">
            <v>80.75</v>
          </cell>
          <cell r="D717">
            <v>12.52285</v>
          </cell>
        </row>
        <row r="718">
          <cell r="B718">
            <v>44642</v>
          </cell>
          <cell r="C718">
            <v>81.150000000000006</v>
          </cell>
          <cell r="D718">
            <v>23.798590999999998</v>
          </cell>
        </row>
        <row r="719">
          <cell r="B719">
            <v>44641</v>
          </cell>
          <cell r="C719">
            <v>80.400000000000006</v>
          </cell>
          <cell r="D719">
            <v>28.669864</v>
          </cell>
        </row>
        <row r="720">
          <cell r="B720">
            <v>44637</v>
          </cell>
          <cell r="C720">
            <v>80.849999999999994</v>
          </cell>
          <cell r="D720">
            <v>34.440238000000001</v>
          </cell>
        </row>
        <row r="721">
          <cell r="B721">
            <v>44636</v>
          </cell>
          <cell r="C721">
            <v>75.95</v>
          </cell>
          <cell r="D721">
            <v>42.383305</v>
          </cell>
        </row>
        <row r="722">
          <cell r="B722">
            <v>44635</v>
          </cell>
          <cell r="C722">
            <v>76.55</v>
          </cell>
          <cell r="D722">
            <v>18.9008</v>
          </cell>
        </row>
        <row r="723">
          <cell r="B723">
            <v>44634</v>
          </cell>
          <cell r="C723">
            <v>79.3</v>
          </cell>
          <cell r="D723">
            <v>7.2613649999999996</v>
          </cell>
        </row>
        <row r="724">
          <cell r="B724">
            <v>44631</v>
          </cell>
          <cell r="C724">
            <v>79.900000000000006</v>
          </cell>
          <cell r="D724">
            <v>18.964704000000001</v>
          </cell>
        </row>
        <row r="725">
          <cell r="B725">
            <v>44630</v>
          </cell>
          <cell r="C725">
            <v>82.2</v>
          </cell>
          <cell r="D725">
            <v>13.476205999999999</v>
          </cell>
        </row>
        <row r="726">
          <cell r="B726">
            <v>44629</v>
          </cell>
          <cell r="C726">
            <v>80.349999999999994</v>
          </cell>
          <cell r="D726">
            <v>11.887757000000001</v>
          </cell>
        </row>
        <row r="727">
          <cell r="B727">
            <v>44628</v>
          </cell>
          <cell r="C727">
            <v>78.150000000000006</v>
          </cell>
          <cell r="D727">
            <v>12.381952999999999</v>
          </cell>
        </row>
        <row r="728">
          <cell r="B728">
            <v>44627</v>
          </cell>
          <cell r="C728">
            <v>79</v>
          </cell>
          <cell r="D728">
            <v>9.7646060000000006</v>
          </cell>
        </row>
        <row r="729">
          <cell r="B729">
            <v>44624</v>
          </cell>
          <cell r="C729">
            <v>80.2</v>
          </cell>
          <cell r="D729">
            <v>15.145236000000001</v>
          </cell>
        </row>
        <row r="730">
          <cell r="B730">
            <v>44623</v>
          </cell>
          <cell r="C730">
            <v>82.2</v>
          </cell>
          <cell r="D730">
            <v>16.067224</v>
          </cell>
        </row>
        <row r="731">
          <cell r="B731">
            <v>44622</v>
          </cell>
          <cell r="C731">
            <v>79.849999999999994</v>
          </cell>
          <cell r="D731">
            <v>20.353224999999998</v>
          </cell>
        </row>
        <row r="732">
          <cell r="B732">
            <v>44620</v>
          </cell>
          <cell r="C732">
            <v>79.95</v>
          </cell>
          <cell r="D732">
            <v>41.975659</v>
          </cell>
        </row>
        <row r="733">
          <cell r="B733">
            <v>44617</v>
          </cell>
          <cell r="C733">
            <v>78.8</v>
          </cell>
          <cell r="D733">
            <v>22.876044</v>
          </cell>
        </row>
        <row r="734">
          <cell r="B734">
            <v>44616</v>
          </cell>
          <cell r="C734">
            <v>78.5</v>
          </cell>
          <cell r="D734">
            <v>22.035319000000001</v>
          </cell>
        </row>
        <row r="735">
          <cell r="B735">
            <v>44615</v>
          </cell>
          <cell r="C735">
            <v>84.15</v>
          </cell>
          <cell r="D735">
            <v>19.847602999999999</v>
          </cell>
        </row>
        <row r="736">
          <cell r="B736">
            <v>44614</v>
          </cell>
          <cell r="C736">
            <v>79.7</v>
          </cell>
          <cell r="D736">
            <v>28.814769999999999</v>
          </cell>
        </row>
        <row r="737">
          <cell r="B737">
            <v>44613</v>
          </cell>
          <cell r="C737">
            <v>81.55</v>
          </cell>
          <cell r="D737">
            <v>18.853338999999998</v>
          </cell>
        </row>
        <row r="738">
          <cell r="B738">
            <v>44610</v>
          </cell>
          <cell r="C738">
            <v>85.9</v>
          </cell>
          <cell r="D738">
            <v>15.037122999999999</v>
          </cell>
        </row>
        <row r="739">
          <cell r="B739">
            <v>44609</v>
          </cell>
          <cell r="C739">
            <v>89.15</v>
          </cell>
          <cell r="D739">
            <v>29.566400999999999</v>
          </cell>
        </row>
        <row r="740">
          <cell r="B740">
            <v>44608</v>
          </cell>
          <cell r="C740">
            <v>84.95</v>
          </cell>
          <cell r="D740">
            <v>33.106605000000002</v>
          </cell>
        </row>
        <row r="741">
          <cell r="B741">
            <v>44607</v>
          </cell>
          <cell r="C741">
            <v>82.7</v>
          </cell>
          <cell r="D741">
            <v>106.216252</v>
          </cell>
        </row>
        <row r="742">
          <cell r="B742">
            <v>44606</v>
          </cell>
          <cell r="C742">
            <v>82.45</v>
          </cell>
          <cell r="D742">
            <v>35.049550000000004</v>
          </cell>
        </row>
        <row r="743">
          <cell r="B743">
            <v>44603</v>
          </cell>
          <cell r="C743">
            <v>88.7</v>
          </cell>
          <cell r="D743">
            <v>39.976782999999998</v>
          </cell>
        </row>
        <row r="744">
          <cell r="B744">
            <v>44602</v>
          </cell>
          <cell r="C744">
            <v>94.45</v>
          </cell>
          <cell r="D744">
            <v>13.257123999999999</v>
          </cell>
        </row>
        <row r="745">
          <cell r="B745">
            <v>44601</v>
          </cell>
          <cell r="C745">
            <v>94.2</v>
          </cell>
          <cell r="D745">
            <v>7.8764620000000001</v>
          </cell>
        </row>
        <row r="746">
          <cell r="B746">
            <v>44600</v>
          </cell>
          <cell r="C746">
            <v>93.55</v>
          </cell>
          <cell r="D746">
            <v>9.0267350000000004</v>
          </cell>
        </row>
        <row r="747">
          <cell r="B747">
            <v>44599</v>
          </cell>
          <cell r="C747">
            <v>93.55</v>
          </cell>
          <cell r="D747">
            <v>10.900141</v>
          </cell>
        </row>
        <row r="748">
          <cell r="B748">
            <v>44596</v>
          </cell>
          <cell r="C748">
            <v>94.2</v>
          </cell>
          <cell r="D748">
            <v>15.354384</v>
          </cell>
        </row>
        <row r="749">
          <cell r="B749">
            <v>44595</v>
          </cell>
          <cell r="C749">
            <v>97.1</v>
          </cell>
          <cell r="D749">
            <v>9.7690900000000003</v>
          </cell>
        </row>
        <row r="750">
          <cell r="B750">
            <v>44594</v>
          </cell>
          <cell r="C750">
            <v>98.9</v>
          </cell>
          <cell r="D750">
            <v>18.674088000000001</v>
          </cell>
        </row>
        <row r="751">
          <cell r="B751">
            <v>44593</v>
          </cell>
          <cell r="C751">
            <v>94.55</v>
          </cell>
          <cell r="D751">
            <v>32.606751000000003</v>
          </cell>
        </row>
        <row r="752">
          <cell r="B752">
            <v>44592</v>
          </cell>
          <cell r="C752">
            <v>90.4</v>
          </cell>
          <cell r="D752">
            <v>20.203799</v>
          </cell>
        </row>
        <row r="753">
          <cell r="B753">
            <v>44589</v>
          </cell>
          <cell r="C753">
            <v>89.55</v>
          </cell>
          <cell r="D753">
            <v>61.452438000000001</v>
          </cell>
        </row>
        <row r="754">
          <cell r="B754">
            <v>44588</v>
          </cell>
          <cell r="C754">
            <v>90.5</v>
          </cell>
          <cell r="D754">
            <v>106.488772</v>
          </cell>
        </row>
        <row r="755">
          <cell r="B755">
            <v>44586</v>
          </cell>
          <cell r="C755">
            <v>100.45</v>
          </cell>
          <cell r="D755">
            <v>138.33621099999999</v>
          </cell>
        </row>
        <row r="756">
          <cell r="B756">
            <v>44585</v>
          </cell>
          <cell r="C756">
            <v>91.35</v>
          </cell>
          <cell r="D756">
            <v>167.04473899999999</v>
          </cell>
        </row>
        <row r="757">
          <cell r="B757">
            <v>44582</v>
          </cell>
          <cell r="C757">
            <v>113.65</v>
          </cell>
          <cell r="D757">
            <v>59.805922000000002</v>
          </cell>
        </row>
        <row r="758">
          <cell r="B758">
            <v>44581</v>
          </cell>
          <cell r="C758">
            <v>125.2</v>
          </cell>
          <cell r="D758">
            <v>23.290545000000002</v>
          </cell>
        </row>
        <row r="759">
          <cell r="B759">
            <v>44580</v>
          </cell>
          <cell r="C759">
            <v>129.19999999999999</v>
          </cell>
          <cell r="D759">
            <v>27.812341</v>
          </cell>
        </row>
        <row r="760">
          <cell r="B760">
            <v>44579</v>
          </cell>
          <cell r="C760">
            <v>133.05000000000001</v>
          </cell>
          <cell r="D760">
            <v>9.428096</v>
          </cell>
        </row>
        <row r="761">
          <cell r="B761">
            <v>44578</v>
          </cell>
          <cell r="C761">
            <v>134</v>
          </cell>
          <cell r="D761">
            <v>7.5159789999999997</v>
          </cell>
        </row>
        <row r="762">
          <cell r="B762">
            <v>44575</v>
          </cell>
          <cell r="C762">
            <v>133.6</v>
          </cell>
          <cell r="D762">
            <v>9.4439279999999997</v>
          </cell>
        </row>
        <row r="763">
          <cell r="B763">
            <v>44574</v>
          </cell>
          <cell r="C763">
            <v>133.1</v>
          </cell>
          <cell r="D763">
            <v>6.5352240000000004</v>
          </cell>
        </row>
        <row r="764">
          <cell r="B764">
            <v>44573</v>
          </cell>
          <cell r="C764">
            <v>132.25</v>
          </cell>
          <cell r="D764">
            <v>8.0044299999999993</v>
          </cell>
        </row>
        <row r="765">
          <cell r="B765">
            <v>44572</v>
          </cell>
          <cell r="C765">
            <v>131.30000000000001</v>
          </cell>
          <cell r="D765">
            <v>15.396652</v>
          </cell>
        </row>
        <row r="766">
          <cell r="B766">
            <v>44571</v>
          </cell>
          <cell r="C766">
            <v>130.19999999999999</v>
          </cell>
          <cell r="D766">
            <v>11.38937</v>
          </cell>
        </row>
        <row r="767">
          <cell r="B767">
            <v>44568</v>
          </cell>
          <cell r="C767">
            <v>129.25</v>
          </cell>
          <cell r="D767">
            <v>22.846951000000001</v>
          </cell>
        </row>
        <row r="768">
          <cell r="B768">
            <v>44567</v>
          </cell>
          <cell r="C768">
            <v>130</v>
          </cell>
          <cell r="D768">
            <v>23.780418999999998</v>
          </cell>
        </row>
        <row r="769">
          <cell r="B769">
            <v>44566</v>
          </cell>
          <cell r="C769">
            <v>133.94999999999999</v>
          </cell>
          <cell r="D769">
            <v>15.874857</v>
          </cell>
        </row>
        <row r="770">
          <cell r="B770">
            <v>44565</v>
          </cell>
          <cell r="C770">
            <v>138.35</v>
          </cell>
          <cell r="D770">
            <v>10.705792000000001</v>
          </cell>
        </row>
        <row r="771">
          <cell r="B771">
            <v>44564</v>
          </cell>
          <cell r="C771">
            <v>141.35</v>
          </cell>
          <cell r="D771">
            <v>22.518241</v>
          </cell>
        </row>
        <row r="772">
          <cell r="B772">
            <v>44561</v>
          </cell>
          <cell r="C772">
            <v>137.4</v>
          </cell>
          <cell r="D772">
            <v>11.452242999999999</v>
          </cell>
        </row>
        <row r="773">
          <cell r="B773">
            <v>44560</v>
          </cell>
          <cell r="C773">
            <v>133.94999999999999</v>
          </cell>
          <cell r="D773">
            <v>8.3692080000000004</v>
          </cell>
        </row>
        <row r="774">
          <cell r="B774">
            <v>44559</v>
          </cell>
          <cell r="C774">
            <v>137.1</v>
          </cell>
          <cell r="D774">
            <v>18.914245999999999</v>
          </cell>
        </row>
        <row r="775">
          <cell r="B775">
            <v>44558</v>
          </cell>
          <cell r="C775">
            <v>132.85</v>
          </cell>
          <cell r="D775">
            <v>11.170275</v>
          </cell>
        </row>
        <row r="776">
          <cell r="B776">
            <v>44557</v>
          </cell>
          <cell r="C776">
            <v>132.75</v>
          </cell>
          <cell r="D776">
            <v>13.934153999999999</v>
          </cell>
        </row>
        <row r="777">
          <cell r="B777">
            <v>44554</v>
          </cell>
          <cell r="C777">
            <v>131.44999999999999</v>
          </cell>
          <cell r="D777">
            <v>17.625584</v>
          </cell>
        </row>
        <row r="778">
          <cell r="B778">
            <v>44553</v>
          </cell>
          <cell r="C778">
            <v>133</v>
          </cell>
          <cell r="D778">
            <v>21.934785999999999</v>
          </cell>
        </row>
        <row r="779">
          <cell r="B779">
            <v>44552</v>
          </cell>
          <cell r="C779">
            <v>138.65</v>
          </cell>
          <cell r="D779">
            <v>19.425711</v>
          </cell>
        </row>
        <row r="780">
          <cell r="B780">
            <v>44551</v>
          </cell>
          <cell r="C780">
            <v>131.6</v>
          </cell>
          <cell r="D780">
            <v>20.442777</v>
          </cell>
        </row>
        <row r="781">
          <cell r="B781">
            <v>44550</v>
          </cell>
          <cell r="C781">
            <v>126.55</v>
          </cell>
          <cell r="D781">
            <v>36.064413000000002</v>
          </cell>
        </row>
        <row r="782">
          <cell r="B782">
            <v>44547</v>
          </cell>
          <cell r="C782">
            <v>135.35</v>
          </cell>
          <cell r="D782">
            <v>95.386201999999997</v>
          </cell>
        </row>
        <row r="783">
          <cell r="B783">
            <v>44546</v>
          </cell>
          <cell r="C783">
            <v>138.4</v>
          </cell>
          <cell r="D783">
            <v>17.182100999999999</v>
          </cell>
        </row>
        <row r="784">
          <cell r="B784">
            <v>44545</v>
          </cell>
          <cell r="C784">
            <v>140.6</v>
          </cell>
          <cell r="D784">
            <v>12.79166</v>
          </cell>
        </row>
        <row r="785">
          <cell r="B785">
            <v>44544</v>
          </cell>
          <cell r="C785">
            <v>140.65</v>
          </cell>
          <cell r="D785">
            <v>19.474412000000001</v>
          </cell>
        </row>
        <row r="786">
          <cell r="B786">
            <v>44543</v>
          </cell>
          <cell r="C786">
            <v>142.65</v>
          </cell>
          <cell r="D786">
            <v>20.318225000000002</v>
          </cell>
        </row>
        <row r="787">
          <cell r="B787">
            <v>44540</v>
          </cell>
          <cell r="C787">
            <v>140.55000000000001</v>
          </cell>
          <cell r="D787">
            <v>27.881031</v>
          </cell>
        </row>
        <row r="788">
          <cell r="B788">
            <v>44539</v>
          </cell>
          <cell r="C788">
            <v>146.25</v>
          </cell>
          <cell r="D788">
            <v>18.377898999999999</v>
          </cell>
        </row>
        <row r="789">
          <cell r="B789">
            <v>44538</v>
          </cell>
          <cell r="C789">
            <v>147.6</v>
          </cell>
          <cell r="D789">
            <v>37.324365</v>
          </cell>
        </row>
        <row r="790">
          <cell r="B790">
            <v>44537</v>
          </cell>
          <cell r="C790">
            <v>139.80000000000001</v>
          </cell>
          <cell r="D790">
            <v>36.835410000000003</v>
          </cell>
        </row>
        <row r="791">
          <cell r="B791">
            <v>44536</v>
          </cell>
          <cell r="C791">
            <v>138.55000000000001</v>
          </cell>
          <cell r="D791">
            <v>33.244501</v>
          </cell>
        </row>
        <row r="792">
          <cell r="B792">
            <v>44533</v>
          </cell>
          <cell r="C792">
            <v>144.9</v>
          </cell>
          <cell r="D792">
            <v>26.452895999999999</v>
          </cell>
        </row>
        <row r="793">
          <cell r="B793">
            <v>44532</v>
          </cell>
          <cell r="C793">
            <v>150.65</v>
          </cell>
          <cell r="D793">
            <v>23.508261000000001</v>
          </cell>
        </row>
        <row r="794">
          <cell r="B794">
            <v>44531</v>
          </cell>
          <cell r="C794">
            <v>151.4</v>
          </cell>
          <cell r="D794">
            <v>32.604855999999998</v>
          </cell>
        </row>
        <row r="795">
          <cell r="B795">
            <v>44530</v>
          </cell>
          <cell r="C795">
            <v>152.55000000000001</v>
          </cell>
          <cell r="D795">
            <v>258.13015200000001</v>
          </cell>
        </row>
        <row r="796">
          <cell r="B796">
            <v>44529</v>
          </cell>
          <cell r="C796">
            <v>149.1</v>
          </cell>
          <cell r="D796">
            <v>43.972445</v>
          </cell>
        </row>
        <row r="797">
          <cell r="B797">
            <v>44526</v>
          </cell>
          <cell r="C797">
            <v>148.15</v>
          </cell>
          <cell r="D797">
            <v>35.968150999999999</v>
          </cell>
        </row>
        <row r="798">
          <cell r="B798">
            <v>44525</v>
          </cell>
          <cell r="C798">
            <v>159.75</v>
          </cell>
          <cell r="D798">
            <v>48.900472999999998</v>
          </cell>
        </row>
        <row r="799">
          <cell r="B799">
            <v>44524</v>
          </cell>
          <cell r="C799">
            <v>155.5</v>
          </cell>
          <cell r="D799">
            <v>53.749975999999997</v>
          </cell>
        </row>
        <row r="800">
          <cell r="B800">
            <v>44523</v>
          </cell>
          <cell r="C800">
            <v>148.69999999999999</v>
          </cell>
          <cell r="D800">
            <v>38.236587999999998</v>
          </cell>
        </row>
        <row r="801">
          <cell r="B801">
            <v>44522</v>
          </cell>
          <cell r="C801">
            <v>149.75</v>
          </cell>
          <cell r="D801">
            <v>79.417849000000004</v>
          </cell>
        </row>
        <row r="802">
          <cell r="B802">
            <v>44518</v>
          </cell>
          <cell r="C802">
            <v>154.69999999999999</v>
          </cell>
          <cell r="D802">
            <v>46.802081999999999</v>
          </cell>
        </row>
        <row r="803">
          <cell r="B803">
            <v>44517</v>
          </cell>
          <cell r="C803">
            <v>156.55000000000001</v>
          </cell>
          <cell r="D803">
            <v>44.505155999999999</v>
          </cell>
        </row>
        <row r="804">
          <cell r="B804">
            <v>44516</v>
          </cell>
          <cell r="C804">
            <v>157.6</v>
          </cell>
          <cell r="D804">
            <v>109.342731</v>
          </cell>
        </row>
        <row r="805">
          <cell r="B805">
            <v>44515</v>
          </cell>
          <cell r="C805">
            <v>160.30000000000001</v>
          </cell>
          <cell r="D805">
            <v>121.197599</v>
          </cell>
        </row>
        <row r="806">
          <cell r="B806">
            <v>44512</v>
          </cell>
          <cell r="C806">
            <v>153</v>
          </cell>
          <cell r="D806">
            <v>140.547798</v>
          </cell>
        </row>
        <row r="807">
          <cell r="B807">
            <v>44511</v>
          </cell>
          <cell r="C807">
            <v>140.9</v>
          </cell>
          <cell r="D807">
            <v>83.582038999999995</v>
          </cell>
        </row>
        <row r="808">
          <cell r="B808">
            <v>44510</v>
          </cell>
          <cell r="C808">
            <v>136.05000000000001</v>
          </cell>
          <cell r="D808">
            <v>16.816047999999999</v>
          </cell>
        </row>
        <row r="809">
          <cell r="B809">
            <v>44509</v>
          </cell>
          <cell r="C809">
            <v>137.65</v>
          </cell>
          <cell r="D809">
            <v>26.457360999999999</v>
          </cell>
        </row>
        <row r="810">
          <cell r="B810">
            <v>44508</v>
          </cell>
          <cell r="C810">
            <v>131.15</v>
          </cell>
          <cell r="D810">
            <v>17.645793999999999</v>
          </cell>
        </row>
        <row r="811">
          <cell r="B811">
            <v>44504</v>
          </cell>
          <cell r="C811">
            <v>131.35</v>
          </cell>
          <cell r="D811">
            <v>4.10182</v>
          </cell>
        </row>
        <row r="812">
          <cell r="B812">
            <v>44503</v>
          </cell>
          <cell r="C812">
            <v>128.35</v>
          </cell>
          <cell r="D812">
            <v>15.919924999999999</v>
          </cell>
        </row>
        <row r="813">
          <cell r="B813">
            <v>44502</v>
          </cell>
          <cell r="C813">
            <v>132.44999999999999</v>
          </cell>
          <cell r="D813">
            <v>7.3677919999999997</v>
          </cell>
        </row>
        <row r="814">
          <cell r="B814">
            <v>44501</v>
          </cell>
          <cell r="C814">
            <v>132.65</v>
          </cell>
          <cell r="D814">
            <v>6.2002430000000004</v>
          </cell>
        </row>
        <row r="815">
          <cell r="B815">
            <v>44498</v>
          </cell>
          <cell r="C815">
            <v>131.55000000000001</v>
          </cell>
          <cell r="D815">
            <v>12.925877</v>
          </cell>
        </row>
        <row r="816">
          <cell r="B816">
            <v>44497</v>
          </cell>
          <cell r="C816">
            <v>135.6</v>
          </cell>
          <cell r="D816">
            <v>11.93637</v>
          </cell>
        </row>
        <row r="817">
          <cell r="B817">
            <v>44496</v>
          </cell>
          <cell r="C817">
            <v>134.80000000000001</v>
          </cell>
          <cell r="D817">
            <v>8.9821740000000005</v>
          </cell>
        </row>
        <row r="818">
          <cell r="B818">
            <v>44495</v>
          </cell>
          <cell r="C818">
            <v>135.44999999999999</v>
          </cell>
          <cell r="D818">
            <v>6.445894</v>
          </cell>
        </row>
        <row r="819">
          <cell r="B819">
            <v>44494</v>
          </cell>
          <cell r="C819">
            <v>132.69999999999999</v>
          </cell>
          <cell r="D819">
            <v>13.530512</v>
          </cell>
        </row>
        <row r="820">
          <cell r="B820">
            <v>44491</v>
          </cell>
          <cell r="C820">
            <v>137.75</v>
          </cell>
          <cell r="D820">
            <v>11.468458</v>
          </cell>
        </row>
        <row r="821">
          <cell r="B821">
            <v>44490</v>
          </cell>
          <cell r="C821">
            <v>138.15</v>
          </cell>
          <cell r="D821">
            <v>5.951873</v>
          </cell>
        </row>
        <row r="822">
          <cell r="B822">
            <v>44489</v>
          </cell>
          <cell r="C822">
            <v>137.9</v>
          </cell>
          <cell r="D822">
            <v>12.607297000000001</v>
          </cell>
        </row>
        <row r="823">
          <cell r="B823">
            <v>44488</v>
          </cell>
          <cell r="C823">
            <v>138.55000000000001</v>
          </cell>
          <cell r="D823">
            <v>14.688307999999999</v>
          </cell>
        </row>
        <row r="824">
          <cell r="B824">
            <v>44487</v>
          </cell>
          <cell r="C824">
            <v>144.05000000000001</v>
          </cell>
          <cell r="D824">
            <v>31.4468</v>
          </cell>
        </row>
        <row r="825">
          <cell r="B825">
            <v>44483</v>
          </cell>
          <cell r="C825">
            <v>135</v>
          </cell>
          <cell r="D825">
            <v>8.6881769999999996</v>
          </cell>
        </row>
        <row r="826">
          <cell r="B826">
            <v>44482</v>
          </cell>
          <cell r="C826">
            <v>135.44999999999999</v>
          </cell>
          <cell r="D826">
            <v>6.3513489999999999</v>
          </cell>
        </row>
        <row r="827">
          <cell r="B827">
            <v>44481</v>
          </cell>
          <cell r="C827">
            <v>136.6</v>
          </cell>
          <cell r="D827">
            <v>5.6006520000000002</v>
          </cell>
        </row>
        <row r="828">
          <cell r="B828">
            <v>44480</v>
          </cell>
          <cell r="C828">
            <v>136.85</v>
          </cell>
          <cell r="D828">
            <v>4.3955229999999998</v>
          </cell>
        </row>
        <row r="829">
          <cell r="B829">
            <v>44477</v>
          </cell>
          <cell r="C829">
            <v>136.15</v>
          </cell>
          <cell r="D829">
            <v>6.2079690000000003</v>
          </cell>
        </row>
        <row r="830">
          <cell r="B830">
            <v>44476</v>
          </cell>
          <cell r="C830">
            <v>137.1</v>
          </cell>
          <cell r="D830">
            <v>7.3176639999999997</v>
          </cell>
        </row>
        <row r="831">
          <cell r="B831">
            <v>44475</v>
          </cell>
          <cell r="C831">
            <v>134.94999999999999</v>
          </cell>
          <cell r="D831">
            <v>9.9881840000000004</v>
          </cell>
        </row>
        <row r="832">
          <cell r="B832">
            <v>44474</v>
          </cell>
          <cell r="C832">
            <v>137.94999999999999</v>
          </cell>
          <cell r="D832">
            <v>10.912141999999999</v>
          </cell>
        </row>
        <row r="833">
          <cell r="B833">
            <v>44473</v>
          </cell>
          <cell r="C833">
            <v>139.1</v>
          </cell>
          <cell r="D833">
            <v>11.995298999999999</v>
          </cell>
        </row>
        <row r="834">
          <cell r="B834">
            <v>44470</v>
          </cell>
          <cell r="C834">
            <v>138</v>
          </cell>
          <cell r="D834">
            <v>11.940576</v>
          </cell>
        </row>
        <row r="835">
          <cell r="B835">
            <v>44469</v>
          </cell>
          <cell r="C835">
            <v>136.6</v>
          </cell>
          <cell r="D835">
            <v>7.8257510000000003</v>
          </cell>
        </row>
        <row r="836">
          <cell r="B836">
            <v>44468</v>
          </cell>
          <cell r="C836">
            <v>138.5</v>
          </cell>
          <cell r="D836">
            <v>10.801439</v>
          </cell>
        </row>
        <row r="837">
          <cell r="B837">
            <v>44467</v>
          </cell>
          <cell r="C837">
            <v>139</v>
          </cell>
          <cell r="D837">
            <v>13.489231999999999</v>
          </cell>
        </row>
        <row r="838">
          <cell r="B838">
            <v>44466</v>
          </cell>
          <cell r="C838">
            <v>143.69999999999999</v>
          </cell>
          <cell r="D838">
            <v>26.041243999999999</v>
          </cell>
        </row>
        <row r="839">
          <cell r="B839">
            <v>44463</v>
          </cell>
          <cell r="C839">
            <v>136.65</v>
          </cell>
          <cell r="D839">
            <v>13.099391000000001</v>
          </cell>
        </row>
        <row r="840">
          <cell r="B840">
            <v>44462</v>
          </cell>
          <cell r="C840">
            <v>137.30000000000001</v>
          </cell>
          <cell r="D840">
            <v>31.779169</v>
          </cell>
        </row>
        <row r="841">
          <cell r="B841">
            <v>44461</v>
          </cell>
          <cell r="C841">
            <v>132.1</v>
          </cell>
          <cell r="D841">
            <v>16.923375</v>
          </cell>
        </row>
        <row r="842">
          <cell r="B842">
            <v>44460</v>
          </cell>
          <cell r="C842">
            <v>133.44999999999999</v>
          </cell>
          <cell r="D842">
            <v>19.330196000000001</v>
          </cell>
        </row>
        <row r="843">
          <cell r="B843">
            <v>44459</v>
          </cell>
          <cell r="C843">
            <v>134.30000000000001</v>
          </cell>
          <cell r="D843">
            <v>19.799941</v>
          </cell>
        </row>
        <row r="844">
          <cell r="B844">
            <v>44456</v>
          </cell>
          <cell r="C844">
            <v>137.9</v>
          </cell>
          <cell r="D844">
            <v>23.264091000000001</v>
          </cell>
        </row>
        <row r="845">
          <cell r="B845">
            <v>44455</v>
          </cell>
          <cell r="C845">
            <v>142.05000000000001</v>
          </cell>
          <cell r="D845">
            <v>17.634205999999999</v>
          </cell>
        </row>
        <row r="846">
          <cell r="B846">
            <v>44454</v>
          </cell>
          <cell r="C846">
            <v>142.65</v>
          </cell>
          <cell r="D846">
            <v>38.892544999999998</v>
          </cell>
        </row>
        <row r="847">
          <cell r="B847">
            <v>44453</v>
          </cell>
          <cell r="C847">
            <v>144.1</v>
          </cell>
          <cell r="D847">
            <v>112.358935</v>
          </cell>
        </row>
        <row r="848">
          <cell r="B848">
            <v>44452</v>
          </cell>
          <cell r="C848">
            <v>143.15</v>
          </cell>
          <cell r="D848">
            <v>17.426798000000002</v>
          </cell>
        </row>
        <row r="849">
          <cell r="B849">
            <v>44448</v>
          </cell>
          <cell r="C849">
            <v>141.6</v>
          </cell>
          <cell r="D849">
            <v>18.970690999999999</v>
          </cell>
        </row>
        <row r="850">
          <cell r="B850">
            <v>44447</v>
          </cell>
          <cell r="C850">
            <v>141.25</v>
          </cell>
          <cell r="D850">
            <v>28.133284</v>
          </cell>
        </row>
        <row r="851">
          <cell r="B851">
            <v>44446</v>
          </cell>
          <cell r="C851">
            <v>140.05000000000001</v>
          </cell>
          <cell r="D851">
            <v>30.421931000000001</v>
          </cell>
        </row>
        <row r="852">
          <cell r="B852">
            <v>44445</v>
          </cell>
          <cell r="C852">
            <v>144.05000000000001</v>
          </cell>
          <cell r="D852">
            <v>34.811619999999998</v>
          </cell>
        </row>
        <row r="853">
          <cell r="B853">
            <v>44442</v>
          </cell>
          <cell r="C853">
            <v>149.75</v>
          </cell>
          <cell r="D853">
            <v>113.381518</v>
          </cell>
        </row>
        <row r="854">
          <cell r="B854">
            <v>44441</v>
          </cell>
          <cell r="C854">
            <v>137.6</v>
          </cell>
          <cell r="D854">
            <v>27.882466000000001</v>
          </cell>
        </row>
        <row r="855">
          <cell r="B855">
            <v>44440</v>
          </cell>
          <cell r="C855">
            <v>132.6</v>
          </cell>
          <cell r="D855">
            <v>16.162268999999998</v>
          </cell>
        </row>
        <row r="856">
          <cell r="B856">
            <v>44439</v>
          </cell>
          <cell r="C856">
            <v>134.55000000000001</v>
          </cell>
          <cell r="D856">
            <v>24.640923999999998</v>
          </cell>
        </row>
        <row r="857">
          <cell r="B857">
            <v>44438</v>
          </cell>
          <cell r="C857">
            <v>133.55000000000001</v>
          </cell>
          <cell r="D857">
            <v>45.239080000000001</v>
          </cell>
        </row>
        <row r="858">
          <cell r="B858">
            <v>44435</v>
          </cell>
          <cell r="C858">
            <v>124.7</v>
          </cell>
          <cell r="D858">
            <v>22.227595000000001</v>
          </cell>
        </row>
        <row r="859">
          <cell r="B859">
            <v>44434</v>
          </cell>
          <cell r="C859">
            <v>125.85</v>
          </cell>
          <cell r="D859">
            <v>20.645403000000002</v>
          </cell>
        </row>
        <row r="860">
          <cell r="B860">
            <v>44433</v>
          </cell>
          <cell r="C860">
            <v>124.25</v>
          </cell>
          <cell r="D860">
            <v>51.078811000000002</v>
          </cell>
        </row>
        <row r="861">
          <cell r="B861">
            <v>44432</v>
          </cell>
          <cell r="C861">
            <v>125</v>
          </cell>
          <cell r="D861">
            <v>56.713555999999997</v>
          </cell>
        </row>
        <row r="862">
          <cell r="B862">
            <v>44431</v>
          </cell>
          <cell r="C862">
            <v>127.25</v>
          </cell>
          <cell r="D862">
            <v>68.470860999999999</v>
          </cell>
        </row>
        <row r="863">
          <cell r="B863">
            <v>44428</v>
          </cell>
          <cell r="C863">
            <v>139.30000000000001</v>
          </cell>
          <cell r="D863">
            <v>53.789580000000001</v>
          </cell>
        </row>
        <row r="864">
          <cell r="B864">
            <v>44426</v>
          </cell>
          <cell r="C864">
            <v>134.94999999999999</v>
          </cell>
          <cell r="D864">
            <v>22.56692</v>
          </cell>
        </row>
        <row r="865">
          <cell r="B865">
            <v>44425</v>
          </cell>
          <cell r="C865">
            <v>132.5</v>
          </cell>
          <cell r="D865">
            <v>15.815187</v>
          </cell>
        </row>
        <row r="866">
          <cell r="B866">
            <v>44424</v>
          </cell>
          <cell r="C866">
            <v>134.94999999999999</v>
          </cell>
          <cell r="D866">
            <v>20.305361000000001</v>
          </cell>
        </row>
        <row r="867">
          <cell r="B867">
            <v>44421</v>
          </cell>
          <cell r="C867">
            <v>137.35</v>
          </cell>
          <cell r="D867">
            <v>33.674300000000002</v>
          </cell>
        </row>
        <row r="868">
          <cell r="B868">
            <v>44420</v>
          </cell>
          <cell r="C868">
            <v>135.44999999999999</v>
          </cell>
          <cell r="D868">
            <v>51.25667</v>
          </cell>
        </row>
        <row r="869">
          <cell r="B869">
            <v>44419</v>
          </cell>
          <cell r="C869">
            <v>135.65</v>
          </cell>
          <cell r="D869">
            <v>111.702781</v>
          </cell>
        </row>
        <row r="870">
          <cell r="B870">
            <v>44418</v>
          </cell>
          <cell r="C870">
            <v>125.2</v>
          </cell>
          <cell r="D870">
            <v>43.164003999999998</v>
          </cell>
        </row>
        <row r="871">
          <cell r="B871">
            <v>44417</v>
          </cell>
          <cell r="C871">
            <v>130.6</v>
          </cell>
          <cell r="D871">
            <v>41.358299000000002</v>
          </cell>
        </row>
        <row r="872">
          <cell r="B872">
            <v>44414</v>
          </cell>
          <cell r="C872">
            <v>131.35</v>
          </cell>
          <cell r="D872">
            <v>31.975356000000001</v>
          </cell>
        </row>
        <row r="873">
          <cell r="B873">
            <v>44413</v>
          </cell>
          <cell r="C873">
            <v>134.94999999999999</v>
          </cell>
          <cell r="D873">
            <v>38.437134</v>
          </cell>
        </row>
        <row r="874">
          <cell r="B874">
            <v>44412</v>
          </cell>
          <cell r="C874">
            <v>138.4</v>
          </cell>
          <cell r="D874">
            <v>41.134419000000001</v>
          </cell>
        </row>
        <row r="875">
          <cell r="B875">
            <v>44411</v>
          </cell>
          <cell r="C875">
            <v>139.4</v>
          </cell>
          <cell r="D875">
            <v>46.610000999999997</v>
          </cell>
        </row>
        <row r="876">
          <cell r="B876">
            <v>44410</v>
          </cell>
          <cell r="C876">
            <v>139.69999999999999</v>
          </cell>
          <cell r="D876">
            <v>66.909732000000005</v>
          </cell>
        </row>
        <row r="877">
          <cell r="B877">
            <v>44407</v>
          </cell>
          <cell r="C877">
            <v>133.5</v>
          </cell>
          <cell r="D877">
            <v>88.312522000000001</v>
          </cell>
        </row>
        <row r="878">
          <cell r="B878">
            <v>44406</v>
          </cell>
          <cell r="C878">
            <v>141.55000000000001</v>
          </cell>
          <cell r="D878">
            <v>117.973089</v>
          </cell>
        </row>
        <row r="879">
          <cell r="B879">
            <v>44405</v>
          </cell>
          <cell r="C879">
            <v>131.19999999999999</v>
          </cell>
          <cell r="D879">
            <v>159.79373100000001</v>
          </cell>
        </row>
        <row r="880">
          <cell r="B880">
            <v>44404</v>
          </cell>
          <cell r="C880">
            <v>132.9</v>
          </cell>
          <cell r="D880">
            <v>240.34190000000001</v>
          </cell>
        </row>
        <row r="881">
          <cell r="B881">
            <v>44403</v>
          </cell>
          <cell r="C881">
            <v>140.65</v>
          </cell>
          <cell r="D881">
            <v>249.72385399999999</v>
          </cell>
        </row>
        <row r="882">
          <cell r="B882">
            <v>44400</v>
          </cell>
          <cell r="C882">
            <v>126</v>
          </cell>
          <cell r="D882">
            <v>694.89529000000005</v>
          </cell>
        </row>
        <row r="885">
          <cell r="C885" t="str">
            <v>N. Shares (in Cr.)</v>
          </cell>
          <cell r="D885" t="str">
            <v>% Holding</v>
          </cell>
          <cell r="E885" t="str">
            <v>Market Value</v>
          </cell>
        </row>
        <row r="886">
          <cell r="B886" t="str">
            <v>Info Edge (India) Limited</v>
          </cell>
          <cell r="C886">
            <v>11.946870949999999</v>
          </cell>
          <cell r="D886">
            <v>0.12380000000000001</v>
          </cell>
          <cell r="E886">
            <v>2794.373115205</v>
          </cell>
        </row>
        <row r="887">
          <cell r="B887" t="str">
            <v>Foodie Bay Employees Esop Trust</v>
          </cell>
          <cell r="C887">
            <v>5.8538420899999997</v>
          </cell>
          <cell r="D887">
            <v>6.0700000000000004E-2</v>
          </cell>
          <cell r="E887">
            <v>1369.213664851</v>
          </cell>
        </row>
        <row r="888">
          <cell r="B888" t="str">
            <v>Deepinder Goyal</v>
          </cell>
          <cell r="C888">
            <v>3.694715</v>
          </cell>
          <cell r="D888">
            <v>3.8300000000000001E-2</v>
          </cell>
          <cell r="E888">
            <v>864.19383849999997</v>
          </cell>
        </row>
        <row r="889">
          <cell r="B889" t="str">
            <v>Antfin Singapore Holding Pte. Ltd.</v>
          </cell>
          <cell r="C889">
            <v>1.88414675</v>
          </cell>
          <cell r="D889">
            <v>1.95E-2</v>
          </cell>
          <cell r="E889">
            <v>440.70192482499999</v>
          </cell>
        </row>
        <row r="890">
          <cell r="B890" t="str">
            <v>Icici Prudential Balanced Advantage Fund</v>
          </cell>
          <cell r="C890">
            <v>1.69053725</v>
          </cell>
          <cell r="D890">
            <v>1.7500000000000002E-2</v>
          </cell>
          <cell r="E890">
            <v>395.41666277500002</v>
          </cell>
        </row>
        <row r="891">
          <cell r="B891" t="str">
            <v>Camas Investments Pte. Ltd.</v>
          </cell>
          <cell r="C891">
            <v>1.6808448899999999</v>
          </cell>
          <cell r="D891">
            <v>1.7399999999999999E-2</v>
          </cell>
          <cell r="E891">
            <v>393.149619771</v>
          </cell>
        </row>
        <row r="892">
          <cell r="B892" t="str">
            <v>Kotak Flexicap Fund</v>
          </cell>
          <cell r="C892">
            <v>1.5733373799999999</v>
          </cell>
          <cell r="D892">
            <v>1.6299999999999999E-2</v>
          </cell>
          <cell r="E892">
            <v>368.00361318199998</v>
          </cell>
        </row>
        <row r="893">
          <cell r="B893" t="str">
            <v>Axis Mutual Fund Trustee Limited A/C Axis Mutual Fund A/C Axis Bluechip Fund</v>
          </cell>
          <cell r="C893">
            <v>1.5104022800000001</v>
          </cell>
          <cell r="D893">
            <v>1.5700000000000002E-2</v>
          </cell>
          <cell r="E893">
            <v>353.28309329200005</v>
          </cell>
        </row>
        <row r="894">
          <cell r="B894" t="str">
            <v>Government Of Singapore</v>
          </cell>
          <cell r="C894">
            <v>1.3175695700000001</v>
          </cell>
          <cell r="D894">
            <v>1.37E-2</v>
          </cell>
          <cell r="E894">
            <v>308.17952242300004</v>
          </cell>
        </row>
        <row r="895">
          <cell r="B895" t="str">
            <v>Sbi Bse Sensex Etf</v>
          </cell>
          <cell r="C895">
            <v>1.2943161000000001</v>
          </cell>
          <cell r="D895">
            <v>1.34E-2</v>
          </cell>
          <cell r="E895">
            <v>302.74053579000002</v>
          </cell>
        </row>
        <row r="899">
          <cell r="B899" t="str">
            <v>FIIs +</v>
          </cell>
          <cell r="C899">
            <v>0.47310000000000002</v>
          </cell>
        </row>
        <row r="900">
          <cell r="B900" t="str">
            <v>DIIs +</v>
          </cell>
          <cell r="C900">
            <v>0.2051</v>
          </cell>
        </row>
        <row r="901">
          <cell r="B901" t="str">
            <v>Government &amp; Public</v>
          </cell>
          <cell r="C901">
            <v>0.26120000000000004</v>
          </cell>
        </row>
        <row r="902">
          <cell r="B902" t="str">
            <v>Others +</v>
          </cell>
          <cell r="C902">
            <v>6.0699999999999997E-2</v>
          </cell>
        </row>
      </sheetData>
      <sheetData sheetId="8">
        <row r="3">
          <cell r="C3" t="str">
            <v>Incorporated in 2010, Zomato Limited is one of the leading online Food Service platforms in terms of the value of food sold. Its offerings include food delivery, dining-out services, Loyalty programs, and others. As of December 31, 2020, Zomato has established a strong footprint across 23 countries with 131,233 active food delivery restaurants, 161,637 active delivery partners, and an average monthly food order of 10.7 million customers.</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Data Sheet"/>
      <sheetName val="HFS-Income Statement"/>
      <sheetName val="HFS-Balance Sheet "/>
      <sheetName val="CFS"/>
      <sheetName val="HFS-Cash Flow Statement"/>
      <sheetName val="WACC"/>
      <sheetName val="Data"/>
      <sheetName val="RM"/>
      <sheetName val="Ratio Analysis"/>
      <sheetName val="Data Sheet (2)"/>
      <sheetName val="Altman Z Score"/>
      <sheetName val="Data Room"/>
      <sheetName val="Raw FS"/>
      <sheetName val="DCF"/>
      <sheetName val="Intrinsic Growth"/>
      <sheetName val="Comps Valuation"/>
      <sheetName val="Comps Data"/>
      <sheetName val="Football Field Analysis"/>
      <sheetName val="Historical Approach"/>
      <sheetName val="Monte Carlo Simulation"/>
      <sheetName val="List of Stocks"/>
      <sheetName val="DuPont Analysis"/>
    </sheetNames>
    <sheetDataSet>
      <sheetData sheetId="0">
        <row r="1">
          <cell r="B1" t="str">
            <v>ZOMATO LTD</v>
          </cell>
        </row>
        <row r="6">
          <cell r="B6">
            <v>965.03506894422719</v>
          </cell>
        </row>
        <row r="16">
          <cell r="E16">
            <v>43190</v>
          </cell>
          <cell r="F16">
            <v>43555</v>
          </cell>
          <cell r="G16">
            <v>43921</v>
          </cell>
          <cell r="H16">
            <v>44286</v>
          </cell>
          <cell r="I16">
            <v>44651</v>
          </cell>
          <cell r="J16">
            <v>45016</v>
          </cell>
          <cell r="K16">
            <v>45382</v>
          </cell>
        </row>
        <row r="17">
          <cell r="E17">
            <v>466.02</v>
          </cell>
          <cell r="F17">
            <v>1312.59</v>
          </cell>
          <cell r="G17">
            <v>2604.7399999999998</v>
          </cell>
          <cell r="H17">
            <v>1993.8</v>
          </cell>
          <cell r="I17">
            <v>4192.3999999999996</v>
          </cell>
          <cell r="J17">
            <v>7079</v>
          </cell>
          <cell r="K17">
            <v>12114</v>
          </cell>
        </row>
        <row r="18">
          <cell r="F18">
            <v>18.72</v>
          </cell>
          <cell r="G18">
            <v>110.52</v>
          </cell>
          <cell r="H18">
            <v>202.9</v>
          </cell>
          <cell r="I18">
            <v>552.4</v>
          </cell>
          <cell r="J18">
            <v>1438</v>
          </cell>
          <cell r="K18">
            <v>2887</v>
          </cell>
        </row>
        <row r="19">
          <cell r="F19">
            <v>2.13</v>
          </cell>
          <cell r="G19">
            <v>1.6</v>
          </cell>
          <cell r="H19">
            <v>11</v>
          </cell>
          <cell r="I19">
            <v>27.8</v>
          </cell>
          <cell r="J19">
            <v>43</v>
          </cell>
          <cell r="K19">
            <v>5</v>
          </cell>
        </row>
        <row r="20">
          <cell r="E20">
            <v>2.41</v>
          </cell>
          <cell r="F20">
            <v>3.17</v>
          </cell>
          <cell r="G20">
            <v>6.29</v>
          </cell>
          <cell r="H20">
            <v>1.9</v>
          </cell>
          <cell r="I20">
            <v>4</v>
          </cell>
          <cell r="J20">
            <v>23</v>
          </cell>
          <cell r="K20">
            <v>51</v>
          </cell>
        </row>
        <row r="21">
          <cell r="E21">
            <v>49.81</v>
          </cell>
          <cell r="F21">
            <v>1339.7</v>
          </cell>
          <cell r="G21">
            <v>2108.91</v>
          </cell>
          <cell r="H21">
            <v>74.5</v>
          </cell>
          <cell r="I21">
            <v>183.3</v>
          </cell>
          <cell r="J21">
            <v>384</v>
          </cell>
          <cell r="K21">
            <v>521</v>
          </cell>
        </row>
        <row r="22">
          <cell r="E22">
            <v>290.49</v>
          </cell>
          <cell r="F22">
            <v>600.79</v>
          </cell>
          <cell r="G22">
            <v>798.88</v>
          </cell>
          <cell r="H22">
            <v>740.8</v>
          </cell>
          <cell r="I22">
            <v>1633.1</v>
          </cell>
          <cell r="J22">
            <v>1465</v>
          </cell>
          <cell r="K22">
            <v>1659</v>
          </cell>
        </row>
        <row r="23">
          <cell r="E23">
            <v>182.17</v>
          </cell>
          <cell r="F23">
            <v>1514.3</v>
          </cell>
          <cell r="G23">
            <v>1756.34</v>
          </cell>
          <cell r="H23">
            <v>1435</v>
          </cell>
          <cell r="I23">
            <v>3654.4</v>
          </cell>
          <cell r="J23">
            <v>4961</v>
          </cell>
          <cell r="K23">
            <v>6882</v>
          </cell>
        </row>
        <row r="24">
          <cell r="E24">
            <v>33.590000000000003</v>
          </cell>
          <cell r="F24">
            <v>81.52</v>
          </cell>
          <cell r="G24">
            <v>130.1</v>
          </cell>
          <cell r="H24">
            <v>16.8</v>
          </cell>
          <cell r="I24">
            <v>43.8</v>
          </cell>
          <cell r="J24">
            <v>62</v>
          </cell>
          <cell r="K24">
            <v>76</v>
          </cell>
        </row>
        <row r="25">
          <cell r="E25">
            <v>21.03</v>
          </cell>
          <cell r="F25">
            <v>1285.05</v>
          </cell>
          <cell r="G25">
            <v>15.97</v>
          </cell>
          <cell r="H25">
            <v>-200.2</v>
          </cell>
          <cell r="I25">
            <v>792.6</v>
          </cell>
          <cell r="J25">
            <v>682</v>
          </cell>
          <cell r="K25">
            <v>846</v>
          </cell>
        </row>
        <row r="26">
          <cell r="E26">
            <v>29.15</v>
          </cell>
          <cell r="F26">
            <v>43.12</v>
          </cell>
          <cell r="G26">
            <v>84.24</v>
          </cell>
          <cell r="H26">
            <v>137.69999999999999</v>
          </cell>
          <cell r="I26">
            <v>150.30000000000001</v>
          </cell>
          <cell r="J26">
            <v>437</v>
          </cell>
          <cell r="K26">
            <v>526</v>
          </cell>
        </row>
        <row r="27">
          <cell r="E27">
            <v>6.35</v>
          </cell>
          <cell r="F27">
            <v>8.69</v>
          </cell>
          <cell r="G27">
            <v>12.64</v>
          </cell>
          <cell r="H27">
            <v>10.1</v>
          </cell>
          <cell r="I27">
            <v>12</v>
          </cell>
          <cell r="J27">
            <v>49</v>
          </cell>
          <cell r="K27">
            <v>72</v>
          </cell>
        </row>
        <row r="29">
          <cell r="H29">
            <v>1.3</v>
          </cell>
          <cell r="I29">
            <v>2</v>
          </cell>
          <cell r="J29">
            <v>-44</v>
          </cell>
          <cell r="K29">
            <v>-60</v>
          </cell>
        </row>
        <row r="42">
          <cell r="H42">
            <v>3288</v>
          </cell>
          <cell r="I42">
            <v>3562</v>
          </cell>
          <cell r="J42">
            <v>4206</v>
          </cell>
          <cell r="K42">
            <v>4799</v>
          </cell>
        </row>
        <row r="43">
          <cell r="H43">
            <v>3237</v>
          </cell>
          <cell r="I43">
            <v>3476</v>
          </cell>
          <cell r="J43">
            <v>4029</v>
          </cell>
          <cell r="K43">
            <v>4573</v>
          </cell>
        </row>
        <row r="44">
          <cell r="H44">
            <v>219</v>
          </cell>
          <cell r="I44">
            <v>235</v>
          </cell>
          <cell r="J44">
            <v>236</v>
          </cell>
          <cell r="K44">
            <v>221</v>
          </cell>
        </row>
        <row r="45">
          <cell r="H45">
            <v>128</v>
          </cell>
          <cell r="I45">
            <v>140</v>
          </cell>
          <cell r="J45">
            <v>149</v>
          </cell>
          <cell r="K45">
            <v>180</v>
          </cell>
        </row>
        <row r="46">
          <cell r="H46">
            <v>18</v>
          </cell>
          <cell r="I46">
            <v>20</v>
          </cell>
          <cell r="J46">
            <v>25</v>
          </cell>
          <cell r="K46">
            <v>30</v>
          </cell>
        </row>
        <row r="48">
          <cell r="H48">
            <v>-14</v>
          </cell>
          <cell r="I48">
            <v>-14</v>
          </cell>
          <cell r="J48">
            <v>-14</v>
          </cell>
          <cell r="K48">
            <v>61</v>
          </cell>
        </row>
        <row r="57">
          <cell r="E57">
            <v>0.03</v>
          </cell>
          <cell r="F57">
            <v>0.03</v>
          </cell>
          <cell r="G57">
            <v>0.03</v>
          </cell>
          <cell r="I57">
            <v>764.3</v>
          </cell>
          <cell r="J57">
            <v>836</v>
          </cell>
          <cell r="K57">
            <v>868</v>
          </cell>
        </row>
        <row r="58">
          <cell r="E58">
            <v>1036.06</v>
          </cell>
          <cell r="F58">
            <v>2355.61</v>
          </cell>
          <cell r="G58">
            <v>457.35</v>
          </cell>
          <cell r="H58">
            <v>7643.8</v>
          </cell>
          <cell r="I58">
            <v>15741.2</v>
          </cell>
          <cell r="J58">
            <v>18624</v>
          </cell>
          <cell r="K58">
            <v>19545</v>
          </cell>
        </row>
        <row r="59">
          <cell r="E59">
            <v>186.23</v>
          </cell>
          <cell r="F59">
            <v>347.94</v>
          </cell>
          <cell r="G59">
            <v>325.58</v>
          </cell>
          <cell r="H59">
            <v>527.4</v>
          </cell>
          <cell r="I59">
            <v>70.3</v>
          </cell>
          <cell r="J59">
            <v>507</v>
          </cell>
          <cell r="K59">
            <v>749</v>
          </cell>
        </row>
        <row r="60">
          <cell r="E60">
            <v>152.16999999999999</v>
          </cell>
          <cell r="F60">
            <v>709.3</v>
          </cell>
          <cell r="G60">
            <v>2117.4299999999998</v>
          </cell>
          <cell r="H60">
            <v>532.29999999999995</v>
          </cell>
          <cell r="I60">
            <v>751.2</v>
          </cell>
          <cell r="J60">
            <v>1632</v>
          </cell>
          <cell r="K60">
            <v>2194</v>
          </cell>
        </row>
        <row r="61">
          <cell r="E61">
            <v>1374.49</v>
          </cell>
          <cell r="F61">
            <v>3412.88</v>
          </cell>
          <cell r="G61">
            <v>2900.39</v>
          </cell>
          <cell r="H61">
            <v>8703.5</v>
          </cell>
          <cell r="I61">
            <v>17327</v>
          </cell>
          <cell r="J61">
            <v>21599</v>
          </cell>
          <cell r="K61">
            <v>23356</v>
          </cell>
        </row>
        <row r="62">
          <cell r="E62">
            <v>189.8</v>
          </cell>
          <cell r="F62">
            <v>389.08</v>
          </cell>
          <cell r="G62">
            <v>1590.55</v>
          </cell>
          <cell r="H62">
            <v>1539</v>
          </cell>
          <cell r="I62">
            <v>1404.3</v>
          </cell>
          <cell r="J62">
            <v>6344</v>
          </cell>
          <cell r="K62">
            <v>6448</v>
          </cell>
        </row>
        <row r="63">
          <cell r="E63">
            <v>1.29</v>
          </cell>
          <cell r="F63">
            <v>0.74</v>
          </cell>
          <cell r="G63">
            <v>0.96</v>
          </cell>
          <cell r="H63">
            <v>0.1</v>
          </cell>
          <cell r="I63">
            <v>0.6</v>
          </cell>
          <cell r="J63">
            <v>7</v>
          </cell>
          <cell r="K63">
            <v>18</v>
          </cell>
        </row>
        <row r="64">
          <cell r="E64">
            <v>829.23</v>
          </cell>
          <cell r="F64">
            <v>2144.5500000000002</v>
          </cell>
          <cell r="G64">
            <v>323.92</v>
          </cell>
          <cell r="H64">
            <v>2205.1999999999998</v>
          </cell>
          <cell r="I64">
            <v>4717.7</v>
          </cell>
          <cell r="J64">
            <v>6765</v>
          </cell>
          <cell r="K64">
            <v>11645</v>
          </cell>
        </row>
        <row r="65">
          <cell r="E65">
            <v>354.17</v>
          </cell>
          <cell r="F65">
            <v>878.51</v>
          </cell>
          <cell r="G65">
            <v>984.96</v>
          </cell>
          <cell r="H65">
            <v>4959.2</v>
          </cell>
          <cell r="I65">
            <v>11204.4</v>
          </cell>
          <cell r="J65">
            <v>8483</v>
          </cell>
          <cell r="K65">
            <v>5245</v>
          </cell>
        </row>
        <row r="67">
          <cell r="E67">
            <v>26.08</v>
          </cell>
          <cell r="F67">
            <v>70.34</v>
          </cell>
          <cell r="G67">
            <v>123.12</v>
          </cell>
          <cell r="H67">
            <v>129.9</v>
          </cell>
          <cell r="I67">
            <v>159.9</v>
          </cell>
          <cell r="J67">
            <v>457</v>
          </cell>
          <cell r="K67">
            <v>794</v>
          </cell>
        </row>
        <row r="68">
          <cell r="F68">
            <v>2.13</v>
          </cell>
          <cell r="G68">
            <v>3.73</v>
          </cell>
          <cell r="H68">
            <v>14.8</v>
          </cell>
          <cell r="I68">
            <v>39.700000000000003</v>
          </cell>
          <cell r="J68">
            <v>83</v>
          </cell>
          <cell r="K68">
            <v>88</v>
          </cell>
        </row>
        <row r="69">
          <cell r="E69">
            <v>208.07</v>
          </cell>
          <cell r="F69">
            <v>238.69</v>
          </cell>
          <cell r="G69">
            <v>359.88</v>
          </cell>
          <cell r="H69">
            <v>903.6</v>
          </cell>
          <cell r="I69">
            <v>1575.5</v>
          </cell>
          <cell r="J69">
            <v>1017</v>
          </cell>
          <cell r="K69">
            <v>731</v>
          </cell>
        </row>
        <row r="93">
          <cell r="E93">
            <v>0.03</v>
          </cell>
          <cell r="F93">
            <v>0.03</v>
          </cell>
          <cell r="G93">
            <v>0.03</v>
          </cell>
          <cell r="H93">
            <v>0.04</v>
          </cell>
          <cell r="I93">
            <v>787.19</v>
          </cell>
          <cell r="J93">
            <v>855.35</v>
          </cell>
          <cell r="K93">
            <v>881.98</v>
          </cell>
        </row>
      </sheetData>
      <sheetData sheetId="1">
        <row r="7">
          <cell r="C7">
            <v>466.02</v>
          </cell>
          <cell r="D7">
            <v>1312.59</v>
          </cell>
          <cell r="E7">
            <v>2604.7399999999998</v>
          </cell>
          <cell r="F7">
            <v>1993.8</v>
          </cell>
          <cell r="G7">
            <v>4192.3999999999996</v>
          </cell>
          <cell r="H7">
            <v>7079</v>
          </cell>
          <cell r="I7">
            <v>12114</v>
          </cell>
        </row>
        <row r="8">
          <cell r="C8" t="str">
            <v>-</v>
          </cell>
          <cell r="D8">
            <v>1.8165958542551821</v>
          </cell>
          <cell r="E8">
            <v>0.98442773447915943</v>
          </cell>
          <cell r="F8">
            <v>-0.23454932162135178</v>
          </cell>
          <cell r="G8">
            <v>1.1027184271240844</v>
          </cell>
          <cell r="H8">
            <v>0.6885316286613874</v>
          </cell>
          <cell r="I8">
            <v>0.71125865235202723</v>
          </cell>
        </row>
        <row r="14">
          <cell r="C14">
            <v>0.88794472340242903</v>
          </cell>
          <cell r="D14">
            <v>-3.5708027640009542E-2</v>
          </cell>
          <cell r="E14">
            <v>0.14612590891989216</v>
          </cell>
          <cell r="F14">
            <v>0.86543284180960978</v>
          </cell>
          <cell r="G14">
            <v>0.83019272970136437</v>
          </cell>
          <cell r="H14">
            <v>0.74544427178980077</v>
          </cell>
          <cell r="I14">
            <v>0.71487535083374609</v>
          </cell>
        </row>
        <row r="17">
          <cell r="C17">
            <v>1.0863267670915411</v>
          </cell>
          <cell r="D17">
            <v>1.6734928652511449</v>
          </cell>
          <cell r="E17">
            <v>1.0309359091502415</v>
          </cell>
          <cell r="F17">
            <v>1.099709098204434</v>
          </cell>
          <cell r="G17">
            <v>1.2716582387176798</v>
          </cell>
          <cell r="H17">
            <v>0.916513631868908</v>
          </cell>
          <cell r="I17">
            <v>0.71132573881459471</v>
          </cell>
        </row>
        <row r="20">
          <cell r="C20">
            <v>-0.19838204368911216</v>
          </cell>
          <cell r="D20">
            <v>-1.7092008928911546</v>
          </cell>
          <cell r="E20">
            <v>-0.88481000023034928</v>
          </cell>
          <cell r="F20">
            <v>-0.23427625639482413</v>
          </cell>
          <cell r="G20">
            <v>-0.44146550901631543</v>
          </cell>
          <cell r="H20">
            <v>-0.17106936007910722</v>
          </cell>
          <cell r="I20">
            <v>3.549612019151395E-3</v>
          </cell>
        </row>
        <row r="25">
          <cell r="C25">
            <v>-71.420000000000044</v>
          </cell>
          <cell r="D25">
            <v>-958.43000000000052</v>
          </cell>
          <cell r="E25">
            <v>-2288.73</v>
          </cell>
          <cell r="F25">
            <v>-667.30000000000041</v>
          </cell>
          <cell r="G25">
            <v>-1058.2000000000007</v>
          </cell>
          <cell r="H25">
            <v>-529</v>
          </cell>
          <cell r="I25">
            <v>889</v>
          </cell>
        </row>
        <row r="29">
          <cell r="C29">
            <v>6.2550963477962324E-2</v>
          </cell>
          <cell r="D29">
            <v>3.2851080687800453E-2</v>
          </cell>
          <cell r="E29">
            <v>3.2341039796678364E-2</v>
          </cell>
          <cell r="F29">
            <v>6.9064098705988564E-2</v>
          </cell>
          <cell r="G29">
            <v>3.5850586776070989E-2</v>
          </cell>
          <cell r="H29">
            <v>6.1731883034326883E-2</v>
          </cell>
          <cell r="I29">
            <v>4.342083539706125E-2</v>
          </cell>
        </row>
        <row r="31">
          <cell r="C31">
            <v>-100.57000000000005</v>
          </cell>
          <cell r="D31">
            <v>-1001.5500000000005</v>
          </cell>
          <cell r="E31">
            <v>-2372.9699999999998</v>
          </cell>
          <cell r="F31">
            <v>-805.00000000000045</v>
          </cell>
          <cell r="G31">
            <v>-1208.5000000000007</v>
          </cell>
          <cell r="H31">
            <v>-966</v>
          </cell>
          <cell r="I31">
            <v>363</v>
          </cell>
        </row>
        <row r="32">
          <cell r="C32" t="str">
            <v>-</v>
          </cell>
          <cell r="D32">
            <v>8.9587352093069512</v>
          </cell>
          <cell r="E32">
            <v>1.3692975887374557</v>
          </cell>
          <cell r="F32">
            <v>-0.6607626729372893</v>
          </cell>
          <cell r="G32">
            <v>0.50124223602484475</v>
          </cell>
          <cell r="H32">
            <v>-0.20066197765825444</v>
          </cell>
          <cell r="I32">
            <v>-1.3757763975155279</v>
          </cell>
        </row>
        <row r="34">
          <cell r="C34">
            <v>6.35</v>
          </cell>
          <cell r="D34">
            <v>8.69</v>
          </cell>
          <cell r="E34">
            <v>12.64</v>
          </cell>
          <cell r="F34">
            <v>10.1</v>
          </cell>
          <cell r="G34">
            <v>12</v>
          </cell>
          <cell r="H34">
            <v>49</v>
          </cell>
          <cell r="I34">
            <v>72</v>
          </cell>
        </row>
        <row r="37">
          <cell r="C37">
            <v>-106.92000000000004</v>
          </cell>
          <cell r="D37">
            <v>-1010.2400000000006</v>
          </cell>
          <cell r="E37">
            <v>-2385.6099999999997</v>
          </cell>
          <cell r="F37">
            <v>-815.10000000000048</v>
          </cell>
          <cell r="G37">
            <v>-1220.5000000000007</v>
          </cell>
          <cell r="H37">
            <v>-1015</v>
          </cell>
          <cell r="I37">
            <v>291</v>
          </cell>
        </row>
        <row r="43">
          <cell r="C43">
            <v>-106.92000000000004</v>
          </cell>
          <cell r="D43">
            <v>-1010.2400000000006</v>
          </cell>
          <cell r="E43">
            <v>-2385.6099999999997</v>
          </cell>
          <cell r="F43">
            <v>-816.40000000000043</v>
          </cell>
          <cell r="G43">
            <v>-1222.5000000000007</v>
          </cell>
          <cell r="H43">
            <v>-971</v>
          </cell>
          <cell r="I43">
            <v>351</v>
          </cell>
        </row>
        <row r="46">
          <cell r="C46">
            <v>0.03</v>
          </cell>
          <cell r="D46">
            <v>0.03</v>
          </cell>
          <cell r="E46">
            <v>0.03</v>
          </cell>
          <cell r="F46">
            <v>0.04</v>
          </cell>
          <cell r="G46">
            <v>787.19</v>
          </cell>
          <cell r="H46">
            <v>855.35</v>
          </cell>
          <cell r="I46">
            <v>881.98</v>
          </cell>
        </row>
        <row r="48">
          <cell r="C48">
            <v>-3564.0000000000018</v>
          </cell>
          <cell r="D48">
            <v>-33674.666666666686</v>
          </cell>
          <cell r="E48">
            <v>-79520.333333333328</v>
          </cell>
          <cell r="F48">
            <v>-20410.000000000011</v>
          </cell>
          <cell r="G48">
            <v>-1.5529922890280625</v>
          </cell>
          <cell r="H48">
            <v>-1.1352078096685567</v>
          </cell>
          <cell r="I48">
            <v>0.39796820789587067</v>
          </cell>
        </row>
        <row r="54">
          <cell r="C54">
            <v>0</v>
          </cell>
          <cell r="D54">
            <v>0</v>
          </cell>
          <cell r="E54">
            <v>0</v>
          </cell>
          <cell r="F54">
            <v>0</v>
          </cell>
          <cell r="G54">
            <v>0</v>
          </cell>
          <cell r="H54">
            <v>0</v>
          </cell>
          <cell r="I54">
            <v>1</v>
          </cell>
        </row>
      </sheetData>
      <sheetData sheetId="2">
        <row r="8">
          <cell r="C8">
            <v>0.03</v>
          </cell>
          <cell r="D8">
            <v>0.03</v>
          </cell>
          <cell r="E8">
            <v>0.03</v>
          </cell>
          <cell r="F8">
            <v>0</v>
          </cell>
          <cell r="G8">
            <v>764.3</v>
          </cell>
          <cell r="H8">
            <v>836</v>
          </cell>
          <cell r="I8">
            <v>868</v>
          </cell>
        </row>
        <row r="9">
          <cell r="C9">
            <v>1036.06</v>
          </cell>
          <cell r="D9">
            <v>2355.61</v>
          </cell>
          <cell r="E9">
            <v>457.35</v>
          </cell>
          <cell r="F9">
            <v>7643.8</v>
          </cell>
          <cell r="G9">
            <v>15741.2</v>
          </cell>
          <cell r="H9">
            <v>18624</v>
          </cell>
          <cell r="I9">
            <v>19545</v>
          </cell>
        </row>
        <row r="10">
          <cell r="C10">
            <v>186.23</v>
          </cell>
          <cell r="D10">
            <v>347.94</v>
          </cell>
          <cell r="E10">
            <v>325.58</v>
          </cell>
          <cell r="F10">
            <v>527.4</v>
          </cell>
          <cell r="G10">
            <v>70.3</v>
          </cell>
          <cell r="H10">
            <v>507</v>
          </cell>
          <cell r="I10">
            <v>749</v>
          </cell>
        </row>
        <row r="11">
          <cell r="C11">
            <v>152.16999999999999</v>
          </cell>
          <cell r="D11">
            <v>709.3</v>
          </cell>
          <cell r="E11">
            <v>2117.4299999999998</v>
          </cell>
          <cell r="F11">
            <v>532.29999999999995</v>
          </cell>
          <cell r="G11">
            <v>751.2</v>
          </cell>
          <cell r="H11">
            <v>1632</v>
          </cell>
          <cell r="I11">
            <v>2194</v>
          </cell>
        </row>
        <row r="14">
          <cell r="C14">
            <v>189.8</v>
          </cell>
          <cell r="D14">
            <v>389.08</v>
          </cell>
          <cell r="E14">
            <v>1590.55</v>
          </cell>
          <cell r="F14">
            <v>1539</v>
          </cell>
          <cell r="G14">
            <v>1404.3</v>
          </cell>
          <cell r="H14">
            <v>6344</v>
          </cell>
          <cell r="I14">
            <v>6448</v>
          </cell>
        </row>
        <row r="19">
          <cell r="C19">
            <v>26.08</v>
          </cell>
          <cell r="D19">
            <v>70.34</v>
          </cell>
          <cell r="E19">
            <v>123.12</v>
          </cell>
          <cell r="F19">
            <v>129.9</v>
          </cell>
          <cell r="G19">
            <v>159.9</v>
          </cell>
          <cell r="H19">
            <v>457</v>
          </cell>
          <cell r="I19">
            <v>794</v>
          </cell>
        </row>
        <row r="20">
          <cell r="C20">
            <v>0</v>
          </cell>
          <cell r="D20">
            <v>2.13</v>
          </cell>
          <cell r="E20">
            <v>3.73</v>
          </cell>
          <cell r="F20">
            <v>14.8</v>
          </cell>
          <cell r="G20">
            <v>39.700000000000003</v>
          </cell>
          <cell r="H20">
            <v>83</v>
          </cell>
          <cell r="I20">
            <v>88</v>
          </cell>
        </row>
        <row r="24">
          <cell r="C24">
            <v>1374.4900000000002</v>
          </cell>
          <cell r="D24">
            <v>3412.88</v>
          </cell>
          <cell r="E24">
            <v>2900.39</v>
          </cell>
          <cell r="F24">
            <v>8703.4999999999982</v>
          </cell>
          <cell r="G24">
            <v>17326.999999999996</v>
          </cell>
          <cell r="H24">
            <v>21599</v>
          </cell>
          <cell r="I24">
            <v>23356</v>
          </cell>
        </row>
      </sheetData>
      <sheetData sheetId="3">
        <row r="4">
          <cell r="E4">
            <v>-2127</v>
          </cell>
          <cell r="F4">
            <v>-280</v>
          </cell>
          <cell r="G4">
            <v>-922</v>
          </cell>
          <cell r="H4">
            <v>-637</v>
          </cell>
          <cell r="I4">
            <v>633</v>
          </cell>
        </row>
        <row r="5">
          <cell r="E5">
            <v>-94</v>
          </cell>
          <cell r="F5">
            <v>-20</v>
          </cell>
          <cell r="G5">
            <v>-34</v>
          </cell>
          <cell r="H5">
            <v>-203</v>
          </cell>
          <cell r="I5">
            <v>-348</v>
          </cell>
        </row>
        <row r="6">
          <cell r="E6">
            <v>-2</v>
          </cell>
          <cell r="F6">
            <v>-11</v>
          </cell>
          <cell r="G6">
            <v>-28</v>
          </cell>
          <cell r="H6">
            <v>-43</v>
          </cell>
          <cell r="I6">
            <v>-5</v>
          </cell>
        </row>
        <row r="7">
          <cell r="E7">
            <v>-103</v>
          </cell>
          <cell r="F7">
            <v>36</v>
          </cell>
          <cell r="G7">
            <v>140</v>
          </cell>
          <cell r="H7">
            <v>-71</v>
          </cell>
          <cell r="I7">
            <v>211</v>
          </cell>
        </row>
        <row r="8">
          <cell r="E8">
            <v>214</v>
          </cell>
          <cell r="F8">
            <v>-762</v>
          </cell>
          <cell r="G8">
            <v>170</v>
          </cell>
          <cell r="H8">
            <v>141</v>
          </cell>
          <cell r="I8">
            <v>260</v>
          </cell>
        </row>
        <row r="10">
          <cell r="E10">
            <v>-32</v>
          </cell>
          <cell r="F10">
            <v>19</v>
          </cell>
          <cell r="G10">
            <v>-19</v>
          </cell>
          <cell r="H10">
            <v>-31</v>
          </cell>
          <cell r="I10">
            <v>-105</v>
          </cell>
        </row>
        <row r="12">
          <cell r="E12">
            <v>-21</v>
          </cell>
          <cell r="F12">
            <v>-10</v>
          </cell>
          <cell r="G12">
            <v>-59</v>
          </cell>
          <cell r="H12">
            <v>-103</v>
          </cell>
          <cell r="I12">
            <v>-215</v>
          </cell>
        </row>
        <row r="13">
          <cell r="E13">
            <v>0</v>
          </cell>
          <cell r="F13">
            <v>0</v>
          </cell>
          <cell r="G13">
            <v>2</v>
          </cell>
          <cell r="H13">
            <v>2</v>
          </cell>
          <cell r="I13">
            <v>13</v>
          </cell>
        </row>
        <row r="14">
          <cell r="E14">
            <v>-2148</v>
          </cell>
          <cell r="F14">
            <v>-8341</v>
          </cell>
          <cell r="G14">
            <v>-7376</v>
          </cell>
          <cell r="H14">
            <v>-15058</v>
          </cell>
          <cell r="I14">
            <v>-35202</v>
          </cell>
        </row>
        <row r="15">
          <cell r="E15">
            <v>4046</v>
          </cell>
          <cell r="F15">
            <v>6521</v>
          </cell>
          <cell r="G15">
            <v>5308</v>
          </cell>
          <cell r="H15">
            <v>12649</v>
          </cell>
          <cell r="I15">
            <v>30445</v>
          </cell>
        </row>
        <row r="16">
          <cell r="E16">
            <v>25</v>
          </cell>
          <cell r="F16">
            <v>11</v>
          </cell>
          <cell r="G16">
            <v>113</v>
          </cell>
          <cell r="H16">
            <v>490</v>
          </cell>
          <cell r="I16">
            <v>618</v>
          </cell>
        </row>
        <row r="17">
          <cell r="E17">
            <v>0</v>
          </cell>
          <cell r="F17">
            <v>0</v>
          </cell>
          <cell r="G17">
            <v>1</v>
          </cell>
          <cell r="H17">
            <v>0</v>
          </cell>
          <cell r="I17">
            <v>0</v>
          </cell>
        </row>
        <row r="18">
          <cell r="E18">
            <v>0</v>
          </cell>
          <cell r="F18">
            <v>-20</v>
          </cell>
          <cell r="G18">
            <v>0</v>
          </cell>
          <cell r="H18">
            <v>0</v>
          </cell>
          <cell r="I18">
            <v>0</v>
          </cell>
        </row>
        <row r="19">
          <cell r="E19">
            <v>-162</v>
          </cell>
          <cell r="F19">
            <v>-3405</v>
          </cell>
          <cell r="G19">
            <v>-5960</v>
          </cell>
          <cell r="H19">
            <v>2817</v>
          </cell>
          <cell r="I19">
            <v>3993</v>
          </cell>
        </row>
        <row r="21">
          <cell r="E21">
            <v>0</v>
          </cell>
          <cell r="F21">
            <v>6608</v>
          </cell>
          <cell r="G21">
            <v>9008</v>
          </cell>
          <cell r="H21">
            <v>11</v>
          </cell>
          <cell r="I21">
            <v>32</v>
          </cell>
        </row>
        <row r="22">
          <cell r="E22">
            <v>0</v>
          </cell>
          <cell r="F22">
            <v>2</v>
          </cell>
          <cell r="G22">
            <v>0</v>
          </cell>
          <cell r="H22">
            <v>0</v>
          </cell>
          <cell r="I22">
            <v>0</v>
          </cell>
        </row>
        <row r="23">
          <cell r="E23">
            <v>0</v>
          </cell>
          <cell r="F23">
            <v>-4</v>
          </cell>
          <cell r="G23">
            <v>-1</v>
          </cell>
          <cell r="H23">
            <v>-23</v>
          </cell>
          <cell r="I23">
            <v>-40</v>
          </cell>
        </row>
        <row r="24">
          <cell r="E24">
            <v>-11</v>
          </cell>
          <cell r="F24">
            <v>-9</v>
          </cell>
          <cell r="G24">
            <v>-10</v>
          </cell>
          <cell r="H24">
            <v>-50</v>
          </cell>
          <cell r="I24">
            <v>-69</v>
          </cell>
        </row>
        <row r="25">
          <cell r="E25">
            <v>-20</v>
          </cell>
          <cell r="F25">
            <v>-14</v>
          </cell>
          <cell r="G25">
            <v>-20</v>
          </cell>
          <cell r="H25">
            <v>-65</v>
          </cell>
          <cell r="I25">
            <v>-129</v>
          </cell>
        </row>
        <row r="26">
          <cell r="E26">
            <v>390</v>
          </cell>
          <cell r="F26">
            <v>-181</v>
          </cell>
          <cell r="G26">
            <v>-226</v>
          </cell>
          <cell r="H26">
            <v>0</v>
          </cell>
          <cell r="I26">
            <v>-1</v>
          </cell>
        </row>
      </sheetData>
      <sheetData sheetId="4"/>
      <sheetData sheetId="5">
        <row r="44">
          <cell r="J44">
            <v>0.15532922376300934</v>
          </cell>
        </row>
      </sheetData>
      <sheetData sheetId="6">
        <row r="3">
          <cell r="E3">
            <v>240100.72</v>
          </cell>
          <cell r="F3">
            <v>1159</v>
          </cell>
        </row>
        <row r="4">
          <cell r="E4">
            <v>105900.94</v>
          </cell>
          <cell r="F4">
            <v>1043.6500000000001</v>
          </cell>
        </row>
        <row r="5">
          <cell r="E5">
            <v>49426.46</v>
          </cell>
          <cell r="F5">
            <v>1306.29</v>
          </cell>
        </row>
        <row r="6">
          <cell r="E6">
            <v>18115.7</v>
          </cell>
          <cell r="F6">
            <v>210.45</v>
          </cell>
        </row>
        <row r="7">
          <cell r="E7">
            <v>13702.94</v>
          </cell>
          <cell r="F7">
            <v>38.4</v>
          </cell>
        </row>
        <row r="13">
          <cell r="K13">
            <v>1.4759700251689651</v>
          </cell>
        </row>
        <row r="124">
          <cell r="K124">
            <v>0.83189706292772947</v>
          </cell>
        </row>
        <row r="172">
          <cell r="K172">
            <v>1.3444611446768577</v>
          </cell>
        </row>
        <row r="283">
          <cell r="K283">
            <v>0.88781857899281491</v>
          </cell>
        </row>
        <row r="457">
          <cell r="K457">
            <v>1.0125512546130369</v>
          </cell>
        </row>
      </sheetData>
      <sheetData sheetId="7">
        <row r="6">
          <cell r="F6">
            <v>0.15334799999999998</v>
          </cell>
        </row>
      </sheetData>
      <sheetData sheetId="8"/>
      <sheetData sheetId="9">
        <row r="17">
          <cell r="E17">
            <v>466.02</v>
          </cell>
          <cell r="F17">
            <v>1312.59</v>
          </cell>
          <cell r="G17">
            <v>2604.7399999999998</v>
          </cell>
          <cell r="H17">
            <v>1993.8</v>
          </cell>
          <cell r="I17">
            <v>4192.3999999999996</v>
          </cell>
          <cell r="J17">
            <v>7079</v>
          </cell>
          <cell r="K17">
            <v>12114</v>
          </cell>
        </row>
        <row r="59">
          <cell r="E59">
            <v>186.23</v>
          </cell>
          <cell r="F59">
            <v>347.94</v>
          </cell>
          <cell r="G59">
            <v>325.58</v>
          </cell>
          <cell r="H59">
            <v>527.4</v>
          </cell>
          <cell r="I59">
            <v>70.3</v>
          </cell>
          <cell r="J59">
            <v>507</v>
          </cell>
          <cell r="K59">
            <v>749</v>
          </cell>
        </row>
        <row r="66">
          <cell r="E66">
            <v>1374.49</v>
          </cell>
          <cell r="F66">
            <v>3412.88</v>
          </cell>
          <cell r="G66">
            <v>2900.39</v>
          </cell>
          <cell r="H66">
            <v>8703.5</v>
          </cell>
          <cell r="I66">
            <v>17327</v>
          </cell>
          <cell r="J66">
            <v>21599</v>
          </cell>
          <cell r="K66">
            <v>23356</v>
          </cell>
        </row>
        <row r="70">
          <cell r="E70">
            <v>337694</v>
          </cell>
          <cell r="F70">
            <v>337694</v>
          </cell>
          <cell r="G70">
            <v>337694</v>
          </cell>
          <cell r="H70">
            <v>309711</v>
          </cell>
          <cell r="I70">
            <v>7642940578</v>
          </cell>
          <cell r="J70">
            <v>8363975413</v>
          </cell>
          <cell r="K70">
            <v>8680255038</v>
          </cell>
        </row>
        <row r="90">
          <cell r="I90">
            <v>82.3</v>
          </cell>
          <cell r="J90">
            <v>51</v>
          </cell>
          <cell r="K90">
            <v>182.1</v>
          </cell>
        </row>
      </sheetData>
      <sheetData sheetId="10"/>
      <sheetData sheetId="11"/>
      <sheetData sheetId="12">
        <row r="2">
          <cell r="E2">
            <v>43891</v>
          </cell>
          <cell r="F2">
            <v>44256</v>
          </cell>
          <cell r="G2">
            <v>44621</v>
          </cell>
          <cell r="H2">
            <v>44986</v>
          </cell>
          <cell r="I2">
            <v>45352</v>
          </cell>
        </row>
        <row r="7">
          <cell r="I7">
            <v>0</v>
          </cell>
        </row>
        <row r="8">
          <cell r="I8">
            <v>0</v>
          </cell>
        </row>
        <row r="13">
          <cell r="E13">
            <v>269</v>
          </cell>
          <cell r="F13">
            <v>297</v>
          </cell>
          <cell r="G13">
            <v>429</v>
          </cell>
          <cell r="H13">
            <v>679</v>
          </cell>
          <cell r="I13">
            <v>886</v>
          </cell>
        </row>
        <row r="14">
          <cell r="E14">
            <v>30</v>
          </cell>
          <cell r="F14">
            <v>29</v>
          </cell>
          <cell r="G14">
            <v>18</v>
          </cell>
          <cell r="H14">
            <v>17</v>
          </cell>
          <cell r="I14">
            <v>17</v>
          </cell>
        </row>
        <row r="15">
          <cell r="E15">
            <v>1825</v>
          </cell>
          <cell r="F15">
            <v>212</v>
          </cell>
          <cell r="G15">
            <v>311</v>
          </cell>
          <cell r="H15">
            <v>943</v>
          </cell>
          <cell r="I15">
            <v>1298</v>
          </cell>
        </row>
        <row r="19">
          <cell r="E19">
            <v>37</v>
          </cell>
          <cell r="F19">
            <v>38</v>
          </cell>
          <cell r="G19">
            <v>40</v>
          </cell>
          <cell r="H19">
            <v>606</v>
          </cell>
          <cell r="I19">
            <v>964</v>
          </cell>
        </row>
        <row r="20">
          <cell r="E20">
            <v>1</v>
          </cell>
          <cell r="F20">
            <v>3</v>
          </cell>
          <cell r="G20">
            <v>13</v>
          </cell>
          <cell r="H20">
            <v>122</v>
          </cell>
          <cell r="I20">
            <v>192</v>
          </cell>
        </row>
        <row r="21">
          <cell r="E21">
            <v>13</v>
          </cell>
          <cell r="F21">
            <v>13</v>
          </cell>
          <cell r="G21">
            <v>4</v>
          </cell>
          <cell r="H21">
            <v>3</v>
          </cell>
          <cell r="I21">
            <v>4</v>
          </cell>
        </row>
        <row r="22">
          <cell r="E22">
            <v>46</v>
          </cell>
          <cell r="F22">
            <v>47</v>
          </cell>
          <cell r="G22">
            <v>71</v>
          </cell>
          <cell r="H22">
            <v>95</v>
          </cell>
          <cell r="I22">
            <v>120</v>
          </cell>
        </row>
        <row r="23">
          <cell r="E23">
            <v>13</v>
          </cell>
          <cell r="F23">
            <v>12</v>
          </cell>
          <cell r="G23">
            <v>9</v>
          </cell>
          <cell r="H23">
            <v>56</v>
          </cell>
          <cell r="I23">
            <v>97</v>
          </cell>
        </row>
        <row r="24">
          <cell r="E24">
            <v>1</v>
          </cell>
          <cell r="F24">
            <v>1</v>
          </cell>
          <cell r="G24">
            <v>1</v>
          </cell>
          <cell r="H24">
            <v>1</v>
          </cell>
          <cell r="I24">
            <v>1</v>
          </cell>
        </row>
        <row r="25">
          <cell r="E25">
            <v>1839</v>
          </cell>
          <cell r="F25">
            <v>1878</v>
          </cell>
          <cell r="G25">
            <v>1843</v>
          </cell>
          <cell r="H25">
            <v>6054</v>
          </cell>
          <cell r="I25">
            <v>6054</v>
          </cell>
        </row>
        <row r="26">
          <cell r="E26">
            <v>359</v>
          </cell>
          <cell r="F26">
            <v>374</v>
          </cell>
          <cell r="G26">
            <v>363</v>
          </cell>
          <cell r="H26">
            <v>538</v>
          </cell>
          <cell r="I26">
            <v>543</v>
          </cell>
        </row>
        <row r="27">
          <cell r="E27">
            <v>263</v>
          </cell>
          <cell r="F27">
            <v>380</v>
          </cell>
          <cell r="G27">
            <v>482</v>
          </cell>
          <cell r="H27">
            <v>719</v>
          </cell>
          <cell r="I27">
            <v>1115</v>
          </cell>
        </row>
        <row r="34">
          <cell r="E34">
            <v>4</v>
          </cell>
          <cell r="F34">
            <v>15</v>
          </cell>
          <cell r="G34">
            <v>40</v>
          </cell>
          <cell r="H34">
            <v>83</v>
          </cell>
          <cell r="I34">
            <v>88</v>
          </cell>
        </row>
        <row r="35">
          <cell r="E35">
            <v>123</v>
          </cell>
          <cell r="F35">
            <v>130</v>
          </cell>
          <cell r="G35">
            <v>160</v>
          </cell>
          <cell r="H35">
            <v>457</v>
          </cell>
          <cell r="I35">
            <v>794</v>
          </cell>
        </row>
        <row r="37">
          <cell r="E37">
            <v>71</v>
          </cell>
          <cell r="F37">
            <v>75</v>
          </cell>
          <cell r="G37">
            <v>374</v>
          </cell>
          <cell r="H37">
            <v>41</v>
          </cell>
          <cell r="I37">
            <v>0</v>
          </cell>
        </row>
        <row r="38">
          <cell r="E38">
            <v>428</v>
          </cell>
          <cell r="F38">
            <v>3836</v>
          </cell>
          <cell r="G38">
            <v>9056</v>
          </cell>
          <cell r="H38">
            <v>6885</v>
          </cell>
          <cell r="I38">
            <v>3632</v>
          </cell>
        </row>
        <row r="52">
          <cell r="E52">
            <v>-21</v>
          </cell>
          <cell r="F52">
            <v>-10</v>
          </cell>
          <cell r="G52">
            <v>-59</v>
          </cell>
          <cell r="H52">
            <v>-103</v>
          </cell>
          <cell r="I52">
            <v>-215</v>
          </cell>
        </row>
        <row r="53">
          <cell r="E53">
            <v>0</v>
          </cell>
          <cell r="F53">
            <v>0</v>
          </cell>
          <cell r="G53">
            <v>2</v>
          </cell>
          <cell r="H53">
            <v>2</v>
          </cell>
          <cell r="I53">
            <v>13</v>
          </cell>
        </row>
        <row r="54">
          <cell r="E54">
            <v>-2148</v>
          </cell>
          <cell r="F54">
            <v>-8341</v>
          </cell>
          <cell r="G54">
            <v>-7376</v>
          </cell>
          <cell r="H54">
            <v>-15058</v>
          </cell>
          <cell r="I54">
            <v>-35202</v>
          </cell>
        </row>
        <row r="55">
          <cell r="E55">
            <v>4046</v>
          </cell>
          <cell r="F55">
            <v>6521</v>
          </cell>
          <cell r="G55">
            <v>5308</v>
          </cell>
          <cell r="H55">
            <v>12649</v>
          </cell>
          <cell r="I55">
            <v>30445</v>
          </cell>
        </row>
        <row r="58">
          <cell r="E58">
            <v>0</v>
          </cell>
          <cell r="F58">
            <v>-20</v>
          </cell>
          <cell r="G58">
            <v>0</v>
          </cell>
          <cell r="H58">
            <v>0</v>
          </cell>
          <cell r="I58">
            <v>0</v>
          </cell>
        </row>
      </sheetData>
      <sheetData sheetId="13"/>
      <sheetData sheetId="14">
        <row r="38">
          <cell r="K38">
            <v>45352</v>
          </cell>
        </row>
        <row r="62">
          <cell r="K62">
            <v>0.56952366118669862</v>
          </cell>
        </row>
      </sheetData>
      <sheetData sheetId="15"/>
      <sheetData sheetId="16">
        <row r="3">
          <cell r="C3" t="str">
            <v>Zomato Ltd</v>
          </cell>
          <cell r="D3">
            <v>215.6</v>
          </cell>
          <cell r="E3">
            <v>965.04</v>
          </cell>
          <cell r="G3">
            <v>1159</v>
          </cell>
          <cell r="H3">
            <v>731</v>
          </cell>
          <cell r="J3">
            <v>17972</v>
          </cell>
          <cell r="K3">
            <v>1593.2341739263331</v>
          </cell>
          <cell r="L3">
            <v>663</v>
          </cell>
        </row>
        <row r="4">
          <cell r="C4" t="str">
            <v>Swiggy</v>
          </cell>
          <cell r="D4">
            <v>449.05</v>
          </cell>
          <cell r="E4">
            <v>223.84</v>
          </cell>
          <cell r="G4">
            <v>1043.6500000000001</v>
          </cell>
          <cell r="H4">
            <v>890.85</v>
          </cell>
          <cell r="J4">
            <v>11247.39</v>
          </cell>
          <cell r="K4">
            <v>-1807.0032669179677</v>
          </cell>
          <cell r="L4">
            <v>-2350.2399999999998</v>
          </cell>
        </row>
        <row r="5">
          <cell r="C5" t="str">
            <v>Info Edg.(India)</v>
          </cell>
          <cell r="D5">
            <v>7447.05</v>
          </cell>
          <cell r="E5">
            <v>12.96</v>
          </cell>
          <cell r="G5">
            <v>255.64</v>
          </cell>
          <cell r="H5">
            <v>1192.98</v>
          </cell>
          <cell r="J5">
            <v>2662.07</v>
          </cell>
          <cell r="K5">
            <v>1290.178563714903</v>
          </cell>
          <cell r="L5">
            <v>551</v>
          </cell>
        </row>
        <row r="6">
          <cell r="C6" t="str">
            <v>One 97</v>
          </cell>
          <cell r="D6">
            <v>807.45</v>
          </cell>
          <cell r="E6">
            <v>63.75</v>
          </cell>
          <cell r="G6">
            <v>165.9</v>
          </cell>
          <cell r="H6">
            <v>5246.2</v>
          </cell>
          <cell r="J6">
            <v>7256</v>
          </cell>
          <cell r="K6">
            <v>-1244.1576159828373</v>
          </cell>
          <cell r="L6">
            <v>-669.1</v>
          </cell>
        </row>
        <row r="7">
          <cell r="C7" t="str">
            <v>FSN E-Commerce</v>
          </cell>
          <cell r="D7">
            <v>167.37</v>
          </cell>
          <cell r="E7">
            <v>285.89999999999998</v>
          </cell>
          <cell r="G7">
            <v>1306.29</v>
          </cell>
          <cell r="H7">
            <v>239.86</v>
          </cell>
          <cell r="J7">
            <v>7077.63</v>
          </cell>
          <cell r="K7">
            <v>418.88605069361194</v>
          </cell>
          <cell r="L7">
            <v>53.14</v>
          </cell>
        </row>
        <row r="8">
          <cell r="C8" t="str">
            <v>TBO Tek</v>
          </cell>
          <cell r="D8">
            <v>1597.75</v>
          </cell>
          <cell r="E8">
            <v>10.86</v>
          </cell>
          <cell r="G8">
            <v>210.45</v>
          </cell>
          <cell r="H8">
            <v>854.08</v>
          </cell>
          <cell r="J8">
            <v>1565.08</v>
          </cell>
          <cell r="K8">
            <v>334.7612702865157</v>
          </cell>
          <cell r="L8">
            <v>218.21</v>
          </cell>
        </row>
        <row r="9">
          <cell r="C9" t="str">
            <v>Indiamart Inter.</v>
          </cell>
          <cell r="D9">
            <v>2083.4</v>
          </cell>
          <cell r="E9">
            <v>6</v>
          </cell>
          <cell r="G9">
            <v>38.4</v>
          </cell>
          <cell r="H9">
            <v>101.2</v>
          </cell>
          <cell r="J9">
            <v>1348</v>
          </cell>
          <cell r="K9">
            <v>668.32885545405702</v>
          </cell>
          <cell r="L9">
            <v>469.7</v>
          </cell>
        </row>
        <row r="10">
          <cell r="C10" t="str">
            <v>Just Dial</v>
          </cell>
          <cell r="D10">
            <v>903.1</v>
          </cell>
          <cell r="E10">
            <v>8.5</v>
          </cell>
          <cell r="G10">
            <v>93.49</v>
          </cell>
          <cell r="H10">
            <v>17.690000000000001</v>
          </cell>
          <cell r="J10">
            <v>1123</v>
          </cell>
          <cell r="K10">
            <v>532.42788461538464</v>
          </cell>
          <cell r="L10">
            <v>542.25</v>
          </cell>
        </row>
        <row r="11">
          <cell r="C11" t="str">
            <v>Le Travenues</v>
          </cell>
          <cell r="D11">
            <v>137.62</v>
          </cell>
          <cell r="E11">
            <v>38.869999999999997</v>
          </cell>
          <cell r="G11">
            <v>11.58</v>
          </cell>
          <cell r="H11">
            <v>79.88</v>
          </cell>
          <cell r="J11">
            <v>723.75</v>
          </cell>
          <cell r="K11">
            <v>71.635775908844266</v>
          </cell>
          <cell r="L11">
            <v>65.95</v>
          </cell>
        </row>
        <row r="12">
          <cell r="C12" t="str">
            <v>Easy Trip Plann.</v>
          </cell>
          <cell r="D12">
            <v>14.45</v>
          </cell>
          <cell r="E12">
            <v>354.41</v>
          </cell>
          <cell r="G12">
            <v>0</v>
          </cell>
          <cell r="H12">
            <v>74.72</v>
          </cell>
          <cell r="J12">
            <v>468.19</v>
          </cell>
          <cell r="K12">
            <v>218.2744160899654</v>
          </cell>
          <cell r="L12">
            <v>103.63</v>
          </cell>
        </row>
      </sheetData>
      <sheetData sheetId="17"/>
      <sheetData sheetId="18"/>
      <sheetData sheetId="19"/>
      <sheetData sheetId="20"/>
      <sheetData sheetId="2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Data Sheet (2)"/>
      <sheetName val="HFS-Income Statement"/>
      <sheetName val="HFS-Balance Sheet "/>
      <sheetName val="CFS"/>
      <sheetName val="HFS-Cash Flow Statement"/>
      <sheetName val="Ratio Analysis"/>
      <sheetName val="WACC"/>
      <sheetName val="Data"/>
      <sheetName val="RM"/>
      <sheetName val="Data Room"/>
      <sheetName val="Raw FS"/>
      <sheetName val="Intrinsic Growth"/>
      <sheetName val="DCF"/>
      <sheetName val="Comps Valuation"/>
      <sheetName val="Comps Data"/>
      <sheetName val="Football Field Analysis"/>
      <sheetName val="Historical Approach"/>
      <sheetName val="Monte Carlo Simulation"/>
      <sheetName val="Data Sheet"/>
      <sheetName val="List of Stocks"/>
      <sheetName val="DuPont Analysis"/>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21">
          <cell r="H21">
            <v>1.9627870150727427</v>
          </cell>
          <cell r="J21">
            <v>1.8967370830152541</v>
          </cell>
          <cell r="L21">
            <v>1.7220444632089307</v>
          </cell>
        </row>
        <row r="26">
          <cell r="H26">
            <v>3.3954772646595761</v>
          </cell>
          <cell r="J26">
            <v>2.9537940662692983</v>
          </cell>
          <cell r="L26">
            <v>2.1868401493034599</v>
          </cell>
        </row>
      </sheetData>
      <sheetData sheetId="13">
        <row r="34">
          <cell r="N34">
            <v>168.81278200624391</v>
          </cell>
          <cell r="O34">
            <v>59.84098675797901</v>
          </cell>
          <cell r="P34">
            <v>44.290718615036511</v>
          </cell>
        </row>
      </sheetData>
      <sheetData sheetId="14"/>
      <sheetData sheetId="15"/>
      <sheetData sheetId="16"/>
      <sheetData sheetId="17"/>
      <sheetData sheetId="18">
        <row r="1">
          <cell r="B1" t="str">
            <v>ZOMATO LTD</v>
          </cell>
        </row>
        <row r="8">
          <cell r="B8">
            <v>242.95</v>
          </cell>
        </row>
        <row r="16">
          <cell r="E16">
            <v>43190</v>
          </cell>
          <cell r="F16">
            <v>43555</v>
          </cell>
          <cell r="G16">
            <v>43921</v>
          </cell>
          <cell r="H16">
            <v>44286</v>
          </cell>
          <cell r="I16">
            <v>44651</v>
          </cell>
          <cell r="J16">
            <v>45016</v>
          </cell>
          <cell r="K16">
            <v>45382</v>
          </cell>
        </row>
        <row r="17">
          <cell r="E17">
            <v>466.02</v>
          </cell>
          <cell r="F17">
            <v>1312.59</v>
          </cell>
          <cell r="G17">
            <v>2604.7399999999998</v>
          </cell>
          <cell r="H17">
            <v>1993.8</v>
          </cell>
          <cell r="I17">
            <v>4192.3999999999996</v>
          </cell>
          <cell r="J17">
            <v>7079</v>
          </cell>
          <cell r="K17">
            <v>12114</v>
          </cell>
        </row>
        <row r="30">
          <cell r="E30">
            <v>-103.68</v>
          </cell>
          <cell r="F30">
            <v>-964.95</v>
          </cell>
          <cell r="G30">
            <v>-2367.16</v>
          </cell>
          <cell r="H30">
            <v>-812.8</v>
          </cell>
          <cell r="I30">
            <v>-1208.7</v>
          </cell>
          <cell r="J30">
            <v>-971</v>
          </cell>
          <cell r="K30">
            <v>351</v>
          </cell>
        </row>
        <row r="57">
          <cell r="E57">
            <v>0.03</v>
          </cell>
          <cell r="F57">
            <v>0.03</v>
          </cell>
          <cell r="G57">
            <v>0.03</v>
          </cell>
          <cell r="I57">
            <v>764.3</v>
          </cell>
          <cell r="J57">
            <v>836</v>
          </cell>
          <cell r="K57">
            <v>868</v>
          </cell>
        </row>
        <row r="58">
          <cell r="E58">
            <v>1036.06</v>
          </cell>
          <cell r="F58">
            <v>2355.61</v>
          </cell>
          <cell r="G58">
            <v>457.35</v>
          </cell>
          <cell r="H58">
            <v>7643.8</v>
          </cell>
          <cell r="I58">
            <v>15741.2</v>
          </cell>
          <cell r="J58">
            <v>18624</v>
          </cell>
          <cell r="K58">
            <v>19545</v>
          </cell>
        </row>
        <row r="66">
          <cell r="E66">
            <v>1374.49</v>
          </cell>
          <cell r="F66">
            <v>3412.88</v>
          </cell>
          <cell r="G66">
            <v>2900.39</v>
          </cell>
          <cell r="H66">
            <v>8703.5</v>
          </cell>
          <cell r="I66">
            <v>17327</v>
          </cell>
          <cell r="J66">
            <v>21599</v>
          </cell>
          <cell r="K66">
            <v>23356</v>
          </cell>
        </row>
      </sheetData>
      <sheetData sheetId="19">
        <row r="2">
          <cell r="A2" t="str">
            <v>COMPANY_NAME</v>
          </cell>
          <cell r="B2" t="str">
            <v>BSE</v>
          </cell>
          <cell r="C2" t="str">
            <v>NSE</v>
          </cell>
        </row>
        <row r="3">
          <cell r="A3" t="str">
            <v>20 MICRONS LTD</v>
          </cell>
          <cell r="B3">
            <v>533022</v>
          </cell>
          <cell r="C3" t="str">
            <v>20MICRONS</v>
          </cell>
        </row>
        <row r="4">
          <cell r="A4" t="str">
            <v>21ST CENTURY MANAGEMENT SERVICES LTD</v>
          </cell>
          <cell r="B4">
            <v>526921</v>
          </cell>
          <cell r="C4" t="str">
            <v>21STCENMGM</v>
          </cell>
        </row>
        <row r="5">
          <cell r="A5" t="str">
            <v>3I INFOTECH LTD</v>
          </cell>
          <cell r="B5">
            <v>532628</v>
          </cell>
          <cell r="C5" t="str">
            <v>3IINFOTECH</v>
          </cell>
        </row>
        <row r="6">
          <cell r="A6" t="str">
            <v>3M (INDIA) LTD</v>
          </cell>
          <cell r="B6">
            <v>523395</v>
          </cell>
          <cell r="C6" t="str">
            <v>3M(INDIA)</v>
          </cell>
        </row>
        <row r="7">
          <cell r="A7" t="str">
            <v>3M INDIA LTD</v>
          </cell>
          <cell r="B7">
            <v>523395</v>
          </cell>
          <cell r="C7" t="str">
            <v>3MINDIA</v>
          </cell>
        </row>
        <row r="8">
          <cell r="A8" t="str">
            <v>3P LAND HOLDINGS LTD</v>
          </cell>
          <cell r="B8">
            <v>516092</v>
          </cell>
          <cell r="C8" t="str">
            <v>3PLAND</v>
          </cell>
        </row>
        <row r="9">
          <cell r="A9" t="str">
            <v>5PAISA CAPITAL LTD</v>
          </cell>
          <cell r="B9">
            <v>540776</v>
          </cell>
          <cell r="C9" t="str">
            <v>5PAISA</v>
          </cell>
        </row>
        <row r="10">
          <cell r="A10" t="str">
            <v>63 MOONS TECHNOLOGIES LTD</v>
          </cell>
          <cell r="B10">
            <v>526881</v>
          </cell>
          <cell r="C10" t="str">
            <v>63MOONS</v>
          </cell>
        </row>
        <row r="11">
          <cell r="A11" t="str">
            <v>7NR RETAIL LTD</v>
          </cell>
          <cell r="B11">
            <v>540615</v>
          </cell>
          <cell r="C11" t="str">
            <v>Not Listed</v>
          </cell>
        </row>
        <row r="12">
          <cell r="A12" t="str">
            <v>7SEAS ENTERTAINMENT LTD</v>
          </cell>
          <cell r="B12">
            <v>540874</v>
          </cell>
          <cell r="C12" t="str">
            <v>Not Listed</v>
          </cell>
        </row>
        <row r="13">
          <cell r="A13" t="str">
            <v>8K MILES SOFTWARE SERVICES LTD</v>
          </cell>
          <cell r="B13">
            <v>512161</v>
          </cell>
          <cell r="C13" t="str">
            <v>8KMILES</v>
          </cell>
        </row>
        <row r="14">
          <cell r="A14" t="str">
            <v>A &amp; M FEBCON LTD</v>
          </cell>
          <cell r="B14">
            <v>540697</v>
          </cell>
          <cell r="C14" t="str">
            <v>Not Listed</v>
          </cell>
        </row>
        <row r="15">
          <cell r="A15" t="str">
            <v>A AND M JUMBO BAGS LTD</v>
          </cell>
          <cell r="B15" t="str">
            <v>Not Listed</v>
          </cell>
          <cell r="C15" t="str">
            <v>AMJUMBO</v>
          </cell>
        </row>
        <row r="16">
          <cell r="A16" t="str">
            <v>A INFRASTRUCTURE LTD</v>
          </cell>
          <cell r="B16">
            <v>539620</v>
          </cell>
          <cell r="C16" t="str">
            <v>Not Listed</v>
          </cell>
        </row>
        <row r="17">
          <cell r="A17" t="str">
            <v>A K  SPINTEX LTD</v>
          </cell>
          <cell r="B17">
            <v>539300</v>
          </cell>
          <cell r="C17" t="str">
            <v>Not Listed</v>
          </cell>
        </row>
        <row r="18">
          <cell r="A18" t="str">
            <v>A K CAPITAL SERVICES LTD</v>
          </cell>
          <cell r="B18">
            <v>530499</v>
          </cell>
          <cell r="C18" t="str">
            <v>Not Listed</v>
          </cell>
        </row>
        <row r="19">
          <cell r="A19" t="str">
            <v>A.F. Enterprises Ltd</v>
          </cell>
          <cell r="B19">
            <v>538351</v>
          </cell>
          <cell r="C19" t="str">
            <v>AFEL</v>
          </cell>
        </row>
        <row r="20">
          <cell r="A20" t="str">
            <v>A-1 ACID LTD</v>
          </cell>
          <cell r="B20">
            <v>542012</v>
          </cell>
          <cell r="C20" t="str">
            <v>Not Listed</v>
          </cell>
        </row>
        <row r="21">
          <cell r="A21" t="str">
            <v>A2Z INFRA ENGINEERING LTD</v>
          </cell>
          <cell r="B21">
            <v>533292</v>
          </cell>
          <cell r="C21" t="str">
            <v>A2ZINFRA</v>
          </cell>
        </row>
        <row r="22">
          <cell r="A22" t="str">
            <v>AADHAAR VENTURES (INDIA) LTD</v>
          </cell>
          <cell r="B22">
            <v>531611</v>
          </cell>
          <cell r="C22" t="str">
            <v>Not Listed</v>
          </cell>
        </row>
        <row r="23">
          <cell r="A23" t="str">
            <v>AADHAAR VENTURES INDIA LTD</v>
          </cell>
          <cell r="B23">
            <v>531611</v>
          </cell>
          <cell r="C23" t="str">
            <v>Not Listed</v>
          </cell>
        </row>
        <row r="24">
          <cell r="A24" t="str">
            <v>AAKASH EXPLORATION SERVICES LTD</v>
          </cell>
          <cell r="B24" t="str">
            <v>Not Listed</v>
          </cell>
          <cell r="C24" t="str">
            <v>AAKASH</v>
          </cell>
        </row>
        <row r="25">
          <cell r="A25" t="str">
            <v>AANANDA LAKSHMI SPINNING MILLS LTD</v>
          </cell>
          <cell r="B25">
            <v>539096</v>
          </cell>
          <cell r="C25" t="str">
            <v>Not Listed</v>
          </cell>
        </row>
        <row r="26">
          <cell r="A26" t="str">
            <v>AANCHAL ISPAT LTD</v>
          </cell>
          <cell r="B26">
            <v>538812</v>
          </cell>
          <cell r="C26" t="str">
            <v>Not Listed</v>
          </cell>
        </row>
        <row r="27">
          <cell r="A27" t="str">
            <v>AAR COMMERCIAL COMPANY LTD</v>
          </cell>
          <cell r="B27">
            <v>539632</v>
          </cell>
          <cell r="C27" t="str">
            <v>Not Listed</v>
          </cell>
        </row>
        <row r="28">
          <cell r="A28" t="str">
            <v>Aar Shyam India Investment Company Ltd</v>
          </cell>
          <cell r="B28">
            <v>542377</v>
          </cell>
          <cell r="C28" t="str">
            <v>AARSHYAM</v>
          </cell>
        </row>
        <row r="29">
          <cell r="A29" t="str">
            <v>AAREY DRUGS &amp; PHARMACEUTICALS LTD</v>
          </cell>
          <cell r="B29">
            <v>524412</v>
          </cell>
          <cell r="C29" t="str">
            <v>Not Listed</v>
          </cell>
        </row>
        <row r="30">
          <cell r="A30" t="str">
            <v>AARON INDUSTRIES LTD</v>
          </cell>
          <cell r="B30" t="str">
            <v>Not Listed</v>
          </cell>
          <cell r="C30" t="str">
            <v>AARON</v>
          </cell>
        </row>
        <row r="31">
          <cell r="A31" t="str">
            <v>Aartech Solonics Ltd</v>
          </cell>
          <cell r="B31">
            <v>542580</v>
          </cell>
          <cell r="C31" t="str">
            <v>AARTECH</v>
          </cell>
        </row>
        <row r="32">
          <cell r="A32" t="str">
            <v>AARTI DRUGS LTD</v>
          </cell>
          <cell r="B32">
            <v>524348</v>
          </cell>
          <cell r="C32" t="str">
            <v>AARTIDRUGS</v>
          </cell>
        </row>
        <row r="33">
          <cell r="A33" t="str">
            <v>AARTI INDUSTRIES LTD</v>
          </cell>
          <cell r="B33">
            <v>524208</v>
          </cell>
          <cell r="C33" t="str">
            <v>AARTIIND</v>
          </cell>
        </row>
        <row r="34">
          <cell r="A34" t="str">
            <v>AARV INFRATEL LTD</v>
          </cell>
          <cell r="B34">
            <v>526488</v>
          </cell>
          <cell r="C34" t="str">
            <v>Not Listed</v>
          </cell>
        </row>
        <row r="35">
          <cell r="A35" t="str">
            <v>AARVEE DENIMS &amp; EXPORTS LTD</v>
          </cell>
          <cell r="B35">
            <v>514274</v>
          </cell>
          <cell r="C35" t="str">
            <v>AARVEEDEN</v>
          </cell>
        </row>
        <row r="36">
          <cell r="A36" t="str">
            <v>AARVI ENCON LTD</v>
          </cell>
          <cell r="B36" t="str">
            <v>Not Listed</v>
          </cell>
          <cell r="C36" t="str">
            <v>AARVI</v>
          </cell>
        </row>
        <row r="37">
          <cell r="A37" t="str">
            <v>AASHEE INFOTECH LTD</v>
          </cell>
          <cell r="B37">
            <v>519319</v>
          </cell>
          <cell r="C37" t="str">
            <v>Not Listed</v>
          </cell>
        </row>
        <row r="38">
          <cell r="A38" t="str">
            <v>AASWA TRADING &amp; EXPORTS LTD</v>
          </cell>
          <cell r="B38">
            <v>512038</v>
          </cell>
          <cell r="C38" t="str">
            <v>Not Listed</v>
          </cell>
        </row>
        <row r="39">
          <cell r="A39" t="str">
            <v>AAVAS FINANCIERS LTD</v>
          </cell>
          <cell r="B39">
            <v>541988</v>
          </cell>
          <cell r="C39" t="str">
            <v>AAVAS</v>
          </cell>
        </row>
        <row r="40">
          <cell r="A40" t="str">
            <v>AAYUSH FOOD AND HERBS LTD</v>
          </cell>
          <cell r="B40">
            <v>539528</v>
          </cell>
          <cell r="C40" t="str">
            <v>Not Listed</v>
          </cell>
        </row>
        <row r="41">
          <cell r="A41" t="str">
            <v>ABAN OFFSHORE LTD</v>
          </cell>
          <cell r="B41">
            <v>523204</v>
          </cell>
          <cell r="C41" t="str">
            <v>ABAN</v>
          </cell>
        </row>
        <row r="42">
          <cell r="A42" t="str">
            <v>ABANS ENTERPRISES LTD</v>
          </cell>
          <cell r="B42">
            <v>512165</v>
          </cell>
          <cell r="C42" t="str">
            <v>Not Listed</v>
          </cell>
        </row>
        <row r="43">
          <cell r="A43" t="str">
            <v>ABB INDIA LTD</v>
          </cell>
          <cell r="B43">
            <v>500002</v>
          </cell>
          <cell r="C43" t="str">
            <v>ABB</v>
          </cell>
        </row>
        <row r="44">
          <cell r="A44" t="str">
            <v>ABBOTT (INDIA) LTD</v>
          </cell>
          <cell r="B44">
            <v>500488</v>
          </cell>
          <cell r="C44" t="str">
            <v>ABBOT(INDIA)</v>
          </cell>
        </row>
        <row r="45">
          <cell r="A45" t="str">
            <v>ABBOTT INDIA LTD</v>
          </cell>
          <cell r="B45">
            <v>500488</v>
          </cell>
          <cell r="C45" t="str">
            <v>ABBOTINDIA</v>
          </cell>
        </row>
        <row r="46">
          <cell r="A46" t="str">
            <v>ABC (INDIA) LTD</v>
          </cell>
          <cell r="B46">
            <v>520123</v>
          </cell>
          <cell r="C46" t="str">
            <v>Not Listed</v>
          </cell>
        </row>
        <row r="47">
          <cell r="A47" t="str">
            <v>ABC GAS INTERNATIONAL LTD</v>
          </cell>
          <cell r="B47">
            <v>513119</v>
          </cell>
          <cell r="C47" t="str">
            <v>Not Listed</v>
          </cell>
        </row>
        <row r="48">
          <cell r="A48" t="str">
            <v>ABC INDIA LTD</v>
          </cell>
          <cell r="B48">
            <v>520123</v>
          </cell>
          <cell r="C48" t="str">
            <v>Not Listed</v>
          </cell>
        </row>
        <row r="49">
          <cell r="A49" t="str">
            <v>ABG SHIPYARD LTD</v>
          </cell>
          <cell r="B49">
            <v>532682</v>
          </cell>
          <cell r="C49" t="str">
            <v>ABGSHIP</v>
          </cell>
        </row>
        <row r="50">
          <cell r="A50" t="str">
            <v>ABHIJIT TRADING COMPANY LTD</v>
          </cell>
          <cell r="B50">
            <v>539560</v>
          </cell>
          <cell r="C50" t="str">
            <v>Not Listed</v>
          </cell>
        </row>
        <row r="51">
          <cell r="A51" t="str">
            <v>ABHINAV CAPITAL SERVICES LTD</v>
          </cell>
          <cell r="B51">
            <v>532057</v>
          </cell>
          <cell r="C51" t="str">
            <v>Not Listed</v>
          </cell>
        </row>
        <row r="52">
          <cell r="A52" t="str">
            <v>ABHINAV LEASING &amp; FINANCE LTD</v>
          </cell>
          <cell r="B52">
            <v>538952</v>
          </cell>
          <cell r="C52" t="str">
            <v>Not Listed</v>
          </cell>
        </row>
        <row r="53">
          <cell r="A53" t="str">
            <v>ABHISHEK FINLEASE LTD</v>
          </cell>
          <cell r="B53">
            <v>538935</v>
          </cell>
          <cell r="C53" t="str">
            <v>Not Listed</v>
          </cell>
        </row>
        <row r="54">
          <cell r="A54" t="str">
            <v>ABHISHEK INFRAVENTURES LTD</v>
          </cell>
          <cell r="B54">
            <v>539544</v>
          </cell>
          <cell r="C54" t="str">
            <v>Not Listed</v>
          </cell>
        </row>
        <row r="55">
          <cell r="A55" t="str">
            <v>ABIRAMI FINANCIAL SERVICES (INDIA) LTD</v>
          </cell>
          <cell r="B55">
            <v>511756</v>
          </cell>
          <cell r="C55" t="str">
            <v>Not Listed</v>
          </cell>
        </row>
        <row r="56">
          <cell r="A56" t="str">
            <v>ABIRAMI FINANCIAL SERVICES INDIA LTD</v>
          </cell>
          <cell r="B56">
            <v>511756</v>
          </cell>
          <cell r="C56" t="str">
            <v>Not Listed</v>
          </cell>
        </row>
        <row r="57">
          <cell r="A57" t="str">
            <v>ABM INTERNATIONAL LTD</v>
          </cell>
          <cell r="B57" t="str">
            <v>Not Listed</v>
          </cell>
          <cell r="C57" t="str">
            <v>ABMINTLTD</v>
          </cell>
        </row>
        <row r="58">
          <cell r="A58" t="str">
            <v>ABM KNOWLEDGEWARE LTD</v>
          </cell>
          <cell r="B58">
            <v>531161</v>
          </cell>
          <cell r="C58" t="str">
            <v>Not Listed</v>
          </cell>
        </row>
        <row r="59">
          <cell r="A59" t="str">
            <v>ACC LTD</v>
          </cell>
          <cell r="B59">
            <v>500410</v>
          </cell>
          <cell r="C59" t="str">
            <v>ACC</v>
          </cell>
        </row>
        <row r="60">
          <cell r="A60" t="str">
            <v>ACCEL LTD</v>
          </cell>
          <cell r="B60">
            <v>517494</v>
          </cell>
          <cell r="C60" t="str">
            <v>Not Listed</v>
          </cell>
        </row>
        <row r="61">
          <cell r="A61" t="str">
            <v>ACCELYA KALE SOLUTIONS LTD</v>
          </cell>
          <cell r="B61">
            <v>532268</v>
          </cell>
          <cell r="C61" t="str">
            <v>ACCELYA</v>
          </cell>
        </row>
        <row r="62">
          <cell r="A62" t="str">
            <v>ACCORD SYNERGY LTD</v>
          </cell>
          <cell r="B62" t="str">
            <v>Not Listed</v>
          </cell>
          <cell r="C62" t="str">
            <v>ACCORD</v>
          </cell>
        </row>
        <row r="63">
          <cell r="A63" t="str">
            <v>ACCURACY SHIPPING LTD</v>
          </cell>
          <cell r="B63" t="str">
            <v>Not Listed</v>
          </cell>
          <cell r="C63" t="str">
            <v>ACCURACY</v>
          </cell>
        </row>
        <row r="64">
          <cell r="A64" t="str">
            <v>ACE EDUTREND LTD</v>
          </cell>
          <cell r="B64">
            <v>530093</v>
          </cell>
          <cell r="C64" t="str">
            <v>Not Listed</v>
          </cell>
        </row>
        <row r="65">
          <cell r="A65" t="str">
            <v>ACE INTEGRATED SOLUTIONS LTD</v>
          </cell>
          <cell r="B65" t="str">
            <v>Not Listed</v>
          </cell>
          <cell r="C65" t="str">
            <v>ACEINTEG</v>
          </cell>
        </row>
        <row r="66">
          <cell r="A66" t="str">
            <v>ACE MEN ENGG WORKS LTD</v>
          </cell>
          <cell r="B66">
            <v>539661</v>
          </cell>
          <cell r="C66" t="str">
            <v>Not Listed</v>
          </cell>
        </row>
        <row r="67">
          <cell r="A67" t="str">
            <v>ACE SOFTWARE EXPORTS LTD</v>
          </cell>
          <cell r="B67">
            <v>531525</v>
          </cell>
          <cell r="C67" t="str">
            <v>Not Listed</v>
          </cell>
        </row>
        <row r="68">
          <cell r="A68" t="str">
            <v>Achal Investments Ltd</v>
          </cell>
          <cell r="B68">
            <v>538570</v>
          </cell>
          <cell r="C68" t="str">
            <v>ACHAL</v>
          </cell>
        </row>
        <row r="69">
          <cell r="A69" t="str">
            <v>ACI INFOCOM LTD</v>
          </cell>
          <cell r="B69">
            <v>517356</v>
          </cell>
          <cell r="C69" t="str">
            <v>Not Listed</v>
          </cell>
        </row>
        <row r="70">
          <cell r="A70" t="str">
            <v>ACKNIT INDUSTRIES LTD</v>
          </cell>
          <cell r="B70">
            <v>530043</v>
          </cell>
          <cell r="C70" t="str">
            <v>Not Listed</v>
          </cell>
        </row>
        <row r="71">
          <cell r="A71" t="str">
            <v>ACME RESOURCES LTD</v>
          </cell>
          <cell r="B71">
            <v>539391</v>
          </cell>
          <cell r="C71" t="str">
            <v>Not Listed</v>
          </cell>
        </row>
        <row r="72">
          <cell r="A72" t="str">
            <v>ACROW INDIA LTD.</v>
          </cell>
          <cell r="B72">
            <v>513149</v>
          </cell>
          <cell r="C72" t="str">
            <v>ACROW</v>
          </cell>
        </row>
        <row r="73">
          <cell r="A73" t="str">
            <v>ACRYSIL LTD</v>
          </cell>
          <cell r="B73">
            <v>524091</v>
          </cell>
          <cell r="C73" t="str">
            <v>Not Listed</v>
          </cell>
        </row>
        <row r="74">
          <cell r="A74" t="str">
            <v>ACTION CONSTRUCTION EQUIPMENT LTD</v>
          </cell>
          <cell r="B74">
            <v>532762</v>
          </cell>
          <cell r="C74" t="str">
            <v>ACE</v>
          </cell>
        </row>
        <row r="75">
          <cell r="A75" t="str">
            <v>ACTION FINANCIAL SERVICES (INDIA) LTD</v>
          </cell>
          <cell r="B75">
            <v>511706</v>
          </cell>
          <cell r="C75" t="str">
            <v>Not Listed</v>
          </cell>
        </row>
        <row r="76">
          <cell r="A76" t="str">
            <v>ACTION FINANCIAL SERVICES INDIA LTD</v>
          </cell>
          <cell r="B76">
            <v>511706</v>
          </cell>
          <cell r="C76" t="str">
            <v>Not Listed</v>
          </cell>
        </row>
        <row r="77">
          <cell r="A77" t="str">
            <v>ACTIVE CLOTHING CO LTD</v>
          </cell>
          <cell r="B77">
            <v>541144</v>
          </cell>
          <cell r="C77" t="str">
            <v>Not Listed</v>
          </cell>
        </row>
        <row r="78">
          <cell r="A78" t="str">
            <v>ADANI ENTERPRISES LTD</v>
          </cell>
          <cell r="B78">
            <v>512599</v>
          </cell>
          <cell r="C78" t="str">
            <v>ADANIENT</v>
          </cell>
        </row>
        <row r="79">
          <cell r="A79" t="str">
            <v>ADANI GAS LTD</v>
          </cell>
          <cell r="B79">
            <v>542066</v>
          </cell>
          <cell r="C79" t="str">
            <v>ADANIGAS</v>
          </cell>
        </row>
        <row r="80">
          <cell r="A80" t="str">
            <v>ADANI GREEN ENERGY LTD</v>
          </cell>
          <cell r="B80">
            <v>541450</v>
          </cell>
          <cell r="C80" t="str">
            <v>ADANIGREEN</v>
          </cell>
        </row>
        <row r="81">
          <cell r="A81" t="str">
            <v>ADANI PORTS AND SPECIAL ECONOMIC ZONE LTD</v>
          </cell>
          <cell r="B81">
            <v>532921</v>
          </cell>
          <cell r="C81" t="str">
            <v>ADANIPORTS</v>
          </cell>
        </row>
        <row r="82">
          <cell r="A82" t="str">
            <v>ADANI POWER LTD</v>
          </cell>
          <cell r="B82">
            <v>533096</v>
          </cell>
          <cell r="C82" t="str">
            <v>ADANIPOWER</v>
          </cell>
        </row>
        <row r="83">
          <cell r="A83" t="str">
            <v>ADANI TRANSMISSION LTD</v>
          </cell>
          <cell r="B83">
            <v>539254</v>
          </cell>
          <cell r="C83" t="str">
            <v>ADANITRANS</v>
          </cell>
        </row>
        <row r="84">
          <cell r="A84" t="str">
            <v>ADARSH MERCANTILE LTD</v>
          </cell>
          <cell r="B84">
            <v>538563</v>
          </cell>
          <cell r="C84" t="str">
            <v>Not Listed</v>
          </cell>
        </row>
        <row r="85">
          <cell r="A85" t="str">
            <v>ADARSH PLANT PROTECT LTD</v>
          </cell>
          <cell r="B85">
            <v>526711</v>
          </cell>
          <cell r="C85" t="str">
            <v>Not Listed</v>
          </cell>
        </row>
        <row r="86">
          <cell r="A86" t="str">
            <v>ADC INDIA COMMUNICATIONS LTD</v>
          </cell>
          <cell r="B86">
            <v>523411</v>
          </cell>
          <cell r="C86" t="str">
            <v>Not Listed</v>
          </cell>
        </row>
        <row r="87">
          <cell r="A87" t="str">
            <v>ADCON CAPITAL SERVICES LTD</v>
          </cell>
          <cell r="B87">
            <v>539506</v>
          </cell>
          <cell r="C87" t="str">
            <v>Not Listed</v>
          </cell>
        </row>
        <row r="88">
          <cell r="A88" t="str">
            <v>ADDI INDUSTRIES LTD</v>
          </cell>
          <cell r="B88">
            <v>507852</v>
          </cell>
          <cell r="C88" t="str">
            <v>Not Listed</v>
          </cell>
        </row>
        <row r="89">
          <cell r="A89" t="str">
            <v>ADD-SHOP PROMOTIONS LTD</v>
          </cell>
          <cell r="B89">
            <v>541865</v>
          </cell>
          <cell r="C89" t="str">
            <v>Not Listed</v>
          </cell>
        </row>
        <row r="90">
          <cell r="A90" t="str">
            <v>ADF FOODS LTD</v>
          </cell>
          <cell r="B90">
            <v>519183</v>
          </cell>
          <cell r="C90" t="str">
            <v>ADFFOODS</v>
          </cell>
        </row>
        <row r="91">
          <cell r="A91" t="str">
            <v>ADHARSHILA CAPITAL SERVICES LTD</v>
          </cell>
          <cell r="B91">
            <v>539493</v>
          </cell>
          <cell r="C91" t="str">
            <v>Not Listed</v>
          </cell>
        </row>
        <row r="92">
          <cell r="A92" t="str">
            <v>ADHBHUT INFRASTRUCTURE LTD</v>
          </cell>
          <cell r="B92">
            <v>539189</v>
          </cell>
          <cell r="C92" t="str">
            <v>Not Listed</v>
          </cell>
        </row>
        <row r="93">
          <cell r="A93" t="str">
            <v>ADHIRAJ DISTRIBUTORS LTD</v>
          </cell>
          <cell r="B93">
            <v>780018</v>
          </cell>
          <cell r="C93" t="str">
            <v>Not Listed</v>
          </cell>
        </row>
        <row r="94">
          <cell r="A94" t="str">
            <v>ADHUNIK INDUSTRIES LTD</v>
          </cell>
          <cell r="B94">
            <v>538365</v>
          </cell>
          <cell r="C94" t="str">
            <v>ADHUNIKIND</v>
          </cell>
        </row>
        <row r="95">
          <cell r="A95" t="str">
            <v>ADHUNIK METALIKS LTD</v>
          </cell>
          <cell r="B95">
            <v>532727</v>
          </cell>
          <cell r="C95" t="str">
            <v>ADHUNIK</v>
          </cell>
        </row>
        <row r="96">
          <cell r="A96" t="str">
            <v>ADI RASAYAN LTD</v>
          </cell>
          <cell r="B96">
            <v>531592</v>
          </cell>
          <cell r="C96" t="str">
            <v>Not Listed</v>
          </cell>
        </row>
        <row r="97">
          <cell r="A97" t="str">
            <v>ADINATH EXIM RESOURCES LTD</v>
          </cell>
          <cell r="B97">
            <v>532056</v>
          </cell>
          <cell r="C97" t="str">
            <v>Not Listed</v>
          </cell>
        </row>
        <row r="98">
          <cell r="A98" t="str">
            <v>ADINATH TEXTILES LTD</v>
          </cell>
          <cell r="B98">
            <v>514113</v>
          </cell>
          <cell r="C98" t="str">
            <v>Not Listed</v>
          </cell>
        </row>
        <row r="99">
          <cell r="A99" t="str">
            <v>ADITRI INDUSTRIES LTD</v>
          </cell>
          <cell r="B99">
            <v>534707</v>
          </cell>
          <cell r="C99" t="str">
            <v>Not Listed</v>
          </cell>
        </row>
        <row r="100">
          <cell r="A100" t="str">
            <v>ADITYA BIRLA CAPITAL LTD</v>
          </cell>
          <cell r="B100">
            <v>540691</v>
          </cell>
          <cell r="C100" t="str">
            <v>ABCAPITAL</v>
          </cell>
        </row>
        <row r="101">
          <cell r="A101" t="str">
            <v>ADITYA BIRLA FASHION AND RETAIL LTD</v>
          </cell>
          <cell r="B101">
            <v>535755</v>
          </cell>
          <cell r="C101" t="str">
            <v>ABFRL</v>
          </cell>
        </row>
        <row r="102">
          <cell r="A102" t="str">
            <v>ADITYA BIRLA MONEY LTD</v>
          </cell>
          <cell r="B102">
            <v>532974</v>
          </cell>
          <cell r="C102" t="str">
            <v>BIRLAMONEY</v>
          </cell>
        </row>
        <row r="103">
          <cell r="A103" t="str">
            <v>ADITYA CONSUMER MARKETING LTD</v>
          </cell>
          <cell r="B103">
            <v>540146</v>
          </cell>
          <cell r="C103" t="str">
            <v>Not Listed</v>
          </cell>
        </row>
        <row r="104">
          <cell r="A104" t="str">
            <v>ADITYA ISPAT LTD</v>
          </cell>
          <cell r="B104">
            <v>513513</v>
          </cell>
          <cell r="C104" t="str">
            <v>Not Listed</v>
          </cell>
        </row>
        <row r="105">
          <cell r="A105" t="str">
            <v>ADITYA SPINNERS LTD</v>
          </cell>
          <cell r="B105">
            <v>521141</v>
          </cell>
          <cell r="C105" t="str">
            <v>Not Listed</v>
          </cell>
        </row>
        <row r="106">
          <cell r="A106" t="str">
            <v>ADITYA VISION LTD</v>
          </cell>
          <cell r="B106">
            <v>540205</v>
          </cell>
          <cell r="C106" t="str">
            <v>Not Listed</v>
          </cell>
        </row>
        <row r="107">
          <cell r="A107" t="str">
            <v>ADLABS ENTERTAINMENT LTD</v>
          </cell>
          <cell r="B107">
            <v>539056</v>
          </cell>
          <cell r="C107" t="str">
            <v>ADLABS</v>
          </cell>
        </row>
        <row r="108">
          <cell r="A108" t="str">
            <v>AD-MANUM FINANCE LTD</v>
          </cell>
          <cell r="B108">
            <v>511359</v>
          </cell>
          <cell r="C108" t="str">
            <v>Not Listed</v>
          </cell>
        </row>
        <row r="109">
          <cell r="A109" t="str">
            <v>ADOR FONTECH LTD</v>
          </cell>
          <cell r="B109">
            <v>530431</v>
          </cell>
          <cell r="C109" t="str">
            <v>Not Listed</v>
          </cell>
        </row>
        <row r="110">
          <cell r="A110" t="str">
            <v>ADOR MULTIPRODUCTS LTD</v>
          </cell>
          <cell r="B110">
            <v>523120</v>
          </cell>
          <cell r="C110" t="str">
            <v>Not Listed</v>
          </cell>
        </row>
        <row r="111">
          <cell r="A111" t="str">
            <v>ADOR WELDING LTD</v>
          </cell>
          <cell r="B111">
            <v>517041</v>
          </cell>
          <cell r="C111" t="str">
            <v>ADORWELD</v>
          </cell>
        </row>
        <row r="112">
          <cell r="A112" t="str">
            <v>ADROIT INFOTECH LTD</v>
          </cell>
          <cell r="B112">
            <v>532172</v>
          </cell>
          <cell r="C112" t="str">
            <v>ADROITINFO</v>
          </cell>
        </row>
        <row r="113">
          <cell r="A113" t="str">
            <v>ADS DIAGNOSTIC LTD</v>
          </cell>
          <cell r="B113">
            <v>523031</v>
          </cell>
          <cell r="C113" t="str">
            <v>Not Listed</v>
          </cell>
        </row>
        <row r="114">
          <cell r="A114" t="str">
            <v>ADVANCE LIFESTYLES LTD</v>
          </cell>
          <cell r="B114">
            <v>521048</v>
          </cell>
          <cell r="C114" t="str">
            <v>Not Listed</v>
          </cell>
        </row>
        <row r="115">
          <cell r="A115" t="str">
            <v>ADVANCE METERING TECHNOLOGY LTD</v>
          </cell>
          <cell r="B115">
            <v>534612</v>
          </cell>
          <cell r="C115" t="str">
            <v>Not Listed</v>
          </cell>
        </row>
        <row r="116">
          <cell r="A116" t="str">
            <v>ADVANCE PETROCHEMICALS LTD</v>
          </cell>
          <cell r="B116">
            <v>506947</v>
          </cell>
          <cell r="C116" t="str">
            <v>Not Listed</v>
          </cell>
        </row>
        <row r="117">
          <cell r="A117" t="str">
            <v>ADVANCE POWERINFRA TECH LTD</v>
          </cell>
          <cell r="B117">
            <v>531047</v>
          </cell>
          <cell r="C117" t="str">
            <v>Not Listed</v>
          </cell>
        </row>
        <row r="118">
          <cell r="A118" t="str">
            <v>ADVANCE SYNTEX LTD</v>
          </cell>
          <cell r="B118">
            <v>539982</v>
          </cell>
          <cell r="C118" t="str">
            <v>Not Listed</v>
          </cell>
        </row>
        <row r="119">
          <cell r="A119" t="str">
            <v>ADVANCED ENZYME TECHNOLOGIES LTD</v>
          </cell>
          <cell r="B119">
            <v>540025</v>
          </cell>
          <cell r="C119" t="str">
            <v>ADVENZYMES</v>
          </cell>
        </row>
        <row r="120">
          <cell r="A120" t="str">
            <v>ADVANI HOTELS &amp; RESORTS (INDIA) LTD</v>
          </cell>
          <cell r="B120">
            <v>523269</v>
          </cell>
          <cell r="C120" t="str">
            <v>ADVANIHOTR</v>
          </cell>
        </row>
        <row r="121">
          <cell r="A121" t="str">
            <v>ADVANI HOTELS &amp; RESORTS INDIA LTD</v>
          </cell>
          <cell r="B121">
            <v>523269</v>
          </cell>
          <cell r="C121" t="str">
            <v>ADVANIHOTR</v>
          </cell>
        </row>
        <row r="122">
          <cell r="A122" t="str">
            <v>ADVENT COMPUTER SERVICES LTD</v>
          </cell>
          <cell r="B122">
            <v>531429</v>
          </cell>
          <cell r="C122" t="str">
            <v>Not Listed</v>
          </cell>
        </row>
        <row r="123">
          <cell r="A123" t="str">
            <v>ADVIK CAPITAL LTD</v>
          </cell>
          <cell r="B123">
            <v>539773</v>
          </cell>
          <cell r="C123" t="str">
            <v>Not Listed</v>
          </cell>
        </row>
        <row r="124">
          <cell r="A124" t="str">
            <v>ADVIK LABORATORIES LTD</v>
          </cell>
          <cell r="B124">
            <v>531686</v>
          </cell>
          <cell r="C124" t="str">
            <v>Not Listed</v>
          </cell>
        </row>
        <row r="125">
          <cell r="A125" t="str">
            <v>ADVITIYA TRADE (INDIA) LTD</v>
          </cell>
          <cell r="B125">
            <v>541152</v>
          </cell>
          <cell r="C125" t="str">
            <v>Not Listed</v>
          </cell>
        </row>
        <row r="126">
          <cell r="A126" t="str">
            <v>ADVITIYA TRADE INDIA LTD</v>
          </cell>
          <cell r="B126">
            <v>541152</v>
          </cell>
          <cell r="C126" t="str">
            <v>Not Listed</v>
          </cell>
        </row>
        <row r="127">
          <cell r="A127" t="str">
            <v>AEGIS LOGISTICS LTD</v>
          </cell>
          <cell r="B127">
            <v>500003</v>
          </cell>
          <cell r="C127" t="str">
            <v>AEGISCHEM</v>
          </cell>
        </row>
        <row r="128">
          <cell r="A128" t="str">
            <v>AFFORDABLE ROBOTIC &amp; AUTOMATION LTD</v>
          </cell>
          <cell r="B128">
            <v>541402</v>
          </cell>
          <cell r="C128" t="str">
            <v>Not Listed</v>
          </cell>
        </row>
        <row r="129">
          <cell r="A129" t="str">
            <v>AGARWAL INDUSTRIAL CORPORATION LTD</v>
          </cell>
          <cell r="B129">
            <v>531921</v>
          </cell>
          <cell r="C129" t="str">
            <v>AGARIND</v>
          </cell>
        </row>
        <row r="130">
          <cell r="A130" t="str">
            <v>AGC NETWORKS LTD</v>
          </cell>
          <cell r="B130">
            <v>500463</v>
          </cell>
          <cell r="C130" t="str">
            <v>AGCNET</v>
          </cell>
        </row>
        <row r="131">
          <cell r="A131" t="str">
            <v>AGI INFRA LTD</v>
          </cell>
          <cell r="B131">
            <v>539042</v>
          </cell>
          <cell r="C131" t="str">
            <v>Not Listed</v>
          </cell>
        </row>
        <row r="132">
          <cell r="A132" t="str">
            <v>AGIO PAPER &amp; INDUSTRIES LTD</v>
          </cell>
          <cell r="B132">
            <v>516020</v>
          </cell>
          <cell r="C132" t="str">
            <v>Not Listed</v>
          </cell>
        </row>
        <row r="133">
          <cell r="A133" t="str">
            <v>AGRIMONY COMMODITIES LTD</v>
          </cell>
          <cell r="B133">
            <v>537492</v>
          </cell>
          <cell r="C133" t="str">
            <v>Not Listed</v>
          </cell>
        </row>
        <row r="134">
          <cell r="A134" t="str">
            <v>AGRI-TECH (INDIA) LTD</v>
          </cell>
          <cell r="B134">
            <v>537292</v>
          </cell>
          <cell r="C134" t="str">
            <v>AGRITECH</v>
          </cell>
        </row>
        <row r="135">
          <cell r="A135" t="str">
            <v>AGRI-TECH INDIA LTD</v>
          </cell>
          <cell r="B135">
            <v>537292</v>
          </cell>
          <cell r="C135" t="str">
            <v>AGRITECH</v>
          </cell>
        </row>
        <row r="136">
          <cell r="A136" t="str">
            <v>AGRO PHOS (INDIA) LTD</v>
          </cell>
          <cell r="B136" t="str">
            <v>Not Listed</v>
          </cell>
          <cell r="C136" t="str">
            <v>AGROPHOS</v>
          </cell>
        </row>
        <row r="137">
          <cell r="A137" t="str">
            <v>AGRO PHOS INDIA LTD</v>
          </cell>
          <cell r="B137" t="str">
            <v>Not Listed</v>
          </cell>
          <cell r="C137" t="str">
            <v>AGROPHOS</v>
          </cell>
        </row>
        <row r="138">
          <cell r="A138" t="str">
            <v>AGRO TECH FOODS LTD</v>
          </cell>
          <cell r="B138">
            <v>500215</v>
          </cell>
          <cell r="C138" t="str">
            <v>ATFL</v>
          </cell>
        </row>
        <row r="139">
          <cell r="A139" t="str">
            <v>AHIMSA INDUSTRIES LTD</v>
          </cell>
          <cell r="B139" t="str">
            <v>Not Listed</v>
          </cell>
          <cell r="C139" t="str">
            <v>AHIMSA</v>
          </cell>
        </row>
        <row r="140">
          <cell r="A140" t="str">
            <v>AHLADA ENGINEERS LTD</v>
          </cell>
          <cell r="B140" t="str">
            <v>Not Listed</v>
          </cell>
          <cell r="C140" t="str">
            <v>AHLADA</v>
          </cell>
        </row>
        <row r="141">
          <cell r="A141" t="str">
            <v>AHLUWALIA CONTRACTS (INDIA) LTD</v>
          </cell>
          <cell r="B141">
            <v>532811</v>
          </cell>
          <cell r="C141" t="str">
            <v>AHLUCONT</v>
          </cell>
        </row>
        <row r="142">
          <cell r="A142" t="str">
            <v>AHLUWALIA CONTRACTS INDIA LTD</v>
          </cell>
          <cell r="B142">
            <v>532811</v>
          </cell>
          <cell r="C142" t="str">
            <v>AHLUCONT</v>
          </cell>
        </row>
        <row r="143">
          <cell r="A143" t="str">
            <v>AHMEDABAD STEELCRAFT LTD</v>
          </cell>
          <cell r="B143">
            <v>522273</v>
          </cell>
          <cell r="C143" t="str">
            <v>Not Listed</v>
          </cell>
        </row>
        <row r="144">
          <cell r="A144" t="str">
            <v>AI CHAMPDANY INDUSTRIES LTD</v>
          </cell>
          <cell r="B144">
            <v>532806</v>
          </cell>
          <cell r="C144" t="str">
            <v>Not Listed</v>
          </cell>
        </row>
        <row r="145">
          <cell r="A145" t="str">
            <v>AIA ENGINEERING LTD</v>
          </cell>
          <cell r="B145">
            <v>532683</v>
          </cell>
          <cell r="C145" t="str">
            <v>AIAENG</v>
          </cell>
        </row>
        <row r="146">
          <cell r="A146" t="str">
            <v>AIMCO PESTICIDES LTD</v>
          </cell>
          <cell r="B146">
            <v>524288</v>
          </cell>
          <cell r="C146" t="str">
            <v>Not Listed</v>
          </cell>
        </row>
        <row r="147">
          <cell r="A147" t="str">
            <v>AIRAN LTD</v>
          </cell>
          <cell r="B147" t="str">
            <v>Not Listed</v>
          </cell>
          <cell r="C147" t="str">
            <v>AIRAN</v>
          </cell>
        </row>
        <row r="148">
          <cell r="A148" t="str">
            <v>AIRO LAM LTD</v>
          </cell>
          <cell r="B148" t="str">
            <v>Not Listed</v>
          </cell>
          <cell r="C148" t="str">
            <v>AIROLAM</v>
          </cell>
        </row>
        <row r="149">
          <cell r="A149" t="str">
            <v>AISHWARYA TELECOM LTD</v>
          </cell>
          <cell r="B149">
            <v>532975</v>
          </cell>
          <cell r="C149" t="str">
            <v>Not Listed</v>
          </cell>
        </row>
        <row r="150">
          <cell r="A150" t="str">
            <v>AJANTA PHARMA LTD</v>
          </cell>
          <cell r="B150">
            <v>532331</v>
          </cell>
          <cell r="C150" t="str">
            <v>AJANTPHARM</v>
          </cell>
        </row>
        <row r="151">
          <cell r="A151" t="str">
            <v>AJANTA SOYA LTD</v>
          </cell>
          <cell r="B151">
            <v>519216</v>
          </cell>
          <cell r="C151" t="str">
            <v>Not Listed</v>
          </cell>
        </row>
        <row r="152">
          <cell r="A152" t="str">
            <v>AJCON GLOBAL SERVICES LTD</v>
          </cell>
          <cell r="B152">
            <v>511692</v>
          </cell>
          <cell r="C152" t="str">
            <v>Not Listed</v>
          </cell>
        </row>
        <row r="153">
          <cell r="A153" t="str">
            <v>AJEL LTD</v>
          </cell>
          <cell r="B153">
            <v>530713</v>
          </cell>
          <cell r="C153" t="str">
            <v>Not Listed</v>
          </cell>
        </row>
        <row r="154">
          <cell r="A154" t="str">
            <v>AJMERA REALTY &amp; INFRA (INDIA) LTD</v>
          </cell>
          <cell r="B154">
            <v>513349</v>
          </cell>
          <cell r="C154" t="str">
            <v>AJMERA</v>
          </cell>
        </row>
        <row r="155">
          <cell r="A155" t="str">
            <v>AJMERA REALTY &amp; INFRA INDIA LTD</v>
          </cell>
          <cell r="B155">
            <v>513349</v>
          </cell>
          <cell r="C155" t="str">
            <v>AJMERA</v>
          </cell>
        </row>
        <row r="156">
          <cell r="A156" t="str">
            <v>AJOONI BIOTECH LTD</v>
          </cell>
          <cell r="B156" t="str">
            <v>Not Listed</v>
          </cell>
          <cell r="C156" t="str">
            <v>AJOONI</v>
          </cell>
        </row>
        <row r="157">
          <cell r="A157" t="str">
            <v>AJWA FUN WORLD &amp; RESORT LTD</v>
          </cell>
          <cell r="B157">
            <v>526628</v>
          </cell>
          <cell r="C157" t="str">
            <v>Not Listed</v>
          </cell>
        </row>
        <row r="158">
          <cell r="A158" t="str">
            <v>AKAR AUTO INDUSTRIES LTD</v>
          </cell>
          <cell r="B158">
            <v>530621</v>
          </cell>
          <cell r="C158" t="str">
            <v>Not Listed</v>
          </cell>
        </row>
        <row r="159">
          <cell r="A159" t="str">
            <v>AKASH INFRA PROJECTS LTD</v>
          </cell>
          <cell r="B159" t="str">
            <v>Not Listed</v>
          </cell>
          <cell r="C159" t="str">
            <v>AKASH</v>
          </cell>
        </row>
        <row r="160">
          <cell r="A160" t="str">
            <v>AKASHDEEP METAL INDUSTRIES LTD</v>
          </cell>
          <cell r="B160">
            <v>538778</v>
          </cell>
          <cell r="C160" t="str">
            <v>Not Listed</v>
          </cell>
        </row>
        <row r="161">
          <cell r="A161" t="str">
            <v>AKG EXIM LTD</v>
          </cell>
          <cell r="B161" t="str">
            <v>Not Listed</v>
          </cell>
          <cell r="C161" t="str">
            <v>AKG</v>
          </cell>
        </row>
        <row r="162">
          <cell r="A162" t="str">
            <v>AKI (INDIA) LTD</v>
          </cell>
          <cell r="B162">
            <v>542020</v>
          </cell>
          <cell r="C162" t="str">
            <v>Not Listed</v>
          </cell>
        </row>
        <row r="163">
          <cell r="A163" t="str">
            <v>AKI INDIA LTD</v>
          </cell>
          <cell r="B163">
            <v>542020</v>
          </cell>
          <cell r="C163" t="str">
            <v>Not Listed</v>
          </cell>
        </row>
        <row r="164">
          <cell r="A164" t="str">
            <v>AKM LACE AND EMBROTEX LTD</v>
          </cell>
          <cell r="B164">
            <v>540718</v>
          </cell>
          <cell r="C164" t="str">
            <v>Not Listed</v>
          </cell>
        </row>
        <row r="165">
          <cell r="A165" t="str">
            <v>AKME STAR HOUSING FINANCE LTD</v>
          </cell>
          <cell r="B165">
            <v>539017</v>
          </cell>
          <cell r="C165" t="str">
            <v>Not Listed</v>
          </cell>
        </row>
        <row r="166">
          <cell r="A166" t="str">
            <v>AKSH OPTIFIBRE LTD</v>
          </cell>
          <cell r="B166">
            <v>532351</v>
          </cell>
          <cell r="C166" t="str">
            <v>AKSHOPTFBR</v>
          </cell>
        </row>
        <row r="167">
          <cell r="A167" t="str">
            <v>AKSHAR SPINTEX LTD</v>
          </cell>
          <cell r="B167">
            <v>541303</v>
          </cell>
          <cell r="C167" t="str">
            <v>Not Listed</v>
          </cell>
        </row>
        <row r="168">
          <cell r="A168" t="str">
            <v>AKSHARCHEM (INDIA) LTD</v>
          </cell>
          <cell r="B168">
            <v>524598</v>
          </cell>
          <cell r="C168" t="str">
            <v>AKSHARCHEM</v>
          </cell>
        </row>
        <row r="169">
          <cell r="A169" t="str">
            <v>AKSHARCHEM INDIA LTD</v>
          </cell>
          <cell r="B169">
            <v>524598</v>
          </cell>
          <cell r="C169" t="str">
            <v>AKSHARCHEM</v>
          </cell>
        </row>
        <row r="170">
          <cell r="A170" t="str">
            <v>AKZO NOBEL (INDIA) LTD</v>
          </cell>
          <cell r="B170">
            <v>500710</v>
          </cell>
          <cell r="C170" t="str">
            <v>AKZO(INDIA)</v>
          </cell>
        </row>
        <row r="171">
          <cell r="A171" t="str">
            <v>AKZO NOBEL INDIA LTD</v>
          </cell>
          <cell r="B171">
            <v>500710</v>
          </cell>
          <cell r="C171" t="str">
            <v>AKZOINDIA</v>
          </cell>
        </row>
        <row r="172">
          <cell r="A172" t="str">
            <v>ALACRITY SECURITIES LTD</v>
          </cell>
          <cell r="B172">
            <v>535916</v>
          </cell>
          <cell r="C172" t="str">
            <v>Not Listed</v>
          </cell>
        </row>
        <row r="173">
          <cell r="A173" t="str">
            <v>ALAN SCOTT INDUSTRIES LTD</v>
          </cell>
          <cell r="B173">
            <v>539115</v>
          </cell>
          <cell r="C173" t="str">
            <v>Not Listed</v>
          </cell>
        </row>
        <row r="174">
          <cell r="A174" t="str">
            <v>ALANKIT LTD</v>
          </cell>
          <cell r="B174">
            <v>531082</v>
          </cell>
          <cell r="C174" t="str">
            <v>ALANKIT</v>
          </cell>
        </row>
        <row r="175">
          <cell r="A175" t="str">
            <v>ALBERT DAVID LTD</v>
          </cell>
          <cell r="B175">
            <v>524075</v>
          </cell>
          <cell r="C175" t="str">
            <v>ALBERTDAVD</v>
          </cell>
        </row>
        <row r="176">
          <cell r="A176" t="str">
            <v>ALCHEMIST CORPORATION LTD</v>
          </cell>
          <cell r="B176">
            <v>531409</v>
          </cell>
          <cell r="C176" t="str">
            <v>Not Listed</v>
          </cell>
        </row>
        <row r="177">
          <cell r="A177" t="str">
            <v>ALCHEMIST LTD</v>
          </cell>
          <cell r="B177">
            <v>526707</v>
          </cell>
          <cell r="C177" t="str">
            <v>ALCHEM</v>
          </cell>
        </row>
        <row r="178">
          <cell r="A178" t="str">
            <v>ALCHEMIST REALTY LTD</v>
          </cell>
          <cell r="B178">
            <v>532114</v>
          </cell>
          <cell r="C178" t="str">
            <v>Not Listed</v>
          </cell>
        </row>
        <row r="179">
          <cell r="A179" t="str">
            <v>ALEMBIC LTD</v>
          </cell>
          <cell r="B179">
            <v>506235</v>
          </cell>
          <cell r="C179" t="str">
            <v>ALEMBICLTD</v>
          </cell>
        </row>
        <row r="180">
          <cell r="A180" t="str">
            <v>ALEMBIC PHARMACEUTICALS LTD</v>
          </cell>
          <cell r="B180">
            <v>533573</v>
          </cell>
          <cell r="C180" t="str">
            <v>APLLTD</v>
          </cell>
        </row>
        <row r="181">
          <cell r="A181" t="str">
            <v>ALEXANDER STAMPS AND COIN LTD</v>
          </cell>
          <cell r="B181">
            <v>511463</v>
          </cell>
          <cell r="C181" t="str">
            <v>Not Listed</v>
          </cell>
        </row>
        <row r="182">
          <cell r="A182" t="str">
            <v>ALFA ICA (INDIA) LTD</v>
          </cell>
          <cell r="B182">
            <v>530973</v>
          </cell>
          <cell r="C182" t="str">
            <v>Not Listed</v>
          </cell>
        </row>
        <row r="183">
          <cell r="A183" t="str">
            <v>ALFA ICA INDIA LTD</v>
          </cell>
          <cell r="B183">
            <v>530973</v>
          </cell>
          <cell r="C183" t="str">
            <v>Not Listed</v>
          </cell>
        </row>
        <row r="184">
          <cell r="A184" t="str">
            <v>ALFA TRANSFORMERS LTD</v>
          </cell>
          <cell r="B184">
            <v>517546</v>
          </cell>
          <cell r="C184" t="str">
            <v>Not Listed</v>
          </cell>
        </row>
        <row r="185">
          <cell r="A185" t="str">
            <v>ALFAVISION OVERSEAS (INDIA) LTD</v>
          </cell>
          <cell r="B185">
            <v>531156</v>
          </cell>
          <cell r="C185" t="str">
            <v>Not Listed</v>
          </cell>
        </row>
        <row r="186">
          <cell r="A186" t="str">
            <v>ALFAVISION OVERSEAS INDIA LTD</v>
          </cell>
          <cell r="B186">
            <v>531156</v>
          </cell>
          <cell r="C186" t="str">
            <v>Not Listed</v>
          </cell>
        </row>
        <row r="187">
          <cell r="A187" t="str">
            <v>ALFRED HERBERT (INDIA) LTD</v>
          </cell>
          <cell r="B187">
            <v>505216</v>
          </cell>
          <cell r="C187" t="str">
            <v>Not Listed</v>
          </cell>
        </row>
        <row r="188">
          <cell r="A188" t="str">
            <v>ALFRED HERBERT INDIA LTD</v>
          </cell>
          <cell r="B188">
            <v>505216</v>
          </cell>
          <cell r="C188" t="str">
            <v>Not Listed</v>
          </cell>
        </row>
        <row r="189">
          <cell r="A189" t="str">
            <v>ALICON CASTALLOY LTD</v>
          </cell>
          <cell r="B189">
            <v>531147</v>
          </cell>
          <cell r="C189" t="str">
            <v>ALICON</v>
          </cell>
        </row>
        <row r="190">
          <cell r="A190" t="str">
            <v>ALKA (INDIA) LTD</v>
          </cell>
          <cell r="B190">
            <v>530889</v>
          </cell>
          <cell r="C190" t="str">
            <v>Not Listed</v>
          </cell>
        </row>
        <row r="191">
          <cell r="A191" t="str">
            <v>ALKA DIAMOND INDUSTRIES LTD</v>
          </cell>
          <cell r="B191">
            <v>531581</v>
          </cell>
          <cell r="C191" t="str">
            <v>Not Listed</v>
          </cell>
        </row>
        <row r="192">
          <cell r="A192" t="str">
            <v>ALKA INDIA LTD</v>
          </cell>
          <cell r="B192">
            <v>530889</v>
          </cell>
          <cell r="C192" t="str">
            <v>Not Listed</v>
          </cell>
        </row>
        <row r="193">
          <cell r="A193" t="str">
            <v>ALKA SECURITIES LTD</v>
          </cell>
          <cell r="B193">
            <v>532166</v>
          </cell>
          <cell r="C193" t="str">
            <v>Not Listed</v>
          </cell>
        </row>
        <row r="194">
          <cell r="A194" t="str">
            <v>ALKALI METALS LTD</v>
          </cell>
          <cell r="B194">
            <v>533029</v>
          </cell>
          <cell r="C194" t="str">
            <v>ALKALI</v>
          </cell>
        </row>
        <row r="195">
          <cell r="A195" t="str">
            <v>ALKEM LABORATORIES LTD</v>
          </cell>
          <cell r="B195">
            <v>539523</v>
          </cell>
          <cell r="C195" t="str">
            <v>ALKEM</v>
          </cell>
        </row>
        <row r="196">
          <cell r="A196" t="str">
            <v>ALKYL AMINES CHEMICALS LTD</v>
          </cell>
          <cell r="B196">
            <v>506767</v>
          </cell>
          <cell r="C196" t="str">
            <v>ALKYLAMINE</v>
          </cell>
        </row>
        <row r="197">
          <cell r="A197" t="str">
            <v>ALLAHABAD BANK</v>
          </cell>
          <cell r="B197">
            <v>532480</v>
          </cell>
          <cell r="C197" t="str">
            <v>ALBK</v>
          </cell>
        </row>
        <row r="198">
          <cell r="A198" t="str">
            <v>ALLCARGO LOGISTICS LTD</v>
          </cell>
          <cell r="B198">
            <v>532749</v>
          </cell>
          <cell r="C198" t="str">
            <v>ALLCARGO</v>
          </cell>
        </row>
        <row r="199">
          <cell r="A199" t="str">
            <v>ALLIANCE INTEGRATED METALIKS LTD</v>
          </cell>
          <cell r="B199">
            <v>534064</v>
          </cell>
          <cell r="C199" t="str">
            <v>Not Listed</v>
          </cell>
        </row>
        <row r="200">
          <cell r="A200" t="str">
            <v>ALLIED COMPUTERS INTERNATIONAL ASIA LTD</v>
          </cell>
          <cell r="B200">
            <v>532919</v>
          </cell>
          <cell r="C200" t="str">
            <v>Not Listed</v>
          </cell>
        </row>
        <row r="201">
          <cell r="A201" t="str">
            <v>ALLIED DIGITAL SERVICES LTD</v>
          </cell>
          <cell r="B201">
            <v>532875</v>
          </cell>
          <cell r="C201" t="str">
            <v>ADSL</v>
          </cell>
        </row>
        <row r="202">
          <cell r="A202" t="str">
            <v>ALLSEC TECHNOLOGIES LTD</v>
          </cell>
          <cell r="B202">
            <v>532633</v>
          </cell>
          <cell r="C202" t="str">
            <v>ALLSEC</v>
          </cell>
        </row>
        <row r="203">
          <cell r="A203" t="str">
            <v>ALMONDZ GLOBAL SECURITIES LTD</v>
          </cell>
          <cell r="B203">
            <v>531400</v>
          </cell>
          <cell r="C203" t="str">
            <v>ALMONDZ</v>
          </cell>
        </row>
        <row r="204">
          <cell r="A204" t="str">
            <v>ALNA TRADING &amp; EXPORTS LTD</v>
          </cell>
          <cell r="B204">
            <v>506120</v>
          </cell>
          <cell r="C204" t="str">
            <v>Not Listed</v>
          </cell>
        </row>
        <row r="205">
          <cell r="A205" t="str">
            <v>ALOK INDUSTRIES LTD</v>
          </cell>
          <cell r="B205">
            <v>521070</v>
          </cell>
          <cell r="C205" t="str">
            <v>ALOKTEXT</v>
          </cell>
        </row>
        <row r="206">
          <cell r="A206" t="str">
            <v>ALPA LABORATORIES LTD</v>
          </cell>
          <cell r="B206">
            <v>532878</v>
          </cell>
          <cell r="C206" t="str">
            <v>ALPA</v>
          </cell>
        </row>
        <row r="207">
          <cell r="A207" t="str">
            <v>ALPHAGEO (INDIA) LTD</v>
          </cell>
          <cell r="B207">
            <v>526397</v>
          </cell>
          <cell r="C207" t="str">
            <v>ALPHAGEO</v>
          </cell>
        </row>
        <row r="208">
          <cell r="A208" t="str">
            <v>ALPHAGEO INDIA LTD</v>
          </cell>
          <cell r="B208">
            <v>526397</v>
          </cell>
          <cell r="C208" t="str">
            <v>ALPHAGEO</v>
          </cell>
        </row>
        <row r="209">
          <cell r="A209" t="str">
            <v>ALPINE HOUSING DEVELOPMENT CORPORATION LTD</v>
          </cell>
          <cell r="B209">
            <v>526519</v>
          </cell>
          <cell r="C209" t="str">
            <v>Not Listed</v>
          </cell>
        </row>
        <row r="210">
          <cell r="A210" t="str">
            <v>ALPS INDUSTRIES LTD</v>
          </cell>
          <cell r="B210">
            <v>530715</v>
          </cell>
          <cell r="C210" t="str">
            <v>ALPSINDUS</v>
          </cell>
        </row>
        <row r="211">
          <cell r="A211" t="str">
            <v>Alps Motor Finance Ltd</v>
          </cell>
          <cell r="B211">
            <v>538423</v>
          </cell>
          <cell r="C211" t="str">
            <v>ALPSMOTOR</v>
          </cell>
        </row>
        <row r="212">
          <cell r="A212" t="str">
            <v>ALSTONE TEXTILES (INDIA) LTD</v>
          </cell>
          <cell r="B212">
            <v>539277</v>
          </cell>
          <cell r="C212" t="str">
            <v>Not Listed</v>
          </cell>
        </row>
        <row r="213">
          <cell r="A213" t="str">
            <v>ALSTONE TEXTILES INDIA LTD</v>
          </cell>
          <cell r="B213">
            <v>539277</v>
          </cell>
          <cell r="C213" t="str">
            <v>Not Listed</v>
          </cell>
        </row>
        <row r="214">
          <cell r="A214" t="str">
            <v>ALUFLUORIDE LTD</v>
          </cell>
          <cell r="B214">
            <v>524634</v>
          </cell>
          <cell r="C214" t="str">
            <v>Not Listed</v>
          </cell>
        </row>
        <row r="215">
          <cell r="A215" t="str">
            <v>AMAL LTD</v>
          </cell>
          <cell r="B215">
            <v>506597</v>
          </cell>
          <cell r="C215" t="str">
            <v>Not Listed</v>
          </cell>
        </row>
        <row r="216">
          <cell r="A216" t="str">
            <v>AMANI TRADING &amp; EXPORTS LTD</v>
          </cell>
          <cell r="B216">
            <v>512008</v>
          </cell>
          <cell r="C216" t="str">
            <v>Not Listed</v>
          </cell>
        </row>
        <row r="217">
          <cell r="A217" t="str">
            <v>AMARA RAJA BATTERIES LTD</v>
          </cell>
          <cell r="B217">
            <v>500008</v>
          </cell>
          <cell r="C217" t="str">
            <v>AMARAJABAT</v>
          </cell>
        </row>
        <row r="218">
          <cell r="A218" t="str">
            <v>AMARJOTHI SPINNING MILLS LTD</v>
          </cell>
          <cell r="B218">
            <v>521097</v>
          </cell>
          <cell r="C218" t="str">
            <v>Not Listed</v>
          </cell>
        </row>
        <row r="219">
          <cell r="A219" t="str">
            <v>AMARNATH SECURITIES LTD</v>
          </cell>
          <cell r="B219">
            <v>538465</v>
          </cell>
          <cell r="C219" t="str">
            <v>Not Listed</v>
          </cell>
        </row>
        <row r="220">
          <cell r="A220" t="str">
            <v>AMAZE ENTERTECH LTD</v>
          </cell>
          <cell r="B220">
            <v>531112</v>
          </cell>
          <cell r="C220" t="str">
            <v>Not Listed</v>
          </cell>
        </row>
        <row r="221">
          <cell r="A221" t="str">
            <v>AMBA ENTERPRISES LTD</v>
          </cell>
          <cell r="B221">
            <v>539196</v>
          </cell>
          <cell r="C221" t="str">
            <v>Not Listed</v>
          </cell>
        </row>
        <row r="222">
          <cell r="A222" t="str">
            <v>AMBALAL SARABHAI ENTERPRISES LTD</v>
          </cell>
          <cell r="B222">
            <v>500009</v>
          </cell>
          <cell r="C222" t="str">
            <v>Not Listed</v>
          </cell>
        </row>
        <row r="223">
          <cell r="A223" t="str">
            <v>AMBANI ORGANICS LTD</v>
          </cell>
          <cell r="B223" t="str">
            <v>Not Listed</v>
          </cell>
          <cell r="C223" t="str">
            <v>AMBANIORG</v>
          </cell>
        </row>
        <row r="224">
          <cell r="A224" t="str">
            <v>AMBAR PROTEIN INDUSTRIES LTD</v>
          </cell>
          <cell r="B224">
            <v>519471</v>
          </cell>
          <cell r="C224" t="str">
            <v>Not Listed</v>
          </cell>
        </row>
        <row r="225">
          <cell r="A225" t="str">
            <v>Ambassador Intra Holdings Ltd</v>
          </cell>
          <cell r="B225">
            <v>542524</v>
          </cell>
          <cell r="C225" t="str">
            <v>AIHL</v>
          </cell>
        </row>
        <row r="226">
          <cell r="A226" t="str">
            <v>AMBER ENTERPRISES (INDIA) LTD</v>
          </cell>
          <cell r="B226">
            <v>540902</v>
          </cell>
          <cell r="C226" t="str">
            <v>AMBER</v>
          </cell>
        </row>
        <row r="227">
          <cell r="A227" t="str">
            <v>AMBER ENTERPRISES INDIA LTD</v>
          </cell>
          <cell r="B227">
            <v>540902</v>
          </cell>
          <cell r="C227" t="str">
            <v>AMBER</v>
          </cell>
        </row>
        <row r="228">
          <cell r="A228" t="str">
            <v>AMBIKA COTTON MILLS LTD</v>
          </cell>
          <cell r="B228">
            <v>531978</v>
          </cell>
          <cell r="C228" t="str">
            <v>AMBIKCO</v>
          </cell>
        </row>
        <row r="229">
          <cell r="A229" t="str">
            <v>AMBITION MICA LTD</v>
          </cell>
          <cell r="B229">
            <v>539223</v>
          </cell>
          <cell r="C229" t="str">
            <v>Not Listed</v>
          </cell>
        </row>
        <row r="230">
          <cell r="A230" t="str">
            <v>AMBUJA CEMENTS LTD</v>
          </cell>
          <cell r="B230">
            <v>500425</v>
          </cell>
          <cell r="C230" t="str">
            <v>AMBUJACEM</v>
          </cell>
        </row>
        <row r="231">
          <cell r="A231" t="str">
            <v>AMCO (INDIA) LTD</v>
          </cell>
          <cell r="B231">
            <v>530133</v>
          </cell>
          <cell r="C231" t="str">
            <v>Not Listed</v>
          </cell>
        </row>
        <row r="232">
          <cell r="A232" t="str">
            <v>AMCO INDIA LTD</v>
          </cell>
          <cell r="B232">
            <v>530133</v>
          </cell>
          <cell r="C232" t="str">
            <v>Not Listed</v>
          </cell>
        </row>
        <row r="233">
          <cell r="A233" t="str">
            <v>AMD INDUSTRIES LTD</v>
          </cell>
          <cell r="B233">
            <v>532828</v>
          </cell>
          <cell r="C233" t="str">
            <v>AMDIND</v>
          </cell>
        </row>
        <row r="234">
          <cell r="A234" t="str">
            <v>AMFORGE INDUSTRIES LTD</v>
          </cell>
          <cell r="B234">
            <v>513117</v>
          </cell>
          <cell r="C234" t="str">
            <v>Not Listed</v>
          </cell>
        </row>
        <row r="235">
          <cell r="A235" t="str">
            <v>AMIN TANNERY LTD</v>
          </cell>
          <cell r="B235">
            <v>541771</v>
          </cell>
          <cell r="C235" t="str">
            <v>Not Listed</v>
          </cell>
        </row>
        <row r="236">
          <cell r="A236" t="str">
            <v>AMINES &amp; PLASTICIZERS LTD</v>
          </cell>
          <cell r="B236">
            <v>506248</v>
          </cell>
          <cell r="C236" t="str">
            <v>Not Listed</v>
          </cell>
        </row>
        <row r="237">
          <cell r="A237" t="str">
            <v>AMIT INTERNATIONAL LTD</v>
          </cell>
          <cell r="B237">
            <v>531300</v>
          </cell>
          <cell r="C237" t="str">
            <v>Not Listed</v>
          </cell>
        </row>
        <row r="238">
          <cell r="A238" t="str">
            <v>AMIT SECURITIES LTD</v>
          </cell>
          <cell r="B238">
            <v>531557</v>
          </cell>
          <cell r="C238" t="str">
            <v>Not Listed</v>
          </cell>
        </row>
        <row r="239">
          <cell r="A239" t="str">
            <v>AMJ LAND HOLDINGS LTD</v>
          </cell>
          <cell r="B239">
            <v>500343</v>
          </cell>
          <cell r="C239" t="str">
            <v>AMJLAND</v>
          </cell>
        </row>
        <row r="240">
          <cell r="A240" t="str">
            <v>AMRADEEP INDUSTRIES LTD</v>
          </cell>
          <cell r="B240">
            <v>531681</v>
          </cell>
          <cell r="C240" t="str">
            <v>Not Listed</v>
          </cell>
        </row>
        <row r="241">
          <cell r="A241" t="str">
            <v>AMRAPALI CAPITAL AND FINANCE SERVICES LTD</v>
          </cell>
          <cell r="B241">
            <v>536737</v>
          </cell>
          <cell r="C241" t="str">
            <v>Not Listed</v>
          </cell>
        </row>
        <row r="242">
          <cell r="A242" t="str">
            <v>AMRAPALI FINCAP LTD</v>
          </cell>
          <cell r="B242">
            <v>539265</v>
          </cell>
          <cell r="C242" t="str">
            <v>Not Listed</v>
          </cell>
        </row>
        <row r="243">
          <cell r="A243" t="str">
            <v>AMRAPALI INDUSTRIES LTD</v>
          </cell>
          <cell r="B243">
            <v>526241</v>
          </cell>
          <cell r="C243" t="str">
            <v>Not Listed</v>
          </cell>
        </row>
        <row r="244">
          <cell r="A244" t="str">
            <v>AMRAWORLD AGRICO LTD</v>
          </cell>
          <cell r="B244">
            <v>531991</v>
          </cell>
          <cell r="C244" t="str">
            <v>Not Listed</v>
          </cell>
        </row>
        <row r="245">
          <cell r="A245" t="str">
            <v>AMRIT CORP LTD</v>
          </cell>
          <cell r="B245">
            <v>507525</v>
          </cell>
          <cell r="C245" t="str">
            <v>Not Listed</v>
          </cell>
        </row>
        <row r="246">
          <cell r="A246" t="str">
            <v>AMRUTANJAN HEALTH CARE LTD</v>
          </cell>
          <cell r="B246">
            <v>590006</v>
          </cell>
          <cell r="C246" t="str">
            <v>AMRUTANJAN</v>
          </cell>
        </row>
        <row r="247">
          <cell r="A247" t="str">
            <v>AMSONS APPARELS LTD</v>
          </cell>
          <cell r="B247">
            <v>538861</v>
          </cell>
          <cell r="C247" t="str">
            <v>Not Listed</v>
          </cell>
        </row>
        <row r="248">
          <cell r="A248" t="str">
            <v>ANAND PROJECTS LTD</v>
          </cell>
          <cell r="B248">
            <v>501630</v>
          </cell>
          <cell r="C248" t="str">
            <v>Not Listed</v>
          </cell>
        </row>
        <row r="249">
          <cell r="A249" t="str">
            <v>ANANT RAJ LTD</v>
          </cell>
          <cell r="B249">
            <v>515055</v>
          </cell>
          <cell r="C249" t="str">
            <v>ANANTRAJ</v>
          </cell>
        </row>
        <row r="250">
          <cell r="A250" t="str">
            <v>ANDHRA BANK</v>
          </cell>
          <cell r="B250">
            <v>532418</v>
          </cell>
          <cell r="C250" t="str">
            <v>ANDHRABANK</v>
          </cell>
        </row>
        <row r="251">
          <cell r="A251" t="str">
            <v>ANDHRA CEMENTS LTD</v>
          </cell>
          <cell r="B251">
            <v>532141</v>
          </cell>
          <cell r="C251" t="str">
            <v>ANDHRACEMT</v>
          </cell>
        </row>
        <row r="252">
          <cell r="A252" t="str">
            <v>ANDHRA PETROCHEMICALS LTD</v>
          </cell>
          <cell r="B252">
            <v>500012</v>
          </cell>
          <cell r="C252" t="str">
            <v>Not Listed</v>
          </cell>
        </row>
        <row r="253">
          <cell r="A253" t="str">
            <v>ANDREW YULE &amp; COMPANY LTD</v>
          </cell>
          <cell r="B253">
            <v>526173</v>
          </cell>
          <cell r="C253" t="str">
            <v>Not Listed</v>
          </cell>
        </row>
        <row r="254">
          <cell r="A254" t="str">
            <v>ANERI FINCAP LTD</v>
          </cell>
          <cell r="B254">
            <v>531252</v>
          </cell>
          <cell r="C254" t="str">
            <v>Not Listed</v>
          </cell>
        </row>
        <row r="255">
          <cell r="A255" t="str">
            <v>ANG INDUSTRIES LTD</v>
          </cell>
          <cell r="B255">
            <v>530721</v>
          </cell>
          <cell r="C255" t="str">
            <v>ANGIND</v>
          </cell>
        </row>
        <row r="256">
          <cell r="A256" t="str">
            <v>ANG LIFESCIENCES (INDIA) LTD</v>
          </cell>
          <cell r="B256">
            <v>540694</v>
          </cell>
          <cell r="C256" t="str">
            <v>Not Listed</v>
          </cell>
        </row>
        <row r="257">
          <cell r="A257" t="str">
            <v>ANG LIFESCIENCES INDIA LTD</v>
          </cell>
          <cell r="B257">
            <v>540694</v>
          </cell>
          <cell r="C257" t="str">
            <v>Not Listed</v>
          </cell>
        </row>
        <row r="258">
          <cell r="A258" t="str">
            <v>ANGEL FIBERS LTD</v>
          </cell>
          <cell r="B258">
            <v>541006</v>
          </cell>
          <cell r="C258" t="str">
            <v>Not Listed</v>
          </cell>
        </row>
        <row r="259">
          <cell r="A259" t="str">
            <v>ANI INTEGRATED SERVICES LTD</v>
          </cell>
          <cell r="B259" t="str">
            <v>Not Listed</v>
          </cell>
          <cell r="C259" t="str">
            <v>AISL</v>
          </cell>
        </row>
        <row r="260">
          <cell r="A260" t="str">
            <v>ANIK INDUSTRIES LTD</v>
          </cell>
          <cell r="B260">
            <v>519383</v>
          </cell>
          <cell r="C260" t="str">
            <v>ANIKINDS</v>
          </cell>
        </row>
        <row r="261">
          <cell r="A261" t="str">
            <v>ANISHA IMPEX LTD</v>
          </cell>
          <cell r="B261">
            <v>537785</v>
          </cell>
          <cell r="C261" t="str">
            <v>Not Listed</v>
          </cell>
        </row>
        <row r="262">
          <cell r="A262" t="str">
            <v>ANJANI FINANCE LTD</v>
          </cell>
          <cell r="B262">
            <v>531878</v>
          </cell>
          <cell r="C262" t="str">
            <v>Not Listed</v>
          </cell>
        </row>
        <row r="263">
          <cell r="A263" t="str">
            <v>ANJANI FOODS LTD</v>
          </cell>
          <cell r="B263">
            <v>511153</v>
          </cell>
          <cell r="C263" t="str">
            <v>Not Listed</v>
          </cell>
        </row>
        <row r="264">
          <cell r="A264" t="str">
            <v>ANJANI PORTLAND CEMENT LTD</v>
          </cell>
          <cell r="B264">
            <v>518091</v>
          </cell>
          <cell r="C264" t="str">
            <v>APCL</v>
          </cell>
        </row>
        <row r="265">
          <cell r="A265" t="str">
            <v>ANJANI SYNTHETICS LTD</v>
          </cell>
          <cell r="B265">
            <v>531223</v>
          </cell>
          <cell r="C265" t="str">
            <v>Not Listed</v>
          </cell>
        </row>
        <row r="266">
          <cell r="A266" t="str">
            <v>ANKA (INDIA) LTD</v>
          </cell>
          <cell r="B266">
            <v>531673</v>
          </cell>
          <cell r="C266" t="str">
            <v>Not Listed</v>
          </cell>
        </row>
        <row r="267">
          <cell r="A267" t="str">
            <v>ANKA INDIA LTD</v>
          </cell>
          <cell r="B267">
            <v>531673</v>
          </cell>
          <cell r="C267" t="str">
            <v>Not Listed</v>
          </cell>
        </row>
        <row r="268">
          <cell r="A268" t="str">
            <v>ANKIT METAL &amp; POWER LTD</v>
          </cell>
          <cell r="B268">
            <v>532870</v>
          </cell>
          <cell r="C268" t="str">
            <v>ANKITMETAL</v>
          </cell>
        </row>
        <row r="269">
          <cell r="A269" t="str">
            <v>ANKUSH FINSTOCK LTD</v>
          </cell>
          <cell r="B269">
            <v>531519</v>
          </cell>
          <cell r="C269" t="str">
            <v>Not Listed</v>
          </cell>
        </row>
        <row r="270">
          <cell r="A270" t="str">
            <v>Anmol India Ltd</v>
          </cell>
          <cell r="B270">
            <v>542437</v>
          </cell>
          <cell r="C270" t="str">
            <v>ANMOL</v>
          </cell>
        </row>
        <row r="271">
          <cell r="A271" t="str">
            <v>ANNA INFRASTRUCTURES LTD</v>
          </cell>
          <cell r="B271">
            <v>530799</v>
          </cell>
          <cell r="C271" t="str">
            <v>Not Listed</v>
          </cell>
        </row>
        <row r="272">
          <cell r="A272" t="str">
            <v>ANS INDUSTRIES LTD</v>
          </cell>
          <cell r="B272">
            <v>531406</v>
          </cell>
          <cell r="C272" t="str">
            <v>Not Listed</v>
          </cell>
        </row>
        <row r="273">
          <cell r="A273" t="str">
            <v>ANSAL BUILDWELL LTD</v>
          </cell>
          <cell r="B273">
            <v>523007</v>
          </cell>
          <cell r="C273" t="str">
            <v>Not Listed</v>
          </cell>
        </row>
        <row r="274">
          <cell r="A274" t="str">
            <v>ANSAL HOUSING AND CONSTRUCTION LTD</v>
          </cell>
          <cell r="B274">
            <v>507828</v>
          </cell>
          <cell r="C274" t="str">
            <v>ANSALHSG</v>
          </cell>
        </row>
        <row r="275">
          <cell r="A275" t="str">
            <v>ANSAL PROPERTIES &amp; INFRASTRUCTURE LTD</v>
          </cell>
          <cell r="B275">
            <v>500013</v>
          </cell>
          <cell r="C275" t="str">
            <v>ANSALAPI</v>
          </cell>
        </row>
        <row r="276">
          <cell r="A276" t="str">
            <v>ANSHUNI COMMERCIALS LTD</v>
          </cell>
          <cell r="B276">
            <v>512091</v>
          </cell>
          <cell r="C276" t="str">
            <v>Not Listed</v>
          </cell>
        </row>
        <row r="277">
          <cell r="A277" t="str">
            <v>ANTARCTICA LTD</v>
          </cell>
          <cell r="B277" t="str">
            <v>Not Listed</v>
          </cell>
          <cell r="C277" t="str">
            <v>ANTGRAPHIC</v>
          </cell>
        </row>
        <row r="278">
          <cell r="A278" t="str">
            <v>ANTARIKSH INDUSTRIES LTD</v>
          </cell>
          <cell r="B278">
            <v>501270</v>
          </cell>
          <cell r="C278" t="str">
            <v>Not Listed</v>
          </cell>
        </row>
        <row r="279">
          <cell r="A279" t="str">
            <v>ANUBHAV INDUSTRIAL RESOURCES LTD</v>
          </cell>
          <cell r="B279">
            <v>539697</v>
          </cell>
          <cell r="C279" t="str">
            <v>Not Listed</v>
          </cell>
        </row>
        <row r="280">
          <cell r="A280" t="str">
            <v>ANUBHAV INFRASTRUCTURE LTD</v>
          </cell>
          <cell r="B280">
            <v>538833</v>
          </cell>
          <cell r="C280" t="str">
            <v>Not Listed</v>
          </cell>
        </row>
        <row r="281">
          <cell r="A281" t="str">
            <v>ANUH PHARMA LTD</v>
          </cell>
          <cell r="B281">
            <v>506260</v>
          </cell>
          <cell r="C281" t="str">
            <v>Not Listed</v>
          </cell>
        </row>
        <row r="282">
          <cell r="A282" t="str">
            <v>ANUP MALLEABLE LTD</v>
          </cell>
          <cell r="B282">
            <v>506087</v>
          </cell>
          <cell r="C282" t="str">
            <v>Not Listed</v>
          </cell>
        </row>
        <row r="283">
          <cell r="A283" t="str">
            <v>ANUPAM FINSERV LTD</v>
          </cell>
          <cell r="B283">
            <v>530109</v>
          </cell>
          <cell r="C283" t="str">
            <v>Not Listed</v>
          </cell>
        </row>
        <row r="284">
          <cell r="A284" t="str">
            <v>APAR INDUSTRIES LTD</v>
          </cell>
          <cell r="B284">
            <v>532259</v>
          </cell>
          <cell r="C284" t="str">
            <v>APARINDS</v>
          </cell>
        </row>
        <row r="285">
          <cell r="A285" t="str">
            <v>APCOTEX INDUSTRIES LTD</v>
          </cell>
          <cell r="B285">
            <v>523694</v>
          </cell>
          <cell r="C285" t="str">
            <v>APCOTEXIND</v>
          </cell>
        </row>
        <row r="286">
          <cell r="A286" t="str">
            <v>APEX FROZEN FOODS LTD</v>
          </cell>
          <cell r="B286">
            <v>540692</v>
          </cell>
          <cell r="C286" t="str">
            <v>APEX</v>
          </cell>
        </row>
        <row r="287">
          <cell r="A287" t="str">
            <v>APEX HOME FINANCE LTD</v>
          </cell>
          <cell r="B287">
            <v>541133</v>
          </cell>
          <cell r="C287" t="str">
            <v>Not Listed</v>
          </cell>
        </row>
        <row r="288">
          <cell r="A288" t="str">
            <v>APIS (INDIA) LTD</v>
          </cell>
          <cell r="B288">
            <v>506166</v>
          </cell>
          <cell r="C288" t="str">
            <v>Not Listed</v>
          </cell>
        </row>
        <row r="289">
          <cell r="A289" t="str">
            <v>APIS INDIA LTD</v>
          </cell>
          <cell r="B289">
            <v>506166</v>
          </cell>
          <cell r="C289" t="str">
            <v>Not Listed</v>
          </cell>
        </row>
        <row r="290">
          <cell r="A290" t="str">
            <v>APL APOLLO TUBES LTD</v>
          </cell>
          <cell r="B290">
            <v>533758</v>
          </cell>
          <cell r="C290" t="str">
            <v>APLAPOLLO</v>
          </cell>
        </row>
        <row r="291">
          <cell r="A291" t="str">
            <v>APLAB LTD</v>
          </cell>
          <cell r="B291">
            <v>517096</v>
          </cell>
          <cell r="C291" t="str">
            <v>Not Listed</v>
          </cell>
        </row>
        <row r="292">
          <cell r="A292" t="str">
            <v>Aplaya Creations Ltd</v>
          </cell>
          <cell r="B292">
            <v>511064</v>
          </cell>
          <cell r="C292" t="str">
            <v>APLAYA</v>
          </cell>
        </row>
        <row r="293">
          <cell r="A293" t="str">
            <v>APM INDUSTRIES LTD</v>
          </cell>
          <cell r="B293">
            <v>523537</v>
          </cell>
          <cell r="C293" t="str">
            <v>Not Listed</v>
          </cell>
        </row>
        <row r="294">
          <cell r="A294" t="str">
            <v>APOLLO FINVEST (INDIA) LTD</v>
          </cell>
          <cell r="B294">
            <v>512437</v>
          </cell>
          <cell r="C294" t="str">
            <v>Not Listed</v>
          </cell>
        </row>
        <row r="295">
          <cell r="A295" t="str">
            <v>APOLLO FINVEST INDIA LTD</v>
          </cell>
          <cell r="B295">
            <v>512437</v>
          </cell>
          <cell r="C295" t="str">
            <v>Not Listed</v>
          </cell>
        </row>
        <row r="296">
          <cell r="A296" t="str">
            <v>APOLLO HOSPITALS ENTERPRISE LTD</v>
          </cell>
          <cell r="B296">
            <v>508869</v>
          </cell>
          <cell r="C296" t="str">
            <v>APOLLOHOSP</v>
          </cell>
        </row>
        <row r="297">
          <cell r="A297" t="str">
            <v>APOLLO MICRO SYSTEMS LTD</v>
          </cell>
          <cell r="B297">
            <v>540879</v>
          </cell>
          <cell r="C297" t="str">
            <v>APOLLO</v>
          </cell>
        </row>
        <row r="298">
          <cell r="A298" t="str">
            <v>APOLLO PIPES LTD</v>
          </cell>
          <cell r="B298">
            <v>531761</v>
          </cell>
          <cell r="C298" t="str">
            <v>Not Listed</v>
          </cell>
        </row>
        <row r="299">
          <cell r="A299" t="str">
            <v>APOLLO SINDOORI HOTELS LTD</v>
          </cell>
          <cell r="B299" t="str">
            <v>Not Listed</v>
          </cell>
          <cell r="C299" t="str">
            <v>APOLSINHOT</v>
          </cell>
        </row>
        <row r="300">
          <cell r="A300" t="str">
            <v>APOLLO TRICOAT TUBES LTD</v>
          </cell>
          <cell r="B300">
            <v>538566</v>
          </cell>
          <cell r="C300" t="str">
            <v>Not Listed</v>
          </cell>
        </row>
        <row r="301">
          <cell r="A301" t="str">
            <v>APOLLO TYRES LTD</v>
          </cell>
          <cell r="B301">
            <v>500877</v>
          </cell>
          <cell r="C301" t="str">
            <v>APOLLOTYRE</v>
          </cell>
        </row>
        <row r="302">
          <cell r="A302" t="str">
            <v>APOORVA LEASING FINANCE AND INVESTMENT COMPANY LTD</v>
          </cell>
          <cell r="B302">
            <v>539545</v>
          </cell>
          <cell r="C302" t="str">
            <v>Not Listed</v>
          </cell>
        </row>
        <row r="303">
          <cell r="A303" t="str">
            <v>APPLE FINANCE LTD</v>
          </cell>
          <cell r="B303">
            <v>500014</v>
          </cell>
          <cell r="C303" t="str">
            <v>Not Listed</v>
          </cell>
        </row>
        <row r="304">
          <cell r="A304" t="str">
            <v>APTECH LTD</v>
          </cell>
          <cell r="B304">
            <v>532475</v>
          </cell>
          <cell r="C304" t="str">
            <v>APTECHT</v>
          </cell>
        </row>
        <row r="305">
          <cell r="A305" t="str">
            <v>APUNKA INVEST COMMERCIAL LTD</v>
          </cell>
          <cell r="B305">
            <v>539469</v>
          </cell>
          <cell r="C305" t="str">
            <v>Not Listed</v>
          </cell>
        </row>
        <row r="306">
          <cell r="A306" t="str">
            <v>AQUA PUMPS INFRA VENTURES LTD</v>
          </cell>
          <cell r="B306">
            <v>531364</v>
          </cell>
          <cell r="C306" t="str">
            <v>Not Listed</v>
          </cell>
        </row>
        <row r="307">
          <cell r="A307" t="str">
            <v>ARAMBHAN HOSPITALITY SERVICES LTD</v>
          </cell>
          <cell r="B307">
            <v>539403</v>
          </cell>
          <cell r="C307" t="str">
            <v>Not Listed</v>
          </cell>
        </row>
        <row r="308">
          <cell r="A308" t="str">
            <v>ARC FINANCE LTD</v>
          </cell>
          <cell r="B308">
            <v>540135</v>
          </cell>
          <cell r="C308" t="str">
            <v>Not Listed</v>
          </cell>
        </row>
        <row r="309">
          <cell r="A309" t="str">
            <v>ARCEE INDUSTRIES LTD</v>
          </cell>
          <cell r="B309">
            <v>520121</v>
          </cell>
          <cell r="C309" t="str">
            <v>Not Listed</v>
          </cell>
        </row>
        <row r="310">
          <cell r="A310" t="str">
            <v>ARCHANA SOFTWARE LTD</v>
          </cell>
          <cell r="B310">
            <v>530565</v>
          </cell>
          <cell r="C310" t="str">
            <v>Not Listed</v>
          </cell>
        </row>
        <row r="311">
          <cell r="A311" t="str">
            <v>ARCHIDPLY INDUSTRIES LTD</v>
          </cell>
          <cell r="B311">
            <v>532994</v>
          </cell>
          <cell r="C311" t="str">
            <v>ARCHIDPLY</v>
          </cell>
        </row>
        <row r="312">
          <cell r="A312" t="str">
            <v>ARCHIES LTD</v>
          </cell>
          <cell r="B312">
            <v>532212</v>
          </cell>
          <cell r="C312" t="str">
            <v>ARCHIES</v>
          </cell>
        </row>
        <row r="313">
          <cell r="A313" t="str">
            <v>ARCHIT ORGANOSYS LTD</v>
          </cell>
          <cell r="B313">
            <v>524640</v>
          </cell>
          <cell r="C313" t="str">
            <v>Not Listed</v>
          </cell>
        </row>
        <row r="314">
          <cell r="A314" t="str">
            <v>ARCOTECH LTD</v>
          </cell>
          <cell r="B314">
            <v>532914</v>
          </cell>
          <cell r="C314" t="str">
            <v>ARCOTECH</v>
          </cell>
        </row>
        <row r="315">
          <cell r="A315" t="str">
            <v>ARDI INVESTMENT &amp; TRADING LTD</v>
          </cell>
          <cell r="B315">
            <v>504370</v>
          </cell>
          <cell r="C315" t="str">
            <v>Not Listed</v>
          </cell>
        </row>
        <row r="316">
          <cell r="A316" t="str">
            <v>AREX INDUSTRIES LTD</v>
          </cell>
          <cell r="B316">
            <v>526851</v>
          </cell>
          <cell r="C316" t="str">
            <v>Not Listed</v>
          </cell>
        </row>
        <row r="317">
          <cell r="A317" t="str">
            <v>ARFIN (INDIA) LTD</v>
          </cell>
          <cell r="B317">
            <v>539151</v>
          </cell>
          <cell r="C317" t="str">
            <v>Not Listed</v>
          </cell>
        </row>
        <row r="318">
          <cell r="A318" t="str">
            <v>ARFIN INDIA LTD</v>
          </cell>
          <cell r="B318">
            <v>539151</v>
          </cell>
          <cell r="C318" t="str">
            <v>Not Listed</v>
          </cell>
        </row>
        <row r="319">
          <cell r="A319" t="str">
            <v>ARIES AGRO LTD</v>
          </cell>
          <cell r="B319">
            <v>532935</v>
          </cell>
          <cell r="C319" t="str">
            <v>ARIES</v>
          </cell>
        </row>
        <row r="320">
          <cell r="A320" t="str">
            <v>ARIHANT CAPITAL MARKETS LTD</v>
          </cell>
          <cell r="B320">
            <v>511605</v>
          </cell>
          <cell r="C320" t="str">
            <v>Not Listed</v>
          </cell>
        </row>
        <row r="321">
          <cell r="A321" t="str">
            <v>ARIHANT FOUNDATIONS &amp; HOUSING LTD</v>
          </cell>
          <cell r="B321">
            <v>531381</v>
          </cell>
          <cell r="C321" t="str">
            <v>ARIHANT</v>
          </cell>
        </row>
        <row r="322">
          <cell r="A322" t="str">
            <v>ARIHANT INSTITUTE LTD</v>
          </cell>
          <cell r="B322">
            <v>541401</v>
          </cell>
          <cell r="C322" t="str">
            <v>Not Listed</v>
          </cell>
        </row>
        <row r="323">
          <cell r="A323" t="str">
            <v>ARIHANT SUPERSTRUCTURES LTD</v>
          </cell>
          <cell r="B323">
            <v>506194</v>
          </cell>
          <cell r="C323" t="str">
            <v>ARIHANTSUP</v>
          </cell>
        </row>
        <row r="324">
          <cell r="A324" t="str">
            <v>ARIHANT TOURNESOL LTD</v>
          </cell>
          <cell r="B324">
            <v>526125</v>
          </cell>
          <cell r="C324" t="str">
            <v>Not Listed</v>
          </cell>
        </row>
        <row r="325">
          <cell r="A325" t="str">
            <v>ARIHANT'S SECURITIES LTD</v>
          </cell>
          <cell r="B325">
            <v>531017</v>
          </cell>
          <cell r="C325" t="str">
            <v>Not Listed</v>
          </cell>
        </row>
        <row r="326">
          <cell r="A326" t="str">
            <v>ARIS INTERNATIONAL LTD</v>
          </cell>
          <cell r="B326">
            <v>531677</v>
          </cell>
          <cell r="C326" t="str">
            <v>Not Listed</v>
          </cell>
        </row>
        <row r="327">
          <cell r="A327" t="str">
            <v>ARMAN FINANCIAL SERVICES LTD</v>
          </cell>
          <cell r="B327">
            <v>531179</v>
          </cell>
          <cell r="C327" t="str">
            <v>ARMANFIN</v>
          </cell>
        </row>
        <row r="328">
          <cell r="A328" t="str">
            <v>Arman Holdings Ltd</v>
          </cell>
          <cell r="B328">
            <v>538556</v>
          </cell>
          <cell r="C328" t="str">
            <v>ARMAN</v>
          </cell>
        </row>
        <row r="329">
          <cell r="A329" t="str">
            <v>ARMS PAPER LTD</v>
          </cell>
          <cell r="B329">
            <v>532397</v>
          </cell>
          <cell r="C329" t="str">
            <v>Not Listed</v>
          </cell>
        </row>
        <row r="330">
          <cell r="A330" t="str">
            <v>ARNAV CORPORATION LTD</v>
          </cell>
          <cell r="B330">
            <v>531467</v>
          </cell>
          <cell r="C330" t="str">
            <v>Not Listed</v>
          </cell>
        </row>
        <row r="331">
          <cell r="A331" t="str">
            <v>ARNOLD HOLDINGS LTD</v>
          </cell>
          <cell r="B331">
            <v>537069</v>
          </cell>
          <cell r="C331" t="str">
            <v>Not Listed</v>
          </cell>
        </row>
        <row r="332">
          <cell r="A332" t="str">
            <v>ARO GRANITE INDUSTRIES LTD</v>
          </cell>
          <cell r="B332">
            <v>513729</v>
          </cell>
          <cell r="C332" t="str">
            <v>AROGRANITE</v>
          </cell>
        </row>
        <row r="333">
          <cell r="A333" t="str">
            <v>AROMA ENTERPRISES (INDIA) LTD</v>
          </cell>
          <cell r="B333">
            <v>531560</v>
          </cell>
          <cell r="C333" t="str">
            <v>Not Listed</v>
          </cell>
        </row>
        <row r="334">
          <cell r="A334" t="str">
            <v>AROMA ENTERPRISES INDIA LTD</v>
          </cell>
          <cell r="B334">
            <v>531560</v>
          </cell>
          <cell r="C334" t="str">
            <v>Not Listed</v>
          </cell>
        </row>
        <row r="335">
          <cell r="A335" t="str">
            <v>ARROW GREENTECH LTD</v>
          </cell>
          <cell r="B335">
            <v>516064</v>
          </cell>
          <cell r="C335" t="str">
            <v>ARROWGREEN</v>
          </cell>
        </row>
        <row r="336">
          <cell r="A336" t="str">
            <v>ARROW TEXTILES LTD</v>
          </cell>
          <cell r="B336">
            <v>533068</v>
          </cell>
          <cell r="C336" t="str">
            <v>ARROWTEX</v>
          </cell>
        </row>
        <row r="337">
          <cell r="A337" t="str">
            <v>ARSHIYA LTD</v>
          </cell>
          <cell r="B337">
            <v>506074</v>
          </cell>
          <cell r="C337" t="str">
            <v>ARSHIYA</v>
          </cell>
        </row>
        <row r="338">
          <cell r="A338" t="str">
            <v>ARSS INFRASTRUCTURE PROJECTS LTD</v>
          </cell>
          <cell r="B338">
            <v>533163</v>
          </cell>
          <cell r="C338" t="str">
            <v>ARSSINFRA</v>
          </cell>
        </row>
        <row r="339">
          <cell r="A339" t="str">
            <v>ART NIRMAN LTD</v>
          </cell>
          <cell r="B339" t="str">
            <v>Not Listed</v>
          </cell>
          <cell r="C339" t="str">
            <v>ARTNIRMAN</v>
          </cell>
        </row>
        <row r="340">
          <cell r="A340" t="str">
            <v>ARTECH POWER &amp; TRADING LTD</v>
          </cell>
          <cell r="B340">
            <v>517481</v>
          </cell>
          <cell r="C340" t="str">
            <v>Not Listed</v>
          </cell>
        </row>
        <row r="341">
          <cell r="A341" t="str">
            <v>ARTEFACT PROJECTS LTD</v>
          </cell>
          <cell r="B341">
            <v>531297</v>
          </cell>
          <cell r="C341" t="str">
            <v>Not Listed</v>
          </cell>
        </row>
        <row r="342">
          <cell r="A342" t="str">
            <v>Artemis Electricals Ltd</v>
          </cell>
          <cell r="B342">
            <v>542670</v>
          </cell>
          <cell r="C342" t="str">
            <v>ARTEMISELC</v>
          </cell>
        </row>
        <row r="343">
          <cell r="A343" t="str">
            <v>ARTEMIS GLOBAL LIFE SCIENCES LTD</v>
          </cell>
          <cell r="B343">
            <v>540616</v>
          </cell>
          <cell r="C343" t="str">
            <v>AGLSL</v>
          </cell>
        </row>
        <row r="344">
          <cell r="A344" t="str">
            <v>ARTSON ENGINEERING LTD</v>
          </cell>
          <cell r="B344">
            <v>522134</v>
          </cell>
          <cell r="C344" t="str">
            <v>Not Listed</v>
          </cell>
        </row>
        <row r="345">
          <cell r="A345" t="str">
            <v>ARUNA HOTELS LTD</v>
          </cell>
          <cell r="B345">
            <v>500016</v>
          </cell>
          <cell r="C345" t="str">
            <v>Not Listed</v>
          </cell>
        </row>
        <row r="346">
          <cell r="A346" t="str">
            <v>ARVEE LABORATORIES (INDIA) LTD</v>
          </cell>
          <cell r="B346" t="str">
            <v>Not Listed</v>
          </cell>
          <cell r="C346" t="str">
            <v>ARVEE</v>
          </cell>
        </row>
        <row r="347">
          <cell r="A347" t="str">
            <v>ARVEE LABORATORIES INDIA LTD</v>
          </cell>
          <cell r="B347" t="str">
            <v>Not Listed</v>
          </cell>
          <cell r="C347" t="str">
            <v>ARVEE</v>
          </cell>
        </row>
        <row r="348">
          <cell r="A348" t="str">
            <v>Arvind Fashions Ltd</v>
          </cell>
          <cell r="B348">
            <v>542484</v>
          </cell>
          <cell r="C348" t="str">
            <v>ARVINDFASN</v>
          </cell>
        </row>
        <row r="349">
          <cell r="A349" t="str">
            <v>ARVIND LTD</v>
          </cell>
          <cell r="B349">
            <v>500101</v>
          </cell>
          <cell r="C349" t="str">
            <v>ARVIND</v>
          </cell>
        </row>
        <row r="350">
          <cell r="A350" t="str">
            <v>ARVIND SMARTSPACES LTD</v>
          </cell>
          <cell r="B350">
            <v>539301</v>
          </cell>
          <cell r="C350" t="str">
            <v>ARVSMART</v>
          </cell>
        </row>
        <row r="351">
          <cell r="A351" t="str">
            <v>ARYAMAN CAPITAL MARKETS LTD</v>
          </cell>
          <cell r="B351">
            <v>538716</v>
          </cell>
          <cell r="C351" t="str">
            <v>Not Listed</v>
          </cell>
        </row>
        <row r="352">
          <cell r="A352" t="str">
            <v>ARYAMAN FINANCIAL SERVICES LTD</v>
          </cell>
          <cell r="B352">
            <v>530245</v>
          </cell>
          <cell r="C352" t="str">
            <v>Not Listed</v>
          </cell>
        </row>
        <row r="353">
          <cell r="A353" t="str">
            <v>Aryan Share and Stock Brokers Ltd</v>
          </cell>
          <cell r="B353">
            <v>542176</v>
          </cell>
          <cell r="C353" t="str">
            <v>ARYAN</v>
          </cell>
        </row>
        <row r="354">
          <cell r="A354" t="str">
            <v>ASAHI INDIA GLASS LTD</v>
          </cell>
          <cell r="B354">
            <v>515030</v>
          </cell>
          <cell r="C354" t="str">
            <v>ASAHIINDIA</v>
          </cell>
        </row>
        <row r="355">
          <cell r="A355" t="str">
            <v>ASAHI INDUSTRIES LTD</v>
          </cell>
          <cell r="B355">
            <v>514482</v>
          </cell>
          <cell r="C355" t="str">
            <v>Not Listed</v>
          </cell>
        </row>
        <row r="356">
          <cell r="A356" t="str">
            <v>ASAHI SONGWON COLORS LTD</v>
          </cell>
          <cell r="B356">
            <v>532853</v>
          </cell>
          <cell r="C356" t="str">
            <v>ASAHISONG</v>
          </cell>
        </row>
        <row r="357">
          <cell r="A357" t="str">
            <v>ASHAPURA INTIMATES FASHION LTD</v>
          </cell>
          <cell r="B357">
            <v>535467</v>
          </cell>
          <cell r="C357" t="str">
            <v>AIFL</v>
          </cell>
        </row>
        <row r="358">
          <cell r="A358" t="str">
            <v>ASHAPURA MINECHEM LTD</v>
          </cell>
          <cell r="B358">
            <v>527001</v>
          </cell>
          <cell r="C358" t="str">
            <v>ASHAPURMIN</v>
          </cell>
        </row>
        <row r="359">
          <cell r="A359" t="str">
            <v>Ashapuri Gold Ornament Ltd</v>
          </cell>
          <cell r="B359">
            <v>542579</v>
          </cell>
          <cell r="C359" t="str">
            <v>AGOL</v>
          </cell>
        </row>
        <row r="360">
          <cell r="A360" t="str">
            <v>ASHARI AGENCIES LTD</v>
          </cell>
          <cell r="B360">
            <v>540024</v>
          </cell>
          <cell r="C360" t="str">
            <v>Not Listed</v>
          </cell>
        </row>
        <row r="361">
          <cell r="A361" t="str">
            <v>ASHIANA AGRO INDUSTRIES LTD</v>
          </cell>
          <cell r="B361">
            <v>519174</v>
          </cell>
          <cell r="C361" t="str">
            <v>Not Listed</v>
          </cell>
        </row>
        <row r="362">
          <cell r="A362" t="str">
            <v>ASHIANA HOUSING LTD</v>
          </cell>
          <cell r="B362">
            <v>523716</v>
          </cell>
          <cell r="C362" t="str">
            <v>ASHIANA</v>
          </cell>
        </row>
        <row r="363">
          <cell r="A363" t="str">
            <v>ASHIANA ISPAT LTD</v>
          </cell>
          <cell r="B363">
            <v>513401</v>
          </cell>
          <cell r="C363" t="str">
            <v>Not Listed</v>
          </cell>
        </row>
        <row r="364">
          <cell r="A364" t="str">
            <v>ASHIKA CREDIT CAPITAL LTD.</v>
          </cell>
          <cell r="B364">
            <v>590122</v>
          </cell>
          <cell r="C364" t="str">
            <v>ASHIKACR</v>
          </cell>
        </row>
        <row r="365">
          <cell r="A365" t="str">
            <v>ASHIMA LTD</v>
          </cell>
          <cell r="B365">
            <v>514286</v>
          </cell>
          <cell r="C365" t="str">
            <v>ASHIMASYN</v>
          </cell>
        </row>
        <row r="366">
          <cell r="A366" t="str">
            <v>ASHIRWAD CAPITAL LTD</v>
          </cell>
          <cell r="B366">
            <v>512247</v>
          </cell>
          <cell r="C366" t="str">
            <v>Not Listed</v>
          </cell>
        </row>
        <row r="367">
          <cell r="A367" t="str">
            <v>ASHIRWAD STEELS &amp; INDUSTRIES LTD</v>
          </cell>
          <cell r="B367">
            <v>526847</v>
          </cell>
          <cell r="C367" t="str">
            <v>Not Listed</v>
          </cell>
        </row>
        <row r="368">
          <cell r="A368" t="str">
            <v>ASHISH POLYPLAST LTD</v>
          </cell>
          <cell r="B368">
            <v>530429</v>
          </cell>
          <cell r="C368" t="str">
            <v>Not Listed</v>
          </cell>
        </row>
        <row r="369">
          <cell r="A369" t="str">
            <v>ASHNISHA INDUSTRIES LTD</v>
          </cell>
          <cell r="B369">
            <v>541702</v>
          </cell>
          <cell r="C369" t="str">
            <v>Not Listed</v>
          </cell>
        </row>
        <row r="370">
          <cell r="A370" t="str">
            <v>ASHNOOR TEXTILE MILLS LTD</v>
          </cell>
          <cell r="B370">
            <v>507872</v>
          </cell>
          <cell r="C370" t="str">
            <v>Not Listed</v>
          </cell>
        </row>
        <row r="371">
          <cell r="A371" t="str">
            <v>ASHOK ALCO-CHEM LTD</v>
          </cell>
          <cell r="B371">
            <v>524594</v>
          </cell>
          <cell r="C371" t="str">
            <v>Not Listed</v>
          </cell>
        </row>
        <row r="372">
          <cell r="A372" t="str">
            <v>ASHOK LEYLAND LTD</v>
          </cell>
          <cell r="B372">
            <v>500477</v>
          </cell>
          <cell r="C372" t="str">
            <v>ASHOKLEY</v>
          </cell>
        </row>
        <row r="373">
          <cell r="A373" t="str">
            <v>ASHOKA BUILDCON LTD</v>
          </cell>
          <cell r="B373">
            <v>533271</v>
          </cell>
          <cell r="C373" t="str">
            <v>ASHOKA</v>
          </cell>
        </row>
        <row r="374">
          <cell r="A374" t="str">
            <v>ASHOKA METCAST LTD</v>
          </cell>
          <cell r="B374">
            <v>540923</v>
          </cell>
          <cell r="C374" t="str">
            <v>Not Listed</v>
          </cell>
        </row>
        <row r="375">
          <cell r="A375" t="str">
            <v>ASHOKA REFINERIES LTD</v>
          </cell>
          <cell r="B375">
            <v>526983</v>
          </cell>
          <cell r="C375" t="str">
            <v>Not Listed</v>
          </cell>
        </row>
        <row r="376">
          <cell r="A376" t="str">
            <v>ASHRAM ONLINE COM LTD</v>
          </cell>
          <cell r="B376">
            <v>526187</v>
          </cell>
          <cell r="C376" t="str">
            <v>Not Listed</v>
          </cell>
        </row>
        <row r="377">
          <cell r="A377" t="str">
            <v>ASHUTOSH PAPER MILLS LTD</v>
          </cell>
          <cell r="B377">
            <v>531568</v>
          </cell>
          <cell r="C377" t="str">
            <v>Not Listed</v>
          </cell>
        </row>
        <row r="378">
          <cell r="A378" t="str">
            <v>ASI INDUSTRIES LTD</v>
          </cell>
          <cell r="B378">
            <v>502015</v>
          </cell>
          <cell r="C378" t="str">
            <v>Not Listed</v>
          </cell>
        </row>
        <row r="379">
          <cell r="A379" t="str">
            <v>ASIA CAPITAL LTD</v>
          </cell>
          <cell r="B379">
            <v>538777</v>
          </cell>
          <cell r="C379" t="str">
            <v>Not Listed</v>
          </cell>
        </row>
        <row r="380">
          <cell r="A380" t="str">
            <v>ASIA PACK LTD</v>
          </cell>
          <cell r="B380">
            <v>530899</v>
          </cell>
          <cell r="C380" t="str">
            <v>Not Listed</v>
          </cell>
        </row>
        <row r="381">
          <cell r="A381" t="str">
            <v>ASIAN FLORA LTD</v>
          </cell>
          <cell r="B381">
            <v>531392</v>
          </cell>
          <cell r="C381" t="str">
            <v>Not Listed</v>
          </cell>
        </row>
        <row r="382">
          <cell r="A382" t="str">
            <v>ASIAN GRANITO (INDIA) LTD</v>
          </cell>
          <cell r="B382">
            <v>532888</v>
          </cell>
          <cell r="C382" t="str">
            <v>ASIANTILES</v>
          </cell>
        </row>
        <row r="383">
          <cell r="A383" t="str">
            <v>ASIAN GRANITO INDIA LTD</v>
          </cell>
          <cell r="B383">
            <v>532888</v>
          </cell>
          <cell r="C383" t="str">
            <v>ASIANTILES</v>
          </cell>
        </row>
        <row r="384">
          <cell r="A384" t="str">
            <v>ASIAN HOTELS EAST LTD</v>
          </cell>
          <cell r="B384">
            <v>533227</v>
          </cell>
          <cell r="C384" t="str">
            <v>AHLEAST</v>
          </cell>
        </row>
        <row r="385">
          <cell r="A385" t="str">
            <v>ASIAN HOTELS NORTH LTD</v>
          </cell>
          <cell r="B385">
            <v>500023</v>
          </cell>
          <cell r="C385" t="str">
            <v>ASIANHOTNR</v>
          </cell>
        </row>
        <row r="386">
          <cell r="A386" t="str">
            <v>ASIAN HOTELS WEST LTD</v>
          </cell>
          <cell r="B386">
            <v>533221</v>
          </cell>
          <cell r="C386" t="str">
            <v>AHLWEST</v>
          </cell>
        </row>
        <row r="387">
          <cell r="A387" t="str">
            <v>ASIAN OILFIELD SERVICES LTD</v>
          </cell>
          <cell r="B387">
            <v>530355</v>
          </cell>
          <cell r="C387" t="str">
            <v>Not Listed</v>
          </cell>
        </row>
        <row r="388">
          <cell r="A388" t="str">
            <v>ASIAN PAINTS LTD</v>
          </cell>
          <cell r="B388">
            <v>500820</v>
          </cell>
          <cell r="C388" t="str">
            <v>ASIANPAINT</v>
          </cell>
        </row>
        <row r="389">
          <cell r="A389" t="str">
            <v>ASIAN PETROPRODUCTS &amp; EXPORTS LTD</v>
          </cell>
          <cell r="B389">
            <v>524434</v>
          </cell>
          <cell r="C389" t="str">
            <v>Not Listed</v>
          </cell>
        </row>
        <row r="390">
          <cell r="A390" t="str">
            <v>ASIAN STAR CO LTD</v>
          </cell>
          <cell r="B390">
            <v>531847</v>
          </cell>
          <cell r="C390" t="str">
            <v>Not Listed</v>
          </cell>
        </row>
        <row r="391">
          <cell r="A391" t="str">
            <v>ASIAN TEA &amp; EXPORTS LTD</v>
          </cell>
          <cell r="B391">
            <v>519532</v>
          </cell>
          <cell r="C391" t="str">
            <v>Not Listed</v>
          </cell>
        </row>
        <row r="392">
          <cell r="A392" t="str">
            <v>ASIS LOGISTICS LTD</v>
          </cell>
          <cell r="B392">
            <v>506159</v>
          </cell>
          <cell r="C392" t="str">
            <v>ASISL</v>
          </cell>
        </row>
        <row r="393">
          <cell r="A393" t="str">
            <v>ASIT C MEHTA FINANCIAL SERVICES LTD</v>
          </cell>
          <cell r="B393">
            <v>530723</v>
          </cell>
          <cell r="C393" t="str">
            <v>Not Listed</v>
          </cell>
        </row>
        <row r="394">
          <cell r="A394" t="str">
            <v>ASL INDUSTRIES LTD</v>
          </cell>
          <cell r="B394" t="str">
            <v>Not Listed</v>
          </cell>
          <cell r="C394" t="str">
            <v>ASLIND</v>
          </cell>
        </row>
        <row r="395">
          <cell r="A395" t="str">
            <v>ASM TECHNOLOGIES LTD</v>
          </cell>
          <cell r="B395">
            <v>526433</v>
          </cell>
          <cell r="C395" t="str">
            <v>Not Listed</v>
          </cell>
        </row>
        <row r="396">
          <cell r="A396" t="str">
            <v>ASPINWALL AND COMPANY LTD</v>
          </cell>
          <cell r="B396" t="str">
            <v>Not Listed</v>
          </cell>
          <cell r="C396" t="str">
            <v>ASPINWALL</v>
          </cell>
        </row>
        <row r="397">
          <cell r="A397" t="str">
            <v>ASPIRA PATHLAB &amp; DIAGNOSTICS LTD</v>
          </cell>
          <cell r="B397">
            <v>540788</v>
          </cell>
          <cell r="C397" t="str">
            <v>Not Listed</v>
          </cell>
        </row>
        <row r="398">
          <cell r="A398" t="str">
            <v>ASSAM COMPANY (INDIA) LTD</v>
          </cell>
          <cell r="B398">
            <v>500024</v>
          </cell>
          <cell r="C398" t="str">
            <v>ASSAMCO</v>
          </cell>
        </row>
        <row r="399">
          <cell r="A399" t="str">
            <v>ASSAM COMPANY INDIA LTD</v>
          </cell>
          <cell r="B399">
            <v>500024</v>
          </cell>
          <cell r="C399" t="str">
            <v>ASSAMCO</v>
          </cell>
        </row>
        <row r="400">
          <cell r="A400" t="str">
            <v>ASSOCIATED ALCOHOLS &amp; BREWERIES LTD</v>
          </cell>
          <cell r="B400">
            <v>507526</v>
          </cell>
          <cell r="C400" t="str">
            <v>Not Listed</v>
          </cell>
        </row>
        <row r="401">
          <cell r="A401" t="str">
            <v>ASTEC LIFESCIENCES LTD</v>
          </cell>
          <cell r="B401">
            <v>533138</v>
          </cell>
          <cell r="C401" t="str">
            <v>ASTEC</v>
          </cell>
        </row>
        <row r="402">
          <cell r="A402" t="str">
            <v>ASTER DM HEALTHCARE LTD</v>
          </cell>
          <cell r="B402">
            <v>540975</v>
          </cell>
          <cell r="C402" t="str">
            <v>ASTERDM</v>
          </cell>
        </row>
        <row r="403">
          <cell r="A403" t="str">
            <v>ASTRA MICROWAVE PRODUCTS LTD</v>
          </cell>
          <cell r="B403">
            <v>532493</v>
          </cell>
          <cell r="C403" t="str">
            <v>ASTRAMICRO</v>
          </cell>
        </row>
        <row r="404">
          <cell r="A404" t="str">
            <v>ASTRAL POLY TECHNIK LTD</v>
          </cell>
          <cell r="B404">
            <v>532830</v>
          </cell>
          <cell r="C404" t="str">
            <v>ASTRAL</v>
          </cell>
        </row>
        <row r="405">
          <cell r="A405" t="str">
            <v>ASTRAZENECA PHARMA (INDIA) LTD</v>
          </cell>
          <cell r="B405">
            <v>506820</v>
          </cell>
          <cell r="C405" t="str">
            <v>ASTRAZEN</v>
          </cell>
        </row>
        <row r="406">
          <cell r="A406" t="str">
            <v>ASTRAZENECA PHARMA INDIA LTD</v>
          </cell>
          <cell r="B406">
            <v>506820</v>
          </cell>
          <cell r="C406" t="str">
            <v>ASTRAZEN</v>
          </cell>
        </row>
        <row r="407">
          <cell r="A407" t="str">
            <v>ASTRON PAPER &amp; BOARD MILL LTD</v>
          </cell>
          <cell r="B407">
            <v>540824</v>
          </cell>
          <cell r="C407" t="str">
            <v>ASTRON</v>
          </cell>
        </row>
        <row r="408">
          <cell r="A408" t="str">
            <v>ASUTOSH ENTERPRISES LTD</v>
          </cell>
          <cell r="B408">
            <v>512433</v>
          </cell>
          <cell r="C408" t="str">
            <v>Not Listed</v>
          </cell>
        </row>
        <row r="409">
          <cell r="A409" t="str">
            <v>ASYA INFOSOFT LTD</v>
          </cell>
          <cell r="B409">
            <v>511144</v>
          </cell>
          <cell r="C409" t="str">
            <v>Not Listed</v>
          </cell>
        </row>
        <row r="410">
          <cell r="A410" t="str">
            <v>ATHARV ENTERPRISES LTD</v>
          </cell>
          <cell r="B410">
            <v>530187</v>
          </cell>
          <cell r="C410" t="str">
            <v>Not Listed</v>
          </cell>
        </row>
        <row r="411">
          <cell r="A411" t="str">
            <v>ATHENA CONSTRUCTIONS LTD</v>
          </cell>
          <cell r="B411">
            <v>539099</v>
          </cell>
          <cell r="C411" t="str">
            <v>Not Listed</v>
          </cell>
        </row>
        <row r="412">
          <cell r="A412" t="str">
            <v>Athena Global Technologies Ltd-$</v>
          </cell>
          <cell r="B412">
            <v>517429</v>
          </cell>
          <cell r="C412" t="str">
            <v>ATHENAGLO</v>
          </cell>
        </row>
        <row r="413">
          <cell r="A413" t="str">
            <v>ATISHAY LTD</v>
          </cell>
          <cell r="B413">
            <v>538713</v>
          </cell>
          <cell r="C413" t="str">
            <v>Not Listed</v>
          </cell>
        </row>
        <row r="414">
          <cell r="A414" t="str">
            <v>ATLANTA DEVCON LTD</v>
          </cell>
          <cell r="B414">
            <v>526843</v>
          </cell>
          <cell r="C414" t="str">
            <v>Not Listed</v>
          </cell>
        </row>
        <row r="415">
          <cell r="A415" t="str">
            <v>ATLANTA LTD</v>
          </cell>
          <cell r="B415">
            <v>532759</v>
          </cell>
          <cell r="C415" t="str">
            <v>ATLANTA</v>
          </cell>
        </row>
        <row r="416">
          <cell r="A416" t="str">
            <v>ATLAS CYCLES HARYANA LTD</v>
          </cell>
          <cell r="B416">
            <v>505029</v>
          </cell>
          <cell r="C416" t="str">
            <v>ATLASCYCLE</v>
          </cell>
        </row>
        <row r="417">
          <cell r="A417" t="str">
            <v>ATLAS JEWELLERY (INDIA) LTD</v>
          </cell>
          <cell r="B417">
            <v>514394</v>
          </cell>
          <cell r="C417" t="str">
            <v>Not Listed</v>
          </cell>
        </row>
        <row r="418">
          <cell r="A418" t="str">
            <v>ATLAS JEWELLERY INDIA LTD</v>
          </cell>
          <cell r="B418">
            <v>514394</v>
          </cell>
          <cell r="C418" t="str">
            <v>Not Listed</v>
          </cell>
        </row>
        <row r="419">
          <cell r="A419" t="str">
            <v>ATUL AUTO LTD</v>
          </cell>
          <cell r="B419">
            <v>531795</v>
          </cell>
          <cell r="C419" t="str">
            <v>ATULAUTO</v>
          </cell>
        </row>
        <row r="420">
          <cell r="A420" t="str">
            <v>ATUL LTD</v>
          </cell>
          <cell r="B420">
            <v>500027</v>
          </cell>
          <cell r="C420" t="str">
            <v>ATUL</v>
          </cell>
        </row>
        <row r="421">
          <cell r="A421" t="str">
            <v>ATV PROJECTS (INDIA) LTD</v>
          </cell>
          <cell r="B421">
            <v>500028</v>
          </cell>
          <cell r="C421" t="str">
            <v>Not Listed</v>
          </cell>
        </row>
        <row r="422">
          <cell r="A422" t="str">
            <v>ATV PROJECTS INDIA LTD</v>
          </cell>
          <cell r="B422">
            <v>500028</v>
          </cell>
          <cell r="C422" t="str">
            <v>Not Listed</v>
          </cell>
        </row>
        <row r="423">
          <cell r="A423" t="str">
            <v>AU SMALL FINANCE BANK LTD</v>
          </cell>
          <cell r="B423">
            <v>540611</v>
          </cell>
          <cell r="C423" t="str">
            <v>AUBANK</v>
          </cell>
        </row>
        <row r="424">
          <cell r="A424" t="str">
            <v>AUNDE FAZE THREE AUTOFAB LTD</v>
          </cell>
          <cell r="B424">
            <v>532459</v>
          </cell>
          <cell r="C424" t="str">
            <v>Not Listed</v>
          </cell>
        </row>
        <row r="425">
          <cell r="A425" t="str">
            <v>AURANGABAD DISTILLERY LTD</v>
          </cell>
          <cell r="B425" t="str">
            <v>Not Listed</v>
          </cell>
          <cell r="C425" t="str">
            <v>AURDIS</v>
          </cell>
        </row>
        <row r="426">
          <cell r="A426" t="str">
            <v>AURIONPRO SOLUTIONS LTD</v>
          </cell>
          <cell r="B426">
            <v>532668</v>
          </cell>
          <cell r="C426" t="str">
            <v>AURIONPRO</v>
          </cell>
        </row>
        <row r="427">
          <cell r="A427" t="str">
            <v>AURO LABORATORIES LTD</v>
          </cell>
          <cell r="B427">
            <v>530233</v>
          </cell>
          <cell r="C427" t="str">
            <v>Not Listed</v>
          </cell>
        </row>
        <row r="428">
          <cell r="A428" t="str">
            <v>AUROBINDO PHARMA LTD</v>
          </cell>
          <cell r="B428">
            <v>524804</v>
          </cell>
          <cell r="C428" t="str">
            <v>AUROPHARMA</v>
          </cell>
        </row>
        <row r="429">
          <cell r="A429" t="str">
            <v>AUROMA COKE LTD</v>
          </cell>
          <cell r="B429">
            <v>531336</v>
          </cell>
          <cell r="C429" t="str">
            <v>Not Listed</v>
          </cell>
        </row>
        <row r="430">
          <cell r="A430" t="str">
            <v>AUSOM ENTERPRISE LTD</v>
          </cell>
          <cell r="B430">
            <v>509009</v>
          </cell>
          <cell r="C430" t="str">
            <v>AUSOMENT</v>
          </cell>
        </row>
        <row r="431">
          <cell r="A431" t="str">
            <v>AUSTIN ENGINEERING CO LTD</v>
          </cell>
          <cell r="B431">
            <v>522005</v>
          </cell>
          <cell r="C431" t="str">
            <v>Not Listed</v>
          </cell>
        </row>
        <row r="432">
          <cell r="A432" t="str">
            <v>AUTHUM INVESTMENT &amp; INFRASTRUCTURE LTD</v>
          </cell>
          <cell r="B432">
            <v>539177</v>
          </cell>
          <cell r="C432" t="str">
            <v>Not Listed</v>
          </cell>
        </row>
        <row r="433">
          <cell r="A433" t="str">
            <v>AUTO PINS (INDIA) LTD</v>
          </cell>
          <cell r="B433">
            <v>531994</v>
          </cell>
          <cell r="C433" t="str">
            <v>Not Listed</v>
          </cell>
        </row>
        <row r="434">
          <cell r="A434" t="str">
            <v>AUTO PINS INDIA LTD</v>
          </cell>
          <cell r="B434">
            <v>531994</v>
          </cell>
          <cell r="C434" t="str">
            <v>Not Listed</v>
          </cell>
        </row>
        <row r="435">
          <cell r="A435" t="str">
            <v>AUTOLINE INDUSTRIES LTD</v>
          </cell>
          <cell r="B435">
            <v>532797</v>
          </cell>
          <cell r="C435" t="str">
            <v>AUTOIND</v>
          </cell>
        </row>
        <row r="436">
          <cell r="A436" t="str">
            <v>AUTOLITE (INDIA) LTD</v>
          </cell>
          <cell r="B436">
            <v>500029</v>
          </cell>
          <cell r="C436" t="str">
            <v>AUTOLITIND</v>
          </cell>
        </row>
        <row r="437">
          <cell r="A437" t="str">
            <v>AUTOLITE INDIA LTD</v>
          </cell>
          <cell r="B437">
            <v>500029</v>
          </cell>
          <cell r="C437" t="str">
            <v>AUTOLITIND</v>
          </cell>
        </row>
        <row r="438">
          <cell r="A438" t="str">
            <v>AUTOMOBILE CORPORATION OF GOA LTD</v>
          </cell>
          <cell r="B438">
            <v>505036</v>
          </cell>
          <cell r="C438" t="str">
            <v>Not Listed</v>
          </cell>
        </row>
        <row r="439">
          <cell r="A439" t="str">
            <v>AUTOMOTIVE AXLES LTD</v>
          </cell>
          <cell r="B439">
            <v>505010</v>
          </cell>
          <cell r="C439" t="str">
            <v>AUTOAXLES</v>
          </cell>
        </row>
        <row r="440">
          <cell r="A440" t="str">
            <v>AUTOMOTIVE STAMPINGS AND ASSEMBLIES LTD</v>
          </cell>
          <cell r="B440">
            <v>520119</v>
          </cell>
          <cell r="C440" t="str">
            <v>ASAL</v>
          </cell>
        </row>
        <row r="441">
          <cell r="A441" t="str">
            <v>AUTORIDERS INTERNATIONAL LTD</v>
          </cell>
          <cell r="B441">
            <v>512277</v>
          </cell>
          <cell r="C441" t="str">
            <v>Not Listed</v>
          </cell>
        </row>
        <row r="442">
          <cell r="A442" t="str">
            <v>AUTUMN BUILDERS LTD</v>
          </cell>
          <cell r="B442">
            <v>780004</v>
          </cell>
          <cell r="C442" t="str">
            <v>Not Listed</v>
          </cell>
        </row>
        <row r="443">
          <cell r="A443" t="str">
            <v>AVADH SUGAR &amp; ENERGY LTD</v>
          </cell>
          <cell r="B443">
            <v>540649</v>
          </cell>
          <cell r="C443" t="str">
            <v>AVADHSUGAR</v>
          </cell>
        </row>
        <row r="444">
          <cell r="A444" t="str">
            <v>AVAILABLE FINANCE LTD</v>
          </cell>
          <cell r="B444">
            <v>531310</v>
          </cell>
          <cell r="C444" t="str">
            <v>Not Listed</v>
          </cell>
        </row>
        <row r="445">
          <cell r="A445" t="str">
            <v>AVANCE TECHNOLOGIES LTD</v>
          </cell>
          <cell r="B445">
            <v>512149</v>
          </cell>
          <cell r="C445" t="str">
            <v>Not Listed</v>
          </cell>
        </row>
        <row r="446">
          <cell r="A446" t="str">
            <v>AVANTEL LTD</v>
          </cell>
          <cell r="B446">
            <v>532406</v>
          </cell>
          <cell r="C446" t="str">
            <v>Not Listed</v>
          </cell>
        </row>
        <row r="447">
          <cell r="A447" t="str">
            <v>AVANTI FEEDS LTD</v>
          </cell>
          <cell r="B447">
            <v>512573</v>
          </cell>
          <cell r="C447" t="str">
            <v>AVANTIFEED</v>
          </cell>
        </row>
        <row r="448">
          <cell r="A448" t="str">
            <v>ITC LTD</v>
          </cell>
          <cell r="B448">
            <v>540376</v>
          </cell>
          <cell r="C448" t="str">
            <v>ITC</v>
          </cell>
        </row>
        <row r="449">
          <cell r="A449" t="str">
            <v>AVG LOGISTICS LTD</v>
          </cell>
          <cell r="B449" t="str">
            <v>Not Listed</v>
          </cell>
          <cell r="C449" t="str">
            <v>AVG</v>
          </cell>
        </row>
        <row r="450">
          <cell r="A450" t="str">
            <v>AVI POLYMERS LTD</v>
          </cell>
          <cell r="B450">
            <v>539288</v>
          </cell>
          <cell r="C450" t="str">
            <v>Not Listed</v>
          </cell>
        </row>
        <row r="451">
          <cell r="A451" t="str">
            <v>AVI PRODUCTS (INDIA) LTD</v>
          </cell>
          <cell r="B451">
            <v>523896</v>
          </cell>
          <cell r="C451" t="str">
            <v>Not Listed</v>
          </cell>
        </row>
        <row r="452">
          <cell r="A452" t="str">
            <v>AVI PRODUCTS INDIA LTD</v>
          </cell>
          <cell r="B452">
            <v>523896</v>
          </cell>
          <cell r="C452" t="str">
            <v>Not Listed</v>
          </cell>
        </row>
        <row r="453">
          <cell r="A453" t="str">
            <v>AVIVA INDUSTRIES LTD</v>
          </cell>
          <cell r="B453">
            <v>512109</v>
          </cell>
          <cell r="C453" t="str">
            <v>Not Listed</v>
          </cell>
        </row>
        <row r="454">
          <cell r="A454" t="str">
            <v>AVON LIFESCIENCES LTD</v>
          </cell>
          <cell r="B454">
            <v>531541</v>
          </cell>
          <cell r="C454" t="str">
            <v>Not Listed</v>
          </cell>
        </row>
        <row r="455">
          <cell r="A455" t="str">
            <v>AVON MOLDPLAST LTD</v>
          </cell>
          <cell r="B455" t="str">
            <v>Not Listed</v>
          </cell>
          <cell r="C455" t="str">
            <v>AVONMPL</v>
          </cell>
        </row>
        <row r="456">
          <cell r="A456" t="str">
            <v>AVONMORE CAPITAL &amp; MANAGEMENT SERVICES LTD</v>
          </cell>
          <cell r="B456">
            <v>511589</v>
          </cell>
          <cell r="C456" t="str">
            <v>Not Listed</v>
          </cell>
        </row>
        <row r="457">
          <cell r="A457" t="str">
            <v>AVSL INDUSTRIES LTD</v>
          </cell>
          <cell r="B457" t="str">
            <v>Not Listed</v>
          </cell>
          <cell r="C457" t="str">
            <v>AVSL</v>
          </cell>
        </row>
        <row r="458">
          <cell r="A458" t="str">
            <v>AVT NATURAL PRODUCTS LTD</v>
          </cell>
          <cell r="B458">
            <v>519105</v>
          </cell>
          <cell r="C458" t="str">
            <v>AVTNPL</v>
          </cell>
        </row>
        <row r="459">
          <cell r="A459" t="str">
            <v>AVTIL ENTERPRISE LTD</v>
          </cell>
          <cell r="B459">
            <v>504390</v>
          </cell>
          <cell r="C459" t="str">
            <v>Not Listed</v>
          </cell>
        </row>
        <row r="460">
          <cell r="A460" t="str">
            <v>AXEL POLYMERS LTD</v>
          </cell>
          <cell r="B460">
            <v>513642</v>
          </cell>
          <cell r="C460" t="str">
            <v>Not Listed</v>
          </cell>
        </row>
        <row r="461">
          <cell r="A461" t="str">
            <v>AXIS BANK LTD</v>
          </cell>
          <cell r="B461">
            <v>532215</v>
          </cell>
          <cell r="C461" t="str">
            <v>AXISBANK</v>
          </cell>
        </row>
        <row r="462">
          <cell r="A462" t="str">
            <v>AXISCADES ENGINEERING TECHNOLOGIES LTD</v>
          </cell>
          <cell r="B462">
            <v>532395</v>
          </cell>
          <cell r="C462" t="str">
            <v>AXISCADES</v>
          </cell>
        </row>
        <row r="463">
          <cell r="A463" t="str">
            <v>Axita Cotton Ltd</v>
          </cell>
          <cell r="B463">
            <v>542285</v>
          </cell>
          <cell r="C463" t="str">
            <v>AXITA</v>
          </cell>
        </row>
        <row r="464">
          <cell r="A464" t="str">
            <v>AXON VENTURES LTD</v>
          </cell>
          <cell r="B464">
            <v>505506</v>
          </cell>
          <cell r="C464" t="str">
            <v>Not Listed</v>
          </cell>
        </row>
        <row r="465">
          <cell r="A465" t="str">
            <v>AXTEL INDUSTRIES LTD</v>
          </cell>
          <cell r="B465">
            <v>523850</v>
          </cell>
          <cell r="C465" t="str">
            <v>Not Listed</v>
          </cell>
        </row>
        <row r="466">
          <cell r="A466" t="str">
            <v>AYEPEE LAMITUBES LTD</v>
          </cell>
          <cell r="B466">
            <v>523168</v>
          </cell>
          <cell r="C466" t="str">
            <v>Not Listed</v>
          </cell>
        </row>
        <row r="467">
          <cell r="A467" t="str">
            <v>AYM SYNTEX LTD</v>
          </cell>
          <cell r="B467">
            <v>508933</v>
          </cell>
          <cell r="C467" t="str">
            <v>AYMSYNTEX</v>
          </cell>
        </row>
        <row r="468">
          <cell r="A468" t="str">
            <v>AYOKI MERCANTILE LTD</v>
          </cell>
          <cell r="B468">
            <v>512063</v>
          </cell>
          <cell r="C468" t="str">
            <v>Not Listed</v>
          </cell>
        </row>
        <row r="469">
          <cell r="A469" t="str">
            <v>B  P  CAPITAL LTD</v>
          </cell>
          <cell r="B469">
            <v>536965</v>
          </cell>
          <cell r="C469" t="str">
            <v>Not Listed</v>
          </cell>
        </row>
        <row r="470">
          <cell r="A470" t="str">
            <v>B &amp; A LTD</v>
          </cell>
          <cell r="B470">
            <v>508136</v>
          </cell>
          <cell r="C470" t="str">
            <v>Not Listed</v>
          </cell>
        </row>
        <row r="471">
          <cell r="A471" t="str">
            <v>B A G FILMS AND MEDIA LTD</v>
          </cell>
          <cell r="B471">
            <v>532507</v>
          </cell>
          <cell r="C471" t="str">
            <v>BAGFILMS</v>
          </cell>
        </row>
        <row r="472">
          <cell r="A472" t="str">
            <v>B C  POWER CONTROLS LTD</v>
          </cell>
          <cell r="B472">
            <v>537766</v>
          </cell>
          <cell r="C472" t="str">
            <v>Not Listed</v>
          </cell>
        </row>
        <row r="473">
          <cell r="A473" t="str">
            <v>B L KASHYAP AND SONS LTD</v>
          </cell>
          <cell r="B473">
            <v>532719</v>
          </cell>
          <cell r="C473" t="str">
            <v>BLKASHYAP</v>
          </cell>
        </row>
        <row r="474">
          <cell r="A474" t="str">
            <v>B N RATHI SECURITIES LTD</v>
          </cell>
          <cell r="B474">
            <v>523019</v>
          </cell>
          <cell r="C474" t="str">
            <v>Not Listed</v>
          </cell>
        </row>
        <row r="475">
          <cell r="A475" t="str">
            <v>B&amp;A PACKAGING (INDIA) LTD</v>
          </cell>
          <cell r="B475">
            <v>523186</v>
          </cell>
          <cell r="C475" t="str">
            <v>Not Listed</v>
          </cell>
        </row>
        <row r="476">
          <cell r="A476" t="str">
            <v>B&amp;A PACKAGING INDIA LTD</v>
          </cell>
          <cell r="B476">
            <v>523186</v>
          </cell>
          <cell r="C476" t="str">
            <v>Not Listed</v>
          </cell>
        </row>
        <row r="477">
          <cell r="A477" t="str">
            <v>B&amp;B TRIPLEWALL CONTAINERS LTD</v>
          </cell>
          <cell r="B477" t="str">
            <v>Not Listed</v>
          </cell>
          <cell r="C477" t="str">
            <v>BBTCL</v>
          </cell>
        </row>
        <row r="478">
          <cell r="A478" t="str">
            <v>B.T. Syndicate Ltd</v>
          </cell>
          <cell r="B478">
            <v>542206</v>
          </cell>
          <cell r="C478" t="str">
            <v>BTSYN</v>
          </cell>
        </row>
        <row r="479">
          <cell r="A479" t="str">
            <v>B2B SOFTWARE TECHNOLOGIES LTD</v>
          </cell>
          <cell r="B479">
            <v>531268</v>
          </cell>
          <cell r="C479" t="str">
            <v>Not Listed</v>
          </cell>
        </row>
        <row r="480">
          <cell r="A480" t="str">
            <v>BABA ARTS LTD</v>
          </cell>
          <cell r="B480">
            <v>532380</v>
          </cell>
          <cell r="C480" t="str">
            <v>Not Listed</v>
          </cell>
        </row>
        <row r="481">
          <cell r="A481" t="str">
            <v>BACIL PHARMA LTD</v>
          </cell>
          <cell r="B481">
            <v>524516</v>
          </cell>
          <cell r="C481" t="str">
            <v>Not Listed</v>
          </cell>
        </row>
        <row r="482">
          <cell r="A482" t="str">
            <v>BAFNA PHARMACEUTICALS LTD</v>
          </cell>
          <cell r="B482">
            <v>532989</v>
          </cell>
          <cell r="C482" t="str">
            <v>BAFNAPHARM</v>
          </cell>
        </row>
        <row r="483">
          <cell r="A483" t="str">
            <v>BAGADIA COLOURCHEM LTD</v>
          </cell>
          <cell r="B483">
            <v>530197</v>
          </cell>
          <cell r="C483" t="str">
            <v>Not Listed</v>
          </cell>
        </row>
        <row r="484">
          <cell r="A484" t="str">
            <v>BAID LEASING AND FINANCE CO LTD</v>
          </cell>
          <cell r="B484">
            <v>511724</v>
          </cell>
          <cell r="C484" t="str">
            <v>Not Listed</v>
          </cell>
        </row>
        <row r="485">
          <cell r="A485" t="str">
            <v>BAJAJ AUTO LTD</v>
          </cell>
          <cell r="B485">
            <v>532977</v>
          </cell>
          <cell r="C485" t="str">
            <v>BAJAJ-AUTO</v>
          </cell>
        </row>
        <row r="486">
          <cell r="A486" t="str">
            <v>Bajaj Consumer Care LTD</v>
          </cell>
          <cell r="B486" t="str">
            <v>Not Listed</v>
          </cell>
          <cell r="C486" t="str">
            <v>BAJAJCON</v>
          </cell>
        </row>
        <row r="487">
          <cell r="A487" t="str">
            <v>BAJAJ CORP LTD</v>
          </cell>
          <cell r="B487">
            <v>533229</v>
          </cell>
          <cell r="C487" t="str">
            <v>BAJAJCORP</v>
          </cell>
        </row>
        <row r="488">
          <cell r="A488" t="str">
            <v>BAJAJ ELECTRICALS LTD</v>
          </cell>
          <cell r="B488">
            <v>500031</v>
          </cell>
          <cell r="C488" t="str">
            <v>BAJAJELEC</v>
          </cell>
        </row>
        <row r="489">
          <cell r="A489" t="str">
            <v>BAJAJ FINANCE LTD</v>
          </cell>
          <cell r="B489">
            <v>500034</v>
          </cell>
          <cell r="C489" t="str">
            <v>BAJFINANCE</v>
          </cell>
        </row>
        <row r="490">
          <cell r="A490" t="str">
            <v>BAJAJ FINSERV LTD</v>
          </cell>
          <cell r="B490">
            <v>532978</v>
          </cell>
          <cell r="C490" t="str">
            <v>BAJAJFINSV</v>
          </cell>
        </row>
        <row r="491">
          <cell r="A491" t="str">
            <v>BAJAJ GLOBAL LTD</v>
          </cell>
          <cell r="B491">
            <v>512261</v>
          </cell>
          <cell r="C491" t="str">
            <v>Not Listed</v>
          </cell>
        </row>
        <row r="492">
          <cell r="A492" t="str">
            <v>BAJAJ HEALTHCARE LTD</v>
          </cell>
          <cell r="B492">
            <v>539872</v>
          </cell>
          <cell r="C492" t="str">
            <v>Not Listed</v>
          </cell>
        </row>
        <row r="493">
          <cell r="A493" t="str">
            <v>BAJAJ HINDUSTHAN SUGAR LTD</v>
          </cell>
          <cell r="B493">
            <v>500032</v>
          </cell>
          <cell r="C493" t="str">
            <v>BAJAJHIND</v>
          </cell>
        </row>
        <row r="494">
          <cell r="A494" t="str">
            <v>BAJAJ HOLDINGS &amp; INVESTMENT LTD</v>
          </cell>
          <cell r="B494">
            <v>500490</v>
          </cell>
          <cell r="C494" t="str">
            <v>BAJAJHLDNG</v>
          </cell>
        </row>
        <row r="495">
          <cell r="A495" t="str">
            <v>BAJAJ STEEL INDUSTRIES LTD</v>
          </cell>
          <cell r="B495">
            <v>507944</v>
          </cell>
          <cell r="C495" t="str">
            <v>Not Listed</v>
          </cell>
        </row>
        <row r="496">
          <cell r="A496" t="str">
            <v>BAJRANG FINANCE LTD</v>
          </cell>
          <cell r="B496">
            <v>511139</v>
          </cell>
          <cell r="C496" t="str">
            <v>Not Listed</v>
          </cell>
        </row>
        <row r="497">
          <cell r="A497" t="str">
            <v>BAL PHARMA LTD</v>
          </cell>
          <cell r="B497">
            <v>524824</v>
          </cell>
          <cell r="C497" t="str">
            <v>BALPHARMA</v>
          </cell>
        </row>
        <row r="498">
          <cell r="A498" t="str">
            <v>BALAJI AMINES LTD</v>
          </cell>
          <cell r="B498">
            <v>530999</v>
          </cell>
          <cell r="C498" t="str">
            <v>BALAMINES</v>
          </cell>
        </row>
        <row r="499">
          <cell r="A499" t="str">
            <v>BALAJI TELEFILMS LTD</v>
          </cell>
          <cell r="B499">
            <v>532382</v>
          </cell>
          <cell r="C499" t="str">
            <v>BALAJITELE</v>
          </cell>
        </row>
        <row r="500">
          <cell r="A500" t="str">
            <v>BALASORE ALLOYS LTD</v>
          </cell>
          <cell r="B500">
            <v>513142</v>
          </cell>
          <cell r="C500" t="str">
            <v>Not Listed</v>
          </cell>
        </row>
        <row r="501">
          <cell r="A501" t="str">
            <v>Balaxi Ventures LTD</v>
          </cell>
          <cell r="B501" t="str">
            <v>Not Listed</v>
          </cell>
          <cell r="C501" t="str">
            <v>BALAXI</v>
          </cell>
        </row>
        <row r="502">
          <cell r="A502" t="str">
            <v>BALGOPAL COMMERCIAL LTD</v>
          </cell>
          <cell r="B502">
            <v>539834</v>
          </cell>
          <cell r="C502" t="str">
            <v>Not Listed</v>
          </cell>
        </row>
        <row r="503">
          <cell r="A503" t="str">
            <v>BALKRISHNA INDUSTRIES LTD</v>
          </cell>
          <cell r="B503">
            <v>502355</v>
          </cell>
          <cell r="C503" t="str">
            <v>BALKRISIND</v>
          </cell>
        </row>
        <row r="504">
          <cell r="A504" t="str">
            <v>BALKRISHNA PAPER MILLS LTD</v>
          </cell>
          <cell r="B504">
            <v>539251</v>
          </cell>
          <cell r="C504" t="str">
            <v>BALKRISHNA</v>
          </cell>
        </row>
        <row r="505">
          <cell r="A505" t="str">
            <v>BALLARPUR INDUSTRIES LTD</v>
          </cell>
          <cell r="B505">
            <v>500102</v>
          </cell>
          <cell r="C505" t="str">
            <v>BALLARPUR</v>
          </cell>
        </row>
        <row r="506">
          <cell r="A506" t="str">
            <v>BALMER LAWRIE &amp; COMPANY LTD</v>
          </cell>
          <cell r="B506">
            <v>523319</v>
          </cell>
          <cell r="C506" t="str">
            <v>BALMLAWRIE</v>
          </cell>
        </row>
        <row r="507">
          <cell r="A507" t="str">
            <v>BALMER LAWRIE INVESTMENTS LTD</v>
          </cell>
          <cell r="B507">
            <v>532485</v>
          </cell>
          <cell r="C507" t="str">
            <v>Not Listed</v>
          </cell>
        </row>
        <row r="508">
          <cell r="A508" t="str">
            <v>BALRAMPUR CHINI MILLS LTD</v>
          </cell>
          <cell r="B508">
            <v>500038</v>
          </cell>
          <cell r="C508" t="str">
            <v>BALRAMCHIN</v>
          </cell>
        </row>
        <row r="509">
          <cell r="A509" t="str">
            <v>BALURGHAT TECHNOLOGIES LTD</v>
          </cell>
          <cell r="B509">
            <v>520127</v>
          </cell>
          <cell r="C509" t="str">
            <v>Not Listed</v>
          </cell>
        </row>
        <row r="510">
          <cell r="A510" t="str">
            <v>BAMBINO AGRO INDUSTRIES LTD</v>
          </cell>
          <cell r="B510">
            <v>519295</v>
          </cell>
          <cell r="C510" t="str">
            <v>Not Listed</v>
          </cell>
        </row>
        <row r="511">
          <cell r="A511" t="str">
            <v>BAMPSL SECURITIES LTD</v>
          </cell>
          <cell r="B511">
            <v>531591</v>
          </cell>
          <cell r="C511" t="str">
            <v>Not Listed</v>
          </cell>
        </row>
        <row r="512">
          <cell r="A512" t="str">
            <v>BANARAS BEADS LTD</v>
          </cell>
          <cell r="B512">
            <v>526849</v>
          </cell>
          <cell r="C512" t="str">
            <v>BANARBEADS</v>
          </cell>
        </row>
        <row r="513">
          <cell r="A513" t="str">
            <v>BANAS FINANCE LTD</v>
          </cell>
          <cell r="B513">
            <v>509053</v>
          </cell>
          <cell r="C513" t="str">
            <v>Not Listed</v>
          </cell>
        </row>
        <row r="514">
          <cell r="A514" t="str">
            <v>BANCO PRODUCTS I LTD</v>
          </cell>
          <cell r="B514">
            <v>500039</v>
          </cell>
          <cell r="C514" t="str">
            <v>BANCOINDIA</v>
          </cell>
        </row>
        <row r="515">
          <cell r="A515" t="str">
            <v>BANDHAN BANK LTD</v>
          </cell>
          <cell r="B515">
            <v>541153</v>
          </cell>
          <cell r="C515" t="str">
            <v>BANDHANBNK</v>
          </cell>
        </row>
        <row r="516">
          <cell r="A516" t="str">
            <v>BANG OVERSEAS LTD</v>
          </cell>
          <cell r="B516">
            <v>532946</v>
          </cell>
          <cell r="C516" t="str">
            <v>BANG</v>
          </cell>
        </row>
        <row r="517">
          <cell r="A517" t="str">
            <v>BANGALORE FORT FARMS LTD</v>
          </cell>
          <cell r="B517">
            <v>539120</v>
          </cell>
          <cell r="C517" t="str">
            <v>Not Listed</v>
          </cell>
        </row>
        <row r="518">
          <cell r="A518" t="str">
            <v>BANK OF BARODA</v>
          </cell>
          <cell r="B518">
            <v>532134</v>
          </cell>
          <cell r="C518" t="str">
            <v>BANKBARODA</v>
          </cell>
        </row>
        <row r="519">
          <cell r="A519" t="str">
            <v>BANK OF INDIA</v>
          </cell>
          <cell r="B519">
            <v>532149</v>
          </cell>
          <cell r="C519" t="str">
            <v>BANKINDIA</v>
          </cell>
        </row>
        <row r="520">
          <cell r="A520" t="str">
            <v>BANK OF MAHARASHTRA</v>
          </cell>
          <cell r="B520">
            <v>532525</v>
          </cell>
          <cell r="C520" t="str">
            <v>MAHABANK</v>
          </cell>
        </row>
        <row r="521">
          <cell r="A521" t="str">
            <v>BANKA BIOLOO LTD</v>
          </cell>
          <cell r="B521" t="str">
            <v>Not Listed</v>
          </cell>
          <cell r="C521" t="str">
            <v>BANKA</v>
          </cell>
        </row>
        <row r="522">
          <cell r="A522" t="str">
            <v>BANNARI AMMAN SPINNING MILLS LTD</v>
          </cell>
          <cell r="B522">
            <v>532674</v>
          </cell>
          <cell r="C522" t="str">
            <v>BASML</v>
          </cell>
        </row>
        <row r="523">
          <cell r="A523" t="str">
            <v>BANNARI AMMAN SUGARS LTD</v>
          </cell>
          <cell r="B523">
            <v>500041</v>
          </cell>
          <cell r="C523" t="str">
            <v>BANARISUG</v>
          </cell>
        </row>
        <row r="524">
          <cell r="A524" t="str">
            <v>BANSAL MULTIFLEX LTD</v>
          </cell>
          <cell r="B524" t="str">
            <v>Not Listed</v>
          </cell>
          <cell r="C524" t="str">
            <v>BANSAL</v>
          </cell>
        </row>
        <row r="525">
          <cell r="A525" t="str">
            <v>BANSAL ROOFING PRODUCTS LTD</v>
          </cell>
          <cell r="B525">
            <v>538546</v>
          </cell>
          <cell r="C525" t="str">
            <v>Not Listed</v>
          </cell>
        </row>
        <row r="526">
          <cell r="A526" t="str">
            <v>BANSISONS TEA INDUSTRIES LTD</v>
          </cell>
          <cell r="B526">
            <v>519353</v>
          </cell>
          <cell r="C526" t="str">
            <v>Not Listed</v>
          </cell>
        </row>
        <row r="527">
          <cell r="A527" t="str">
            <v>BANSWARA SYNTEX LTD</v>
          </cell>
          <cell r="B527">
            <v>503722</v>
          </cell>
          <cell r="C527" t="str">
            <v>BANSWRAS</v>
          </cell>
        </row>
        <row r="528">
          <cell r="A528" t="str">
            <v>BARAK VALLEY CEMENTS LTD</v>
          </cell>
          <cell r="B528">
            <v>532916</v>
          </cell>
          <cell r="C528" t="str">
            <v>BVCL</v>
          </cell>
        </row>
        <row r="529">
          <cell r="A529" t="str">
            <v>BARODA EXTRUSION LTD</v>
          </cell>
          <cell r="B529">
            <v>513502</v>
          </cell>
          <cell r="C529" t="str">
            <v>Not Listed</v>
          </cell>
        </row>
        <row r="530">
          <cell r="A530" t="str">
            <v>BARON INFOTECH LTD</v>
          </cell>
          <cell r="B530">
            <v>532336</v>
          </cell>
          <cell r="C530" t="str">
            <v>Not Listed</v>
          </cell>
        </row>
        <row r="531">
          <cell r="A531" t="str">
            <v>BARTRONICS (INDIA) LTD</v>
          </cell>
          <cell r="B531">
            <v>532694</v>
          </cell>
          <cell r="C531" t="str">
            <v>BARTRONICS</v>
          </cell>
        </row>
        <row r="532">
          <cell r="A532" t="str">
            <v>BARTRONICS INDIA LTD</v>
          </cell>
          <cell r="B532">
            <v>532694</v>
          </cell>
          <cell r="C532" t="str">
            <v>BARTRONICS</v>
          </cell>
        </row>
        <row r="533">
          <cell r="A533" t="str">
            <v>BASANT AGRO TECH (INDIA) LTD</v>
          </cell>
          <cell r="B533">
            <v>524687</v>
          </cell>
          <cell r="C533" t="str">
            <v>Not Listed</v>
          </cell>
        </row>
        <row r="534">
          <cell r="A534" t="str">
            <v>BASANT AGRO TECH INDIA LTD</v>
          </cell>
          <cell r="B534">
            <v>524687</v>
          </cell>
          <cell r="C534" t="str">
            <v>Not Listed</v>
          </cell>
        </row>
        <row r="535">
          <cell r="A535" t="str">
            <v>BASF (INDIA) LTD</v>
          </cell>
          <cell r="B535">
            <v>500042</v>
          </cell>
          <cell r="C535" t="str">
            <v>BASF</v>
          </cell>
        </row>
        <row r="536">
          <cell r="A536" t="str">
            <v>BASF INDIA LTD</v>
          </cell>
          <cell r="B536">
            <v>500042</v>
          </cell>
          <cell r="C536" t="str">
            <v>BASF</v>
          </cell>
        </row>
        <row r="537">
          <cell r="A537" t="str">
            <v>BATA (INDIA) LTD</v>
          </cell>
          <cell r="B537">
            <v>500043</v>
          </cell>
          <cell r="C537" t="str">
            <v>BATA(INDIA)</v>
          </cell>
        </row>
        <row r="538">
          <cell r="A538" t="str">
            <v>BATA INDIA LTD</v>
          </cell>
          <cell r="B538">
            <v>500043</v>
          </cell>
          <cell r="C538" t="str">
            <v>BATAINDIA</v>
          </cell>
        </row>
        <row r="539">
          <cell r="A539" t="str">
            <v>BATLIBOI LTD</v>
          </cell>
          <cell r="B539">
            <v>522004</v>
          </cell>
          <cell r="C539" t="str">
            <v>Not Listed</v>
          </cell>
        </row>
        <row r="540">
          <cell r="A540" t="str">
            <v>BAYER CROPSCIENCE LTD</v>
          </cell>
          <cell r="B540">
            <v>506285</v>
          </cell>
          <cell r="C540" t="str">
            <v>BAYERCROP</v>
          </cell>
        </row>
        <row r="541">
          <cell r="A541" t="str">
            <v>BAZEL INTERNATIONAL LTD</v>
          </cell>
          <cell r="B541">
            <v>539946</v>
          </cell>
          <cell r="C541" t="str">
            <v>Not Listed</v>
          </cell>
        </row>
        <row r="542">
          <cell r="A542" t="str">
            <v>BCC FUBA (INDIA) LTD</v>
          </cell>
          <cell r="B542">
            <v>517246</v>
          </cell>
          <cell r="C542" t="str">
            <v>Not Listed</v>
          </cell>
        </row>
        <row r="543">
          <cell r="A543" t="str">
            <v>BCC FUBA INDIA LTD</v>
          </cell>
          <cell r="B543">
            <v>517246</v>
          </cell>
          <cell r="C543" t="str">
            <v>Not Listed</v>
          </cell>
        </row>
        <row r="544">
          <cell r="A544" t="str">
            <v>BCL ENTERPRISES LTD</v>
          </cell>
          <cell r="B544">
            <v>539621</v>
          </cell>
          <cell r="C544" t="str">
            <v>Not Listed</v>
          </cell>
        </row>
        <row r="545">
          <cell r="A545" t="str">
            <v>BCL INDUSTRIES LTD</v>
          </cell>
          <cell r="B545">
            <v>524332</v>
          </cell>
          <cell r="C545" t="str">
            <v>Not Listed</v>
          </cell>
        </row>
        <row r="546">
          <cell r="A546" t="str">
            <v>BCPL RAILWAY INFRASTRUCTURE LTD</v>
          </cell>
          <cell r="B546">
            <v>542057</v>
          </cell>
          <cell r="C546" t="str">
            <v>Not Listed</v>
          </cell>
        </row>
        <row r="547">
          <cell r="A547" t="str">
            <v>BDH INDUSTRIES LTD</v>
          </cell>
          <cell r="B547">
            <v>524828</v>
          </cell>
          <cell r="C547" t="str">
            <v>Not Listed</v>
          </cell>
        </row>
        <row r="548">
          <cell r="A548" t="str">
            <v>BEARDSELL LTD</v>
          </cell>
          <cell r="B548">
            <v>539447</v>
          </cell>
          <cell r="C548" t="str">
            <v>BEARDSELL</v>
          </cell>
        </row>
        <row r="549">
          <cell r="A549" t="str">
            <v>BEDMUTHA INDUSTRIES LTD</v>
          </cell>
          <cell r="B549">
            <v>533270</v>
          </cell>
          <cell r="C549" t="str">
            <v>BEDMUTHA</v>
          </cell>
        </row>
        <row r="550">
          <cell r="A550" t="str">
            <v>BEEKAY NIRYAT LTD</v>
          </cell>
          <cell r="B550">
            <v>539546</v>
          </cell>
          <cell r="C550" t="str">
            <v>Not Listed</v>
          </cell>
        </row>
        <row r="551">
          <cell r="A551" t="str">
            <v>BEEKAY STEEL INDUSTRIES LTD</v>
          </cell>
          <cell r="B551">
            <v>539018</v>
          </cell>
          <cell r="C551" t="str">
            <v>Not Listed</v>
          </cell>
        </row>
        <row r="552">
          <cell r="A552" t="str">
            <v>BEEYU OVERSEAS LTD</v>
          </cell>
          <cell r="B552">
            <v>532645</v>
          </cell>
          <cell r="C552" t="str">
            <v>Not Listed</v>
          </cell>
        </row>
        <row r="553">
          <cell r="A553" t="str">
            <v>BELLA CASA FASHION &amp; RETAIL LTD</v>
          </cell>
          <cell r="B553">
            <v>539399</v>
          </cell>
          <cell r="C553" t="str">
            <v>Not Listed</v>
          </cell>
        </row>
        <row r="554">
          <cell r="A554" t="str">
            <v>BEMCO HYDRAULICS LTD</v>
          </cell>
          <cell r="B554">
            <v>522650</v>
          </cell>
          <cell r="C554" t="str">
            <v>Not Listed</v>
          </cell>
        </row>
        <row r="555">
          <cell r="A555" t="str">
            <v>BEML LTD</v>
          </cell>
          <cell r="B555">
            <v>500048</v>
          </cell>
          <cell r="C555" t="str">
            <v>BEML</v>
          </cell>
        </row>
        <row r="556">
          <cell r="A556" t="str">
            <v>BENARA BEARINGS AND PISTONS LTD</v>
          </cell>
          <cell r="B556">
            <v>541178</v>
          </cell>
          <cell r="C556" t="str">
            <v>Not Listed</v>
          </cell>
        </row>
        <row r="557">
          <cell r="A557" t="str">
            <v>BENARES HOTELS LTD</v>
          </cell>
          <cell r="B557">
            <v>509438</v>
          </cell>
          <cell r="C557" t="str">
            <v>Not Listed</v>
          </cell>
        </row>
        <row r="558">
          <cell r="A558" t="str">
            <v>BENGAL &amp; ASSAM COMPANY LTD</v>
          </cell>
          <cell r="B558">
            <v>533095</v>
          </cell>
          <cell r="C558" t="str">
            <v>Not Listed</v>
          </cell>
        </row>
        <row r="559">
          <cell r="A559" t="str">
            <v>BENGAL STEEL INDUSTRIES LTD</v>
          </cell>
          <cell r="B559">
            <v>512404</v>
          </cell>
          <cell r="C559" t="str">
            <v>Not Listed</v>
          </cell>
        </row>
        <row r="560">
          <cell r="A560" t="str">
            <v>BENGAL TEA &amp; FABRICS LTD</v>
          </cell>
          <cell r="B560">
            <v>532230</v>
          </cell>
          <cell r="C560" t="str">
            <v>Not Listed</v>
          </cell>
        </row>
        <row r="561">
          <cell r="A561" t="str">
            <v>BENTLEY COMMERCIAL ENTERPRISES LTD</v>
          </cell>
          <cell r="B561">
            <v>512195</v>
          </cell>
          <cell r="C561" t="str">
            <v>Not Listed</v>
          </cell>
        </row>
        <row r="562">
          <cell r="A562" t="str">
            <v>BERGER PAINTS I LTD</v>
          </cell>
          <cell r="B562">
            <v>509480</v>
          </cell>
          <cell r="C562" t="str">
            <v>BERGEPAINT</v>
          </cell>
        </row>
        <row r="563">
          <cell r="A563" t="str">
            <v>BERVIN INVESTMENT &amp; LEASING LTD</v>
          </cell>
          <cell r="B563">
            <v>531340</v>
          </cell>
          <cell r="C563" t="str">
            <v>Not Listed</v>
          </cell>
        </row>
        <row r="564">
          <cell r="A564" t="str">
            <v>BERYL DRUGS LTD</v>
          </cell>
          <cell r="B564">
            <v>524606</v>
          </cell>
          <cell r="C564" t="str">
            <v>Not Listed</v>
          </cell>
        </row>
        <row r="565">
          <cell r="A565" t="str">
            <v>BERYL SECURITIES LTD</v>
          </cell>
          <cell r="B565">
            <v>531582</v>
          </cell>
          <cell r="C565" t="str">
            <v>Not Listed</v>
          </cell>
        </row>
        <row r="566">
          <cell r="A566" t="str">
            <v>BEST EASTERN HOTELS LTD</v>
          </cell>
          <cell r="B566">
            <v>508664</v>
          </cell>
          <cell r="C566" t="str">
            <v>Not Listed</v>
          </cell>
        </row>
        <row r="567">
          <cell r="A567" t="str">
            <v>BETA DRUGS LTD</v>
          </cell>
          <cell r="B567" t="str">
            <v>Not Listed</v>
          </cell>
          <cell r="C567" t="str">
            <v>BETA</v>
          </cell>
        </row>
        <row r="568">
          <cell r="A568" t="str">
            <v>BETEX (INDIA) LTD</v>
          </cell>
          <cell r="B568">
            <v>512477</v>
          </cell>
          <cell r="C568" t="str">
            <v>Not Listed</v>
          </cell>
        </row>
        <row r="569">
          <cell r="A569" t="str">
            <v>BETEX INDIA LTD</v>
          </cell>
          <cell r="B569">
            <v>512477</v>
          </cell>
          <cell r="C569" t="str">
            <v>Not Listed</v>
          </cell>
        </row>
        <row r="570">
          <cell r="A570" t="str">
            <v>BF INVESTMENT LTD</v>
          </cell>
          <cell r="B570">
            <v>533303</v>
          </cell>
          <cell r="C570" t="str">
            <v>BFINVEST</v>
          </cell>
        </row>
        <row r="571">
          <cell r="A571" t="str">
            <v>BF UTILITIES LTD</v>
          </cell>
          <cell r="B571">
            <v>532430</v>
          </cell>
          <cell r="C571" t="str">
            <v>BFUTILITIE</v>
          </cell>
        </row>
        <row r="572">
          <cell r="A572" t="str">
            <v>BFL ASSET FINVEST LTD</v>
          </cell>
          <cell r="B572">
            <v>539662</v>
          </cell>
          <cell r="C572" t="str">
            <v>Not Listed</v>
          </cell>
        </row>
        <row r="573">
          <cell r="A573" t="str">
            <v>BGIL FILMS &amp; TECHNOLOGIES LTD</v>
          </cell>
          <cell r="B573">
            <v>511664</v>
          </cell>
          <cell r="C573" t="str">
            <v>Not Listed</v>
          </cell>
        </row>
        <row r="574">
          <cell r="A574" t="str">
            <v>BGR ENERGY SYSTEMS LTD</v>
          </cell>
          <cell r="B574">
            <v>532930</v>
          </cell>
          <cell r="C574" t="str">
            <v>BGRENERGY</v>
          </cell>
        </row>
        <row r="575">
          <cell r="A575" t="str">
            <v>BHAGERIA INDUSTRIES LTD</v>
          </cell>
          <cell r="B575">
            <v>530803</v>
          </cell>
          <cell r="C575" t="str">
            <v>BHAGERIA</v>
          </cell>
        </row>
        <row r="576">
          <cell r="A576" t="str">
            <v>BHAGIRADHA CHEMICALS &amp; INDUSTRIES LTD</v>
          </cell>
          <cell r="B576">
            <v>531719</v>
          </cell>
          <cell r="C576" t="str">
            <v>Not Listed</v>
          </cell>
        </row>
        <row r="577">
          <cell r="A577" t="str">
            <v>BHAGWATI AUTOCAST LTD</v>
          </cell>
          <cell r="B577">
            <v>504646</v>
          </cell>
          <cell r="C577" t="str">
            <v>Not Listed</v>
          </cell>
        </row>
        <row r="578">
          <cell r="A578" t="str">
            <v>BHAGWATI OXYGEN LTD</v>
          </cell>
          <cell r="B578">
            <v>509449</v>
          </cell>
          <cell r="C578" t="str">
            <v>Not Listed</v>
          </cell>
        </row>
        <row r="579">
          <cell r="A579" t="str">
            <v>BHAGYANAGAR (INDIA) LTD</v>
          </cell>
          <cell r="B579">
            <v>512296</v>
          </cell>
          <cell r="C579" t="str">
            <v>BHAGYANGR</v>
          </cell>
        </row>
        <row r="580">
          <cell r="A580" t="str">
            <v>BHAGYANAGAR INDIA LTD</v>
          </cell>
          <cell r="B580">
            <v>512296</v>
          </cell>
          <cell r="C580" t="str">
            <v>BHAGYANGR</v>
          </cell>
        </row>
        <row r="581">
          <cell r="A581" t="str">
            <v>BHAGYANAGAR PROPERTIES LTD</v>
          </cell>
          <cell r="B581">
            <v>540621</v>
          </cell>
          <cell r="C581" t="str">
            <v>BHAGYAPROP</v>
          </cell>
        </row>
        <row r="582">
          <cell r="A582" t="str">
            <v>BHAKTI GEMS AND JEWELLERY LTD</v>
          </cell>
          <cell r="B582">
            <v>540545</v>
          </cell>
          <cell r="C582" t="str">
            <v>Not Listed</v>
          </cell>
        </row>
        <row r="583">
          <cell r="A583" t="str">
            <v>BHANDARI HOSIERY EXPORTS LTD</v>
          </cell>
          <cell r="B583">
            <v>512608</v>
          </cell>
          <cell r="C583" t="str">
            <v>BHANDARI</v>
          </cell>
        </row>
        <row r="584">
          <cell r="A584" t="str">
            <v>BHANDERI INFRACON LTD</v>
          </cell>
          <cell r="B584">
            <v>538576</v>
          </cell>
          <cell r="C584" t="str">
            <v>Not Listed</v>
          </cell>
        </row>
        <row r="585">
          <cell r="A585" t="str">
            <v>BHANSALI ENGINEERING POLYMERS LTD</v>
          </cell>
          <cell r="B585">
            <v>500052</v>
          </cell>
          <cell r="C585" t="str">
            <v>BEPL</v>
          </cell>
        </row>
        <row r="586">
          <cell r="A586" t="str">
            <v>BHARAT AGRI FERT &amp; REALTY LTD</v>
          </cell>
          <cell r="B586">
            <v>531862</v>
          </cell>
          <cell r="C586" t="str">
            <v>Not Listed</v>
          </cell>
        </row>
        <row r="587">
          <cell r="A587" t="str">
            <v>BHARAT BHUSHAN SHARE &amp; COMMODITY BROKERS LTD</v>
          </cell>
          <cell r="B587">
            <v>511501</v>
          </cell>
          <cell r="C587" t="str">
            <v>Not Listed</v>
          </cell>
        </row>
        <row r="588">
          <cell r="A588" t="str">
            <v>BHARAT BIJLEE LTD</v>
          </cell>
          <cell r="B588">
            <v>503960</v>
          </cell>
          <cell r="C588" t="str">
            <v>BBL</v>
          </cell>
        </row>
        <row r="589">
          <cell r="A589" t="str">
            <v>BHARAT DYNAMICS LTD</v>
          </cell>
          <cell r="B589">
            <v>541143</v>
          </cell>
          <cell r="C589" t="str">
            <v>BDL</v>
          </cell>
        </row>
        <row r="590">
          <cell r="A590" t="str">
            <v>BHARAT ELECTRONICS LTD</v>
          </cell>
          <cell r="B590">
            <v>500049</v>
          </cell>
          <cell r="C590" t="str">
            <v>BEL</v>
          </cell>
        </row>
        <row r="591">
          <cell r="A591" t="str">
            <v>BHARAT FINANCIAL INCLUSION LTD</v>
          </cell>
          <cell r="B591">
            <v>533228</v>
          </cell>
          <cell r="C591" t="str">
            <v>BHARATFIN</v>
          </cell>
        </row>
        <row r="592">
          <cell r="A592" t="str">
            <v>BHARAT FORGE LTD</v>
          </cell>
          <cell r="B592">
            <v>500493</v>
          </cell>
          <cell r="C592" t="str">
            <v>BHARATFORG</v>
          </cell>
        </row>
        <row r="593">
          <cell r="A593" t="str">
            <v>BHARAT GEARS LTD</v>
          </cell>
          <cell r="B593">
            <v>505688</v>
          </cell>
          <cell r="C593" t="str">
            <v>BHARATGEAR</v>
          </cell>
        </row>
        <row r="594">
          <cell r="A594" t="str">
            <v>BHARAT HEAVY ELECTRICALS LTD</v>
          </cell>
          <cell r="B594">
            <v>500103</v>
          </cell>
          <cell r="C594" t="str">
            <v>BHEL</v>
          </cell>
        </row>
        <row r="595">
          <cell r="A595" t="str">
            <v>BHARAT IMMUNOLOGICALS &amp; BIOLOGICALS CORPORATION LTD</v>
          </cell>
          <cell r="B595">
            <v>524663</v>
          </cell>
          <cell r="C595" t="str">
            <v>Not Listed</v>
          </cell>
        </row>
        <row r="596">
          <cell r="A596" t="str">
            <v>BHARAT PARENTERALS LTD</v>
          </cell>
          <cell r="B596">
            <v>541096</v>
          </cell>
          <cell r="C596" t="str">
            <v>Not Listed</v>
          </cell>
        </row>
        <row r="597">
          <cell r="A597" t="str">
            <v>BHARAT PETROLEUM CORPORATION LTD</v>
          </cell>
          <cell r="B597">
            <v>500547</v>
          </cell>
          <cell r="C597" t="str">
            <v>BPCL</v>
          </cell>
        </row>
        <row r="598">
          <cell r="A598" t="str">
            <v>BHARAT RASAYAN LTD</v>
          </cell>
          <cell r="B598">
            <v>590021</v>
          </cell>
          <cell r="C598" t="str">
            <v>BHARATRAS</v>
          </cell>
        </row>
        <row r="599">
          <cell r="A599" t="str">
            <v>BHARAT ROAD NETWORK LTD</v>
          </cell>
          <cell r="B599">
            <v>540700</v>
          </cell>
          <cell r="C599" t="str">
            <v>BRNL</v>
          </cell>
        </row>
        <row r="600">
          <cell r="A600" t="str">
            <v>BHARAT SEATS LTD</v>
          </cell>
          <cell r="B600">
            <v>523229</v>
          </cell>
          <cell r="C600" t="str">
            <v>Not Listed</v>
          </cell>
        </row>
        <row r="601">
          <cell r="A601" t="str">
            <v>BHARAT TEXTILES &amp; PROOFING INDUSTRIES LTD</v>
          </cell>
          <cell r="B601">
            <v>531029</v>
          </cell>
          <cell r="C601" t="str">
            <v>Not Listed</v>
          </cell>
        </row>
        <row r="602">
          <cell r="A602" t="str">
            <v>BHARAT WIRE ROPES LTD</v>
          </cell>
          <cell r="B602">
            <v>539799</v>
          </cell>
          <cell r="C602" t="str">
            <v>BHARATWIRE</v>
          </cell>
        </row>
        <row r="603">
          <cell r="A603" t="str">
            <v>BHARATI DEFENCE AND INFRASTRUCTURE LTD</v>
          </cell>
          <cell r="B603">
            <v>532609</v>
          </cell>
          <cell r="C603" t="str">
            <v>BHARATIDIL</v>
          </cell>
        </row>
        <row r="604">
          <cell r="A604" t="str">
            <v>BHARATIYA GLOBAL INFOMEDIA LTD</v>
          </cell>
          <cell r="B604">
            <v>533499</v>
          </cell>
          <cell r="C604" t="str">
            <v>BGLOBAL</v>
          </cell>
        </row>
        <row r="605">
          <cell r="A605" t="str">
            <v>BHARTI AIRTEL LTD</v>
          </cell>
          <cell r="B605">
            <v>532454</v>
          </cell>
          <cell r="C605" t="str">
            <v>BHARTIARTL</v>
          </cell>
        </row>
        <row r="606">
          <cell r="A606" t="str">
            <v>BHARTI INFRATEL LTD</v>
          </cell>
          <cell r="B606">
            <v>534816</v>
          </cell>
          <cell r="C606" t="str">
            <v>INFRATEL</v>
          </cell>
        </row>
        <row r="607">
          <cell r="A607" t="str">
            <v>BHARTIYA INTERNATIONAL LTD</v>
          </cell>
          <cell r="B607">
            <v>526666</v>
          </cell>
          <cell r="C607" t="str">
            <v>BIL</v>
          </cell>
        </row>
        <row r="608">
          <cell r="A608" t="str">
            <v>BHASKAR AGROCHEMICALS LTD</v>
          </cell>
          <cell r="B608">
            <v>524534</v>
          </cell>
          <cell r="C608" t="str">
            <v>Not Listed</v>
          </cell>
        </row>
        <row r="609">
          <cell r="A609" t="str">
            <v>BHATIA COMMUNICATIONS &amp; RETAIL (INDIA) LTD</v>
          </cell>
          <cell r="B609">
            <v>540956</v>
          </cell>
          <cell r="C609" t="str">
            <v>Not Listed</v>
          </cell>
        </row>
        <row r="610">
          <cell r="A610" t="str">
            <v>BHATIA COMMUNICATIONS &amp; RETAIL INDIA LTD</v>
          </cell>
          <cell r="B610">
            <v>540956</v>
          </cell>
          <cell r="C610" t="str">
            <v>Not Listed</v>
          </cell>
        </row>
        <row r="611">
          <cell r="A611" t="str">
            <v>BHILWARA SPINNERS LTD</v>
          </cell>
          <cell r="B611">
            <v>514272</v>
          </cell>
          <cell r="C611" t="str">
            <v>Not Listed</v>
          </cell>
        </row>
        <row r="612">
          <cell r="A612" t="str">
            <v>BHILWARA TECHNICAL TEXTILES LTD</v>
          </cell>
          <cell r="B612">
            <v>533108</v>
          </cell>
          <cell r="C612" t="str">
            <v>Not Listed</v>
          </cell>
        </row>
        <row r="613">
          <cell r="A613" t="str">
            <v>BHORUKA ALUMINIUM LTD</v>
          </cell>
          <cell r="B613">
            <v>506027</v>
          </cell>
          <cell r="C613" t="str">
            <v>Not Listed</v>
          </cell>
        </row>
        <row r="614">
          <cell r="A614" t="str">
            <v>BHUSHAN STEEL LTD</v>
          </cell>
          <cell r="B614">
            <v>500055</v>
          </cell>
          <cell r="C614" t="str">
            <v>BHUSANSTL</v>
          </cell>
        </row>
        <row r="615">
          <cell r="A615" t="str">
            <v>BIGBLOC CONSTRUCTION LTD</v>
          </cell>
          <cell r="B615">
            <v>540061</v>
          </cell>
          <cell r="C615" t="str">
            <v>BIGBLOC</v>
          </cell>
        </row>
        <row r="616">
          <cell r="A616" t="str">
            <v>BIHAR SPONGE IRON LTD</v>
          </cell>
          <cell r="B616">
            <v>500058</v>
          </cell>
          <cell r="C616" t="str">
            <v>Not Listed</v>
          </cell>
        </row>
        <row r="617">
          <cell r="A617" t="str">
            <v>BIJOY HANS LTD</v>
          </cell>
          <cell r="B617">
            <v>524723</v>
          </cell>
          <cell r="C617" t="str">
            <v>Not Listed</v>
          </cell>
        </row>
        <row r="618">
          <cell r="A618" t="str">
            <v>BIL ENERGY SYSTEMS LTD</v>
          </cell>
          <cell r="B618">
            <v>533321</v>
          </cell>
          <cell r="C618" t="str">
            <v>BILENERGY</v>
          </cell>
        </row>
        <row r="619">
          <cell r="A619" t="str">
            <v>BILCARE LTD</v>
          </cell>
          <cell r="B619">
            <v>526853</v>
          </cell>
          <cell r="C619" t="str">
            <v>Not Listed</v>
          </cell>
        </row>
        <row r="620">
          <cell r="A620" t="str">
            <v>BIMETAL BEARINGS LTD</v>
          </cell>
          <cell r="B620">
            <v>505681</v>
          </cell>
          <cell r="C620" t="str">
            <v>Not Listed</v>
          </cell>
        </row>
        <row r="621">
          <cell r="A621" t="str">
            <v>BINANI INDUSTRIES LTD</v>
          </cell>
          <cell r="B621">
            <v>500059</v>
          </cell>
          <cell r="C621" t="str">
            <v>BINANIIND</v>
          </cell>
        </row>
        <row r="622">
          <cell r="A622" t="str">
            <v>BINAYAK TEX PROCESSORS LTD</v>
          </cell>
          <cell r="B622">
            <v>523054</v>
          </cell>
          <cell r="C622" t="str">
            <v>Not Listed</v>
          </cell>
        </row>
        <row r="623">
          <cell r="A623" t="str">
            <v>BINDAL EXPORTS LTD</v>
          </cell>
          <cell r="B623">
            <v>540148</v>
          </cell>
          <cell r="C623" t="str">
            <v>Not Listed</v>
          </cell>
        </row>
        <row r="624">
          <cell r="A624" t="str">
            <v>BINNY LTD</v>
          </cell>
          <cell r="B624">
            <v>514215</v>
          </cell>
          <cell r="C624" t="str">
            <v>Not Listed</v>
          </cell>
        </row>
        <row r="625">
          <cell r="A625" t="str">
            <v>BINNY MILLS LTD</v>
          </cell>
          <cell r="B625">
            <v>535620</v>
          </cell>
          <cell r="C625" t="str">
            <v>Not Listed</v>
          </cell>
        </row>
        <row r="626">
          <cell r="A626" t="str">
            <v>BIO GREEN PAPERS LTD</v>
          </cell>
          <cell r="B626">
            <v>534535</v>
          </cell>
          <cell r="C626" t="str">
            <v>Not Listed</v>
          </cell>
        </row>
        <row r="627">
          <cell r="A627" t="str">
            <v>BIOCON LTD</v>
          </cell>
          <cell r="B627">
            <v>532523</v>
          </cell>
          <cell r="C627" t="str">
            <v>BIOCON</v>
          </cell>
        </row>
        <row r="628">
          <cell r="A628" t="str">
            <v>BIOFIL CHEMICALS &amp; PHARMACEUTICALS LTD</v>
          </cell>
          <cell r="B628">
            <v>524396</v>
          </cell>
          <cell r="C628" t="str">
            <v>BIOFILCHEM</v>
          </cell>
        </row>
        <row r="629">
          <cell r="A629" t="str">
            <v>BIOPAC INDIA CORPORATION LTD</v>
          </cell>
          <cell r="B629">
            <v>532330</v>
          </cell>
          <cell r="C629" t="str">
            <v>Not Listed</v>
          </cell>
        </row>
        <row r="630">
          <cell r="A630" t="str">
            <v>BIRDHI CHAND PANNALAL AGENCIES LTD</v>
          </cell>
          <cell r="B630">
            <v>538364</v>
          </cell>
          <cell r="C630" t="str">
            <v>Not Listed</v>
          </cell>
        </row>
        <row r="631">
          <cell r="A631" t="str">
            <v>BIRLA CABLE LTD</v>
          </cell>
          <cell r="B631">
            <v>500060</v>
          </cell>
          <cell r="C631" t="str">
            <v>BIRLACABLE</v>
          </cell>
        </row>
        <row r="632">
          <cell r="A632" t="str">
            <v>BIRLA CORPORATION LTD</v>
          </cell>
          <cell r="B632">
            <v>500335</v>
          </cell>
          <cell r="C632" t="str">
            <v>BIRLACORPN</v>
          </cell>
        </row>
        <row r="633">
          <cell r="A633" t="str">
            <v>BIRLA COTSYN (INDIA) LTD</v>
          </cell>
          <cell r="B633">
            <v>533006</v>
          </cell>
          <cell r="C633" t="str">
            <v>Not Listed</v>
          </cell>
        </row>
        <row r="634">
          <cell r="A634" t="str">
            <v>BIRLA COTSYN INDIA LTD</v>
          </cell>
          <cell r="B634">
            <v>533006</v>
          </cell>
          <cell r="C634" t="str">
            <v>Not Listed</v>
          </cell>
        </row>
        <row r="635">
          <cell r="A635" t="str">
            <v>BIRLA PRECISION TECHNOLOGIES LTD</v>
          </cell>
          <cell r="B635">
            <v>522105</v>
          </cell>
          <cell r="C635" t="str">
            <v>Not Listed</v>
          </cell>
        </row>
        <row r="636">
          <cell r="A636" t="str">
            <v>Birla Sun Life Mutual Fund - Birla Sun Life Gold ETF</v>
          </cell>
          <cell r="B636">
            <v>533408</v>
          </cell>
          <cell r="C636" t="str">
            <v>BSLGOLDETF</v>
          </cell>
        </row>
        <row r="637">
          <cell r="A637" t="str">
            <v>BIRLASOFT LTD</v>
          </cell>
          <cell r="B637" t="str">
            <v>Not Listed</v>
          </cell>
          <cell r="C637" t="str">
            <v>BSOFT</v>
          </cell>
        </row>
        <row r="638">
          <cell r="A638" t="str">
            <v>BKM INDUSTRIES LTD</v>
          </cell>
          <cell r="B638">
            <v>539043</v>
          </cell>
          <cell r="C638" t="str">
            <v>BKMINDST</v>
          </cell>
        </row>
        <row r="639">
          <cell r="A639" t="str">
            <v>BLACK ROSE INDUSTRIES LTD</v>
          </cell>
          <cell r="B639">
            <v>514183</v>
          </cell>
          <cell r="C639" t="str">
            <v>Not Listed</v>
          </cell>
        </row>
        <row r="640">
          <cell r="A640" t="str">
            <v>BLB LTD</v>
          </cell>
          <cell r="B640">
            <v>532290</v>
          </cell>
          <cell r="C640" t="str">
            <v>BLBLIMITED</v>
          </cell>
        </row>
        <row r="641">
          <cell r="A641" t="str">
            <v>BLISS GVS PHARMA LTD</v>
          </cell>
          <cell r="B641">
            <v>506197</v>
          </cell>
          <cell r="C641" t="str">
            <v>BLISSGVS</v>
          </cell>
        </row>
        <row r="642">
          <cell r="A642" t="str">
            <v>BLOOM DEKOR LTD</v>
          </cell>
          <cell r="B642">
            <v>526225</v>
          </cell>
          <cell r="C642" t="str">
            <v>Not Listed</v>
          </cell>
        </row>
        <row r="643">
          <cell r="A643" t="str">
            <v>BLOOM INDUSTRIES LTD</v>
          </cell>
          <cell r="B643">
            <v>513422</v>
          </cell>
          <cell r="C643" t="str">
            <v>Not Listed</v>
          </cell>
        </row>
        <row r="644">
          <cell r="A644" t="str">
            <v>BLS INFOTECH LTD</v>
          </cell>
          <cell r="B644">
            <v>531175</v>
          </cell>
          <cell r="C644" t="str">
            <v>Not Listed</v>
          </cell>
        </row>
        <row r="645">
          <cell r="A645" t="str">
            <v>BLS INTERNATIONAL SERVICES LTD</v>
          </cell>
          <cell r="B645">
            <v>540073</v>
          </cell>
          <cell r="C645" t="str">
            <v>BLS</v>
          </cell>
        </row>
        <row r="646">
          <cell r="A646" t="str">
            <v>BLUE BLENDS (INDIA) LTD</v>
          </cell>
          <cell r="B646">
            <v>502761</v>
          </cell>
          <cell r="C646" t="str">
            <v>Not Listed</v>
          </cell>
        </row>
        <row r="647">
          <cell r="A647" t="str">
            <v>BLUE BLENDS I LTD</v>
          </cell>
          <cell r="B647" t="str">
            <v>Not Listed</v>
          </cell>
          <cell r="C647" t="str">
            <v>BLUEBLENDS</v>
          </cell>
        </row>
        <row r="648">
          <cell r="A648" t="str">
            <v>BLUE BLENDS INDIA LTD</v>
          </cell>
          <cell r="B648">
            <v>502761</v>
          </cell>
          <cell r="C648" t="str">
            <v>Not Listed</v>
          </cell>
        </row>
        <row r="649">
          <cell r="A649" t="str">
            <v>BLUE CHIP TEX INDUSTRIES LTD</v>
          </cell>
          <cell r="B649">
            <v>506981</v>
          </cell>
          <cell r="C649" t="str">
            <v>Not Listed</v>
          </cell>
        </row>
        <row r="650">
          <cell r="A650" t="str">
            <v>BLUE CIRCLE SERVICES LTD</v>
          </cell>
          <cell r="B650">
            <v>508939</v>
          </cell>
          <cell r="C650" t="str">
            <v>Not Listed</v>
          </cell>
        </row>
        <row r="651">
          <cell r="A651" t="str">
            <v>BLUE CLOUD SOFTECH SOLUTIONS LTD</v>
          </cell>
          <cell r="B651">
            <v>539607</v>
          </cell>
          <cell r="C651" t="str">
            <v>Not Listed</v>
          </cell>
        </row>
        <row r="652">
          <cell r="A652" t="str">
            <v>BLUE COAST HOTELS LTD</v>
          </cell>
          <cell r="B652">
            <v>531495</v>
          </cell>
          <cell r="C652" t="str">
            <v>BLUECOAST</v>
          </cell>
        </row>
        <row r="653">
          <cell r="A653" t="str">
            <v>BLUE DART EXPRESS LTD</v>
          </cell>
          <cell r="B653">
            <v>526612</v>
          </cell>
          <cell r="C653" t="str">
            <v>BLUEDART</v>
          </cell>
        </row>
        <row r="654">
          <cell r="A654" t="str">
            <v>BLUE PEARL TEXSPIN LTD</v>
          </cell>
          <cell r="B654">
            <v>514440</v>
          </cell>
          <cell r="C654" t="str">
            <v>Not Listed</v>
          </cell>
        </row>
        <row r="655">
          <cell r="A655" t="str">
            <v>BLUE STAR LTD</v>
          </cell>
          <cell r="B655">
            <v>500067</v>
          </cell>
          <cell r="C655" t="str">
            <v>BLUESTARCO</v>
          </cell>
        </row>
        <row r="656">
          <cell r="A656" t="str">
            <v>BLUEBLOOD VENTURES LTD</v>
          </cell>
          <cell r="B656">
            <v>539637</v>
          </cell>
          <cell r="C656" t="str">
            <v>Not Listed</v>
          </cell>
        </row>
        <row r="657">
          <cell r="A657" t="str">
            <v>BLUECHIP STOCKSPIN LTD</v>
          </cell>
          <cell r="B657">
            <v>531713</v>
          </cell>
          <cell r="C657" t="str">
            <v>Not Listed</v>
          </cell>
        </row>
        <row r="658">
          <cell r="A658" t="str">
            <v>BMB MUSIC &amp; MAGNETICS LTD</v>
          </cell>
          <cell r="B658">
            <v>531420</v>
          </cell>
          <cell r="C658" t="str">
            <v>Not Listed</v>
          </cell>
        </row>
        <row r="659">
          <cell r="A659" t="str">
            <v>BMW Industries Ltd</v>
          </cell>
          <cell r="B659">
            <v>542669</v>
          </cell>
          <cell r="C659" t="str">
            <v>BMW</v>
          </cell>
        </row>
        <row r="660">
          <cell r="A660" t="str">
            <v>BNK CAPITAL MARKETS LTD</v>
          </cell>
          <cell r="B660">
            <v>500069</v>
          </cell>
          <cell r="C660" t="str">
            <v>Not Listed</v>
          </cell>
        </row>
        <row r="661">
          <cell r="A661" t="str">
            <v>BNR UDYOG LTD</v>
          </cell>
          <cell r="B661">
            <v>530809</v>
          </cell>
          <cell r="C661" t="str">
            <v>Not Listed</v>
          </cell>
        </row>
        <row r="662">
          <cell r="A662" t="str">
            <v>BODAL CHEMICALS LTD</v>
          </cell>
          <cell r="B662">
            <v>524370</v>
          </cell>
          <cell r="C662" t="str">
            <v>BODALCHEM</v>
          </cell>
        </row>
        <row r="663">
          <cell r="A663" t="str">
            <v>BODHTREE CONSULTING LTD</v>
          </cell>
          <cell r="B663">
            <v>539122</v>
          </cell>
          <cell r="C663" t="str">
            <v>Not Listed</v>
          </cell>
        </row>
        <row r="664">
          <cell r="A664" t="str">
            <v>BOHRA INDUSTRIES LTD</v>
          </cell>
          <cell r="B664" t="str">
            <v>Not Listed</v>
          </cell>
          <cell r="C664" t="str">
            <v>BOHRA</v>
          </cell>
        </row>
        <row r="665">
          <cell r="A665" t="str">
            <v>BOMBAY BURMAH TRADING CORPORATION LTD</v>
          </cell>
          <cell r="B665">
            <v>501425</v>
          </cell>
          <cell r="C665" t="str">
            <v>BBTC</v>
          </cell>
        </row>
        <row r="666">
          <cell r="A666" t="str">
            <v>BOMBAY CYCLE &amp; MOTOR AGENCY LTD</v>
          </cell>
          <cell r="B666">
            <v>501430</v>
          </cell>
          <cell r="C666" t="str">
            <v>Not Listed</v>
          </cell>
        </row>
        <row r="667">
          <cell r="A667" t="str">
            <v>BOMBAY DYEING &amp; MFG COMPANY LTD</v>
          </cell>
          <cell r="B667">
            <v>500020</v>
          </cell>
          <cell r="C667" t="str">
            <v>BOMDYEING</v>
          </cell>
        </row>
        <row r="668">
          <cell r="A668" t="str">
            <v>BOMBAY OXYGEN INVESTMENTS LTD</v>
          </cell>
          <cell r="B668">
            <v>509470</v>
          </cell>
          <cell r="C668" t="str">
            <v>Not Listed</v>
          </cell>
        </row>
        <row r="669">
          <cell r="A669" t="str">
            <v>BOMBAY POTTERIES &amp; TILES LTD</v>
          </cell>
          <cell r="B669">
            <v>502216</v>
          </cell>
          <cell r="C669" t="str">
            <v>Not Listed</v>
          </cell>
        </row>
        <row r="670">
          <cell r="A670" t="str">
            <v>BOMBAY RAYON FASHIONS LTD</v>
          </cell>
          <cell r="B670">
            <v>532678</v>
          </cell>
          <cell r="C670" t="str">
            <v>BRFL</v>
          </cell>
        </row>
        <row r="671">
          <cell r="A671" t="str">
            <v>BOMBAY SUPER HYBRID SEEDS LTD</v>
          </cell>
          <cell r="B671" t="str">
            <v>Not Listed</v>
          </cell>
          <cell r="C671" t="str">
            <v>BSHSL</v>
          </cell>
        </row>
        <row r="672">
          <cell r="A672" t="str">
            <v>BOMBAY WIRE ROPES LTD</v>
          </cell>
          <cell r="B672">
            <v>504648</v>
          </cell>
          <cell r="C672" t="str">
            <v>Not Listed</v>
          </cell>
        </row>
        <row r="673">
          <cell r="A673" t="str">
            <v>BONANZA INDUSTRIES LTD</v>
          </cell>
          <cell r="B673">
            <v>523133</v>
          </cell>
          <cell r="C673" t="str">
            <v>Not Listed</v>
          </cell>
        </row>
        <row r="674">
          <cell r="A674" t="str">
            <v>BOROSIL GLASS WORKS LTD</v>
          </cell>
          <cell r="B674">
            <v>502219</v>
          </cell>
          <cell r="C674" t="str">
            <v>BOROSIL</v>
          </cell>
        </row>
        <row r="675">
          <cell r="A675" t="str">
            <v>BOSCH LTD</v>
          </cell>
          <cell r="B675">
            <v>500530</v>
          </cell>
          <cell r="C675" t="str">
            <v>BOSCHLTD</v>
          </cell>
        </row>
        <row r="676">
          <cell r="A676" t="str">
            <v>BOSTON TEKNOWSYS (INDIA) LTD</v>
          </cell>
          <cell r="B676">
            <v>536820</v>
          </cell>
          <cell r="C676" t="str">
            <v>Not Listed</v>
          </cell>
        </row>
        <row r="677">
          <cell r="A677" t="str">
            <v>BOSTON TEKNOWSYS INDIA LTD</v>
          </cell>
          <cell r="B677">
            <v>536820</v>
          </cell>
          <cell r="C677" t="str">
            <v>Not Listed</v>
          </cell>
        </row>
        <row r="678">
          <cell r="A678" t="str">
            <v>BOTHRA METALS &amp; ALLOYS LTD</v>
          </cell>
          <cell r="B678">
            <v>535279</v>
          </cell>
          <cell r="C678" t="str">
            <v>Not Listed</v>
          </cell>
        </row>
        <row r="679">
          <cell r="A679" t="str">
            <v>BPL LTD</v>
          </cell>
          <cell r="B679">
            <v>500074</v>
          </cell>
          <cell r="C679" t="str">
            <v>BPL</v>
          </cell>
        </row>
        <row r="680">
          <cell r="A680" t="str">
            <v>BRADY &amp; MORRIS ENGINEERING CO LTD</v>
          </cell>
          <cell r="B680">
            <v>505690</v>
          </cell>
          <cell r="C680" t="str">
            <v>Not Listed</v>
          </cell>
        </row>
        <row r="681">
          <cell r="A681" t="str">
            <v>BRAHMAPUTRA INFRASTRUCTURE LTD</v>
          </cell>
          <cell r="B681">
            <v>535693</v>
          </cell>
          <cell r="C681" t="str">
            <v>Not Listed</v>
          </cell>
        </row>
        <row r="682">
          <cell r="A682" t="str">
            <v>BRAND CONCEPTS LTD</v>
          </cell>
          <cell r="B682" t="str">
            <v>Not Listed</v>
          </cell>
          <cell r="C682" t="str">
            <v>BCONCEPTS</v>
          </cell>
        </row>
        <row r="683">
          <cell r="A683" t="str">
            <v>BRAND REALTY SERVICES LTD</v>
          </cell>
          <cell r="B683">
            <v>531203</v>
          </cell>
          <cell r="C683" t="str">
            <v>Not Listed</v>
          </cell>
        </row>
        <row r="684">
          <cell r="A684" t="str">
            <v>BRAWN BIOTECH LTD</v>
          </cell>
          <cell r="B684">
            <v>530207</v>
          </cell>
          <cell r="C684" t="str">
            <v>Not Listed</v>
          </cell>
        </row>
        <row r="685">
          <cell r="A685" t="str">
            <v>BRIDGE SECURITIES LTD</v>
          </cell>
          <cell r="B685">
            <v>530249</v>
          </cell>
          <cell r="C685" t="str">
            <v>Not Listed</v>
          </cell>
        </row>
        <row r="686">
          <cell r="A686" t="str">
            <v>BRIGADE ENTERPRISES LTD</v>
          </cell>
          <cell r="B686">
            <v>532929</v>
          </cell>
          <cell r="C686" t="str">
            <v>BRIGADE</v>
          </cell>
        </row>
        <row r="687">
          <cell r="A687" t="str">
            <v>BRIGHT BROTHERS LTD</v>
          </cell>
          <cell r="B687">
            <v>526731</v>
          </cell>
          <cell r="C687" t="str">
            <v>Not Listed</v>
          </cell>
        </row>
        <row r="688">
          <cell r="A688" t="str">
            <v>BRIGHT SOLAR LTD</v>
          </cell>
          <cell r="B688" t="str">
            <v>Not Listed</v>
          </cell>
          <cell r="C688" t="str">
            <v>BRIGHT</v>
          </cell>
        </row>
        <row r="689">
          <cell r="A689" t="str">
            <v>BRIGHTCOM GROUP LTD</v>
          </cell>
          <cell r="B689">
            <v>532368</v>
          </cell>
          <cell r="C689" t="str">
            <v>BCG</v>
          </cell>
        </row>
        <row r="690">
          <cell r="A690" t="str">
            <v>BRIJLAXMI LEASING &amp;amp; FINANCE LTD.</v>
          </cell>
          <cell r="B690">
            <v>532113</v>
          </cell>
          <cell r="C690" t="str">
            <v>BRIJLEAS</v>
          </cell>
        </row>
        <row r="691">
          <cell r="A691" t="str">
            <v>BRILLIANT PORTFOLIOS LTD</v>
          </cell>
          <cell r="B691">
            <v>539434</v>
          </cell>
          <cell r="C691" t="str">
            <v>Not Listed</v>
          </cell>
        </row>
        <row r="692">
          <cell r="A692" t="str">
            <v>BRITANNIA INDUSTRIES LTD</v>
          </cell>
          <cell r="B692">
            <v>500825</v>
          </cell>
          <cell r="C692" t="str">
            <v>BRITANNIA</v>
          </cell>
        </row>
        <row r="693">
          <cell r="A693" t="str">
            <v>BRONZE INFRA-TECH LTD</v>
          </cell>
          <cell r="B693">
            <v>534731</v>
          </cell>
          <cell r="C693" t="str">
            <v>Not Listed</v>
          </cell>
        </row>
        <row r="694">
          <cell r="A694" t="str">
            <v>BROOKS LABORATORIES LTD</v>
          </cell>
          <cell r="B694">
            <v>533543</v>
          </cell>
          <cell r="C694" t="str">
            <v>BROOKS</v>
          </cell>
        </row>
        <row r="695">
          <cell r="A695" t="str">
            <v>BSE LTD</v>
          </cell>
          <cell r="B695" t="str">
            <v>Not Listed</v>
          </cell>
          <cell r="C695" t="str">
            <v>BSE</v>
          </cell>
        </row>
        <row r="696">
          <cell r="A696" t="str">
            <v>BSEL INFRASTRUCTURE REALTY LTD</v>
          </cell>
          <cell r="B696">
            <v>532123</v>
          </cell>
          <cell r="C696" t="str">
            <v>BSELINFRA</v>
          </cell>
        </row>
        <row r="697">
          <cell r="A697" t="str">
            <v>BSL LTD</v>
          </cell>
          <cell r="B697">
            <v>514045</v>
          </cell>
          <cell r="C697" t="str">
            <v>BSL</v>
          </cell>
        </row>
        <row r="698">
          <cell r="A698" t="str">
            <v>BUDGE BUDGE COMPANY LTD</v>
          </cell>
          <cell r="B698">
            <v>538789</v>
          </cell>
          <cell r="C698" t="str">
            <v>Not Listed</v>
          </cell>
        </row>
        <row r="699">
          <cell r="A699" t="str">
            <v>BULLISH BONDS &amp; HOLDINGS LTD</v>
          </cell>
          <cell r="B699">
            <v>540006</v>
          </cell>
          <cell r="C699" t="str">
            <v>Not Listed</v>
          </cell>
        </row>
        <row r="700">
          <cell r="A700" t="str">
            <v>BURNPUR CEMENT LTD</v>
          </cell>
          <cell r="B700">
            <v>532931</v>
          </cell>
          <cell r="C700" t="str">
            <v>BURNPUR</v>
          </cell>
        </row>
        <row r="701">
          <cell r="A701" t="str">
            <v>BUTTERFLY GANDHIMATHI APPLIANCES LTD</v>
          </cell>
          <cell r="B701">
            <v>517421</v>
          </cell>
          <cell r="C701" t="str">
            <v>BUTTERFLY</v>
          </cell>
        </row>
        <row r="702">
          <cell r="A702" t="str">
            <v>BWL LTD</v>
          </cell>
          <cell r="B702">
            <v>504643</v>
          </cell>
          <cell r="C702" t="str">
            <v>Not Listed</v>
          </cell>
        </row>
        <row r="703">
          <cell r="A703" t="str">
            <v>C &amp; C CONSTRUCTIONS LTD</v>
          </cell>
          <cell r="B703">
            <v>532813</v>
          </cell>
          <cell r="C703" t="str">
            <v>CANDC</v>
          </cell>
        </row>
        <row r="704">
          <cell r="A704" t="str">
            <v>C J GELATINE PRODUCTS LTD</v>
          </cell>
          <cell r="B704">
            <v>507515</v>
          </cell>
          <cell r="C704" t="str">
            <v>Not Listed</v>
          </cell>
        </row>
        <row r="705">
          <cell r="A705" t="str">
            <v>CADILA HEALTHCARE LTD</v>
          </cell>
          <cell r="B705">
            <v>532321</v>
          </cell>
          <cell r="C705" t="str">
            <v>CADILAHC</v>
          </cell>
        </row>
        <row r="706">
          <cell r="A706" t="str">
            <v>CADSYS (INDIA) LTD</v>
          </cell>
          <cell r="B706" t="str">
            <v>Not Listed</v>
          </cell>
          <cell r="C706" t="str">
            <v>CADSYS</v>
          </cell>
        </row>
        <row r="707">
          <cell r="A707" t="str">
            <v>CADSYS INDIA LTD</v>
          </cell>
          <cell r="B707" t="str">
            <v>Not Listed</v>
          </cell>
          <cell r="C707" t="str">
            <v>CADSYS</v>
          </cell>
        </row>
        <row r="708">
          <cell r="A708" t="str">
            <v>CALCOM VISION LTD</v>
          </cell>
          <cell r="B708">
            <v>517236</v>
          </cell>
          <cell r="C708" t="str">
            <v>Not Listed</v>
          </cell>
        </row>
        <row r="709">
          <cell r="A709" t="str">
            <v>CALIFORNIA SOFTWARE COMPANY LTD</v>
          </cell>
          <cell r="B709">
            <v>532386</v>
          </cell>
          <cell r="C709" t="str">
            <v>CALSOFT</v>
          </cell>
        </row>
        <row r="710">
          <cell r="A710" t="str">
            <v>CAMBRIDGE TECHNOLOGY ENTERPRISES LTD</v>
          </cell>
          <cell r="B710">
            <v>532801</v>
          </cell>
          <cell r="C710" t="str">
            <v>CTE</v>
          </cell>
        </row>
        <row r="711">
          <cell r="A711" t="str">
            <v>CAMEX LTD</v>
          </cell>
          <cell r="B711">
            <v>524440</v>
          </cell>
          <cell r="C711" t="str">
            <v>Not Listed</v>
          </cell>
        </row>
        <row r="712">
          <cell r="A712" t="str">
            <v>CAMLIN FINE SCIENCES LTD</v>
          </cell>
          <cell r="B712">
            <v>532834</v>
          </cell>
          <cell r="C712" t="str">
            <v>CAMLINFINE</v>
          </cell>
        </row>
        <row r="713">
          <cell r="A713" t="str">
            <v>CAMSON BIO TECHNOLOGIES LTD</v>
          </cell>
          <cell r="B713">
            <v>538858</v>
          </cell>
          <cell r="C713" t="str">
            <v>Not Listed</v>
          </cell>
        </row>
        <row r="714">
          <cell r="A714" t="str">
            <v>CAMSON SEEDS LTD</v>
          </cell>
          <cell r="B714">
            <v>540071</v>
          </cell>
          <cell r="C714" t="str">
            <v>Not Listed</v>
          </cell>
        </row>
        <row r="715">
          <cell r="A715" t="str">
            <v>CAN FIN HOMES LTD</v>
          </cell>
          <cell r="B715">
            <v>511196</v>
          </cell>
          <cell r="C715" t="str">
            <v>CANFINHOME</v>
          </cell>
        </row>
        <row r="716">
          <cell r="A716" t="str">
            <v>CANARA BANK</v>
          </cell>
          <cell r="B716">
            <v>532483</v>
          </cell>
          <cell r="C716" t="str">
            <v>CANBK</v>
          </cell>
        </row>
        <row r="717">
          <cell r="A717" t="str">
            <v>CANOPY FINANCE LTD</v>
          </cell>
          <cell r="B717">
            <v>539304</v>
          </cell>
          <cell r="C717" t="str">
            <v>Not Listed</v>
          </cell>
        </row>
        <row r="718">
          <cell r="A718" t="str">
            <v>CANTABIL RETAIL (INDIA) LTD</v>
          </cell>
          <cell r="B718">
            <v>533267</v>
          </cell>
          <cell r="C718" t="str">
            <v>CANTABIL</v>
          </cell>
        </row>
        <row r="719">
          <cell r="A719" t="str">
            <v>CANTABIL RETAIL INDIA LTD</v>
          </cell>
          <cell r="B719">
            <v>533267</v>
          </cell>
          <cell r="C719" t="str">
            <v>CANTABIL</v>
          </cell>
        </row>
        <row r="720">
          <cell r="A720" t="str">
            <v>CAPACIT'E INFRAPROJECTS LTD</v>
          </cell>
          <cell r="B720">
            <v>540710</v>
          </cell>
          <cell r="C720" t="str">
            <v>CAPACITE</v>
          </cell>
        </row>
        <row r="721">
          <cell r="A721" t="str">
            <v>CAPFIN (INDIA) LTD</v>
          </cell>
          <cell r="B721">
            <v>539198</v>
          </cell>
          <cell r="C721" t="str">
            <v>Not Listed</v>
          </cell>
        </row>
        <row r="722">
          <cell r="A722" t="str">
            <v>CAPFIN INDIA LTD</v>
          </cell>
          <cell r="B722">
            <v>539198</v>
          </cell>
          <cell r="C722" t="str">
            <v>Not Listed</v>
          </cell>
        </row>
        <row r="723">
          <cell r="A723" t="str">
            <v>CAPITAL FIRST LTD</v>
          </cell>
          <cell r="B723">
            <v>532938</v>
          </cell>
          <cell r="C723" t="str">
            <v>CAPF</v>
          </cell>
        </row>
        <row r="724">
          <cell r="A724" t="str">
            <v>CAPITAL INDIA FINANCE LTD</v>
          </cell>
          <cell r="B724">
            <v>530879</v>
          </cell>
          <cell r="C724" t="str">
            <v>Not Listed</v>
          </cell>
        </row>
        <row r="725">
          <cell r="A725" t="str">
            <v>CAPITAL TRADE LINKS LTD</v>
          </cell>
          <cell r="B725">
            <v>538476</v>
          </cell>
          <cell r="C725" t="str">
            <v>Not Listed</v>
          </cell>
        </row>
        <row r="726">
          <cell r="A726" t="str">
            <v>CAPITAL TRUST LTD</v>
          </cell>
          <cell r="B726">
            <v>511505</v>
          </cell>
          <cell r="C726" t="str">
            <v>CAPTRUST</v>
          </cell>
        </row>
        <row r="727">
          <cell r="A727" t="str">
            <v>CAPLIN POINT LABORATORIES LTD</v>
          </cell>
          <cell r="B727">
            <v>524742</v>
          </cell>
          <cell r="C727" t="str">
            <v>CAPLIPOINT</v>
          </cell>
        </row>
        <row r="728">
          <cell r="A728" t="str">
            <v>CAPRI GLOBAL CAPITAL LTD</v>
          </cell>
          <cell r="B728">
            <v>531595</v>
          </cell>
          <cell r="C728" t="str">
            <v>CGCL</v>
          </cell>
        </row>
        <row r="729">
          <cell r="A729" t="str">
            <v>CAPRICORN SYSTEMS GLOBAL SOLUTIONS LTD</v>
          </cell>
          <cell r="B729">
            <v>512169</v>
          </cell>
          <cell r="C729" t="str">
            <v>Not Listed</v>
          </cell>
        </row>
        <row r="730">
          <cell r="A730" t="str">
            <v>CAPRIHANS (INDIA) LTD</v>
          </cell>
          <cell r="B730">
            <v>509486</v>
          </cell>
          <cell r="C730" t="str">
            <v>Not Listed</v>
          </cell>
        </row>
        <row r="731">
          <cell r="A731" t="str">
            <v>CAPRIHANS INDIA LTD</v>
          </cell>
          <cell r="B731">
            <v>509486</v>
          </cell>
          <cell r="C731" t="str">
            <v>Not Listed</v>
          </cell>
        </row>
        <row r="732">
          <cell r="A732" t="str">
            <v>CAPROLACTAM CHEMICALS LTD</v>
          </cell>
          <cell r="B732">
            <v>507486</v>
          </cell>
          <cell r="C732" t="str">
            <v>Not Listed</v>
          </cell>
        </row>
        <row r="733">
          <cell r="A733" t="str">
            <v>CAPTAIN PIPES LTD</v>
          </cell>
          <cell r="B733">
            <v>538817</v>
          </cell>
          <cell r="C733" t="str">
            <v>Not Listed</v>
          </cell>
        </row>
        <row r="734">
          <cell r="A734" t="str">
            <v>CAPTAIN POLYPLAST LTD</v>
          </cell>
          <cell r="B734">
            <v>536974</v>
          </cell>
          <cell r="C734" t="str">
            <v>Not Listed</v>
          </cell>
        </row>
        <row r="735">
          <cell r="A735" t="str">
            <v>CAPTAIN TECHNOCAST LTD</v>
          </cell>
          <cell r="B735">
            <v>540652</v>
          </cell>
          <cell r="C735" t="str">
            <v>Not Listed</v>
          </cell>
        </row>
        <row r="736">
          <cell r="A736" t="str">
            <v>CARBORUNDUM UNIVERSAL LTD</v>
          </cell>
          <cell r="B736">
            <v>513375</v>
          </cell>
          <cell r="C736" t="str">
            <v>CARBORUNIV</v>
          </cell>
        </row>
        <row r="737">
          <cell r="A737" t="str">
            <v>CARE RATINGS LTD</v>
          </cell>
          <cell r="B737">
            <v>534804</v>
          </cell>
          <cell r="C737" t="str">
            <v>CARERATING</v>
          </cell>
        </row>
        <row r="738">
          <cell r="A738" t="str">
            <v>CAREER POINT LTD</v>
          </cell>
          <cell r="B738">
            <v>533260</v>
          </cell>
          <cell r="C738" t="str">
            <v>CAREERP</v>
          </cell>
        </row>
        <row r="739">
          <cell r="A739" t="str">
            <v>CARNATION INDUSTRIES LTD</v>
          </cell>
          <cell r="B739">
            <v>530609</v>
          </cell>
          <cell r="C739" t="str">
            <v>Not Listed</v>
          </cell>
        </row>
        <row r="740">
          <cell r="A740" t="str">
            <v>CASTEX TECHNOLOGIES LTD</v>
          </cell>
          <cell r="B740">
            <v>532282</v>
          </cell>
          <cell r="C740" t="str">
            <v>CASTEXTECH</v>
          </cell>
        </row>
        <row r="741">
          <cell r="A741" t="str">
            <v>CASTROL (INDIA) LTD</v>
          </cell>
          <cell r="B741">
            <v>500870</v>
          </cell>
          <cell r="C741" t="str">
            <v>CASTROLIND</v>
          </cell>
        </row>
        <row r="742">
          <cell r="A742" t="str">
            <v>CASTROL INDIA LTD</v>
          </cell>
          <cell r="B742">
            <v>500870</v>
          </cell>
          <cell r="C742" t="str">
            <v>CASTROLIND</v>
          </cell>
        </row>
        <row r="743">
          <cell r="A743" t="str">
            <v>CAT TECHNOLOGIES LTD</v>
          </cell>
          <cell r="B743">
            <v>531682</v>
          </cell>
          <cell r="C743" t="str">
            <v>Not Listed</v>
          </cell>
        </row>
        <row r="744">
          <cell r="A744" t="str">
            <v>CATVISION LTD</v>
          </cell>
          <cell r="B744">
            <v>531158</v>
          </cell>
          <cell r="C744" t="str">
            <v>Not Listed</v>
          </cell>
        </row>
        <row r="745">
          <cell r="A745" t="str">
            <v>CCL INTERNATIONAL LTD</v>
          </cell>
          <cell r="B745">
            <v>531900</v>
          </cell>
          <cell r="C745" t="str">
            <v>Not Listed</v>
          </cell>
        </row>
        <row r="746">
          <cell r="A746" t="str">
            <v>CCL PRODUCTS (INDIA) LTD</v>
          </cell>
          <cell r="B746">
            <v>519600</v>
          </cell>
          <cell r="C746" t="str">
            <v>CCL</v>
          </cell>
        </row>
        <row r="747">
          <cell r="A747" t="str">
            <v>CCL PRODUCTS INDIA LTD</v>
          </cell>
          <cell r="B747">
            <v>519600</v>
          </cell>
          <cell r="C747" t="str">
            <v>CCL</v>
          </cell>
        </row>
        <row r="748">
          <cell r="A748" t="str">
            <v>CEAT LTD</v>
          </cell>
          <cell r="B748">
            <v>500878</v>
          </cell>
          <cell r="C748" t="str">
            <v>CEATLTD</v>
          </cell>
        </row>
        <row r="749">
          <cell r="A749" t="str">
            <v>CEEJAY FINANCE LTD</v>
          </cell>
          <cell r="B749">
            <v>530789</v>
          </cell>
          <cell r="C749" t="str">
            <v>Not Listed</v>
          </cell>
        </row>
        <row r="750">
          <cell r="A750" t="str">
            <v>CEENIK EXPORTS (INDIA) LTD</v>
          </cell>
          <cell r="B750">
            <v>531119</v>
          </cell>
          <cell r="C750" t="str">
            <v>Not Listed</v>
          </cell>
        </row>
        <row r="751">
          <cell r="A751" t="str">
            <v>CEENIK EXPORTS INDIA LTD</v>
          </cell>
          <cell r="B751">
            <v>531119</v>
          </cell>
          <cell r="C751" t="str">
            <v>Not Listed</v>
          </cell>
        </row>
        <row r="752">
          <cell r="A752" t="str">
            <v>CEETA INDUSTRIES LTD</v>
          </cell>
          <cell r="B752">
            <v>514171</v>
          </cell>
          <cell r="C752" t="str">
            <v>Not Listed</v>
          </cell>
        </row>
        <row r="753">
          <cell r="A753" t="str">
            <v>CEINSYS TECH LTD</v>
          </cell>
          <cell r="B753">
            <v>538734</v>
          </cell>
          <cell r="C753" t="str">
            <v>Not Listed</v>
          </cell>
        </row>
        <row r="754">
          <cell r="A754" t="str">
            <v>CELEBRITY FASHIONS LTD</v>
          </cell>
          <cell r="B754">
            <v>532695</v>
          </cell>
          <cell r="C754" t="str">
            <v>CELEBRITY</v>
          </cell>
        </row>
        <row r="755">
          <cell r="A755" t="str">
            <v>CELESTIAL BIOLABS LTD</v>
          </cell>
          <cell r="B755">
            <v>532871</v>
          </cell>
          <cell r="C755" t="str">
            <v>CELESTIAL</v>
          </cell>
        </row>
        <row r="756">
          <cell r="A756" t="str">
            <v>CELLA SPACE LTD</v>
          </cell>
          <cell r="B756">
            <v>532701</v>
          </cell>
          <cell r="C756" t="str">
            <v>Not Listed</v>
          </cell>
        </row>
        <row r="757">
          <cell r="A757" t="str">
            <v>CENLUB INDUSTRIES LTD</v>
          </cell>
          <cell r="B757">
            <v>522251</v>
          </cell>
          <cell r="C757" t="str">
            <v>Not Listed</v>
          </cell>
        </row>
        <row r="758">
          <cell r="A758" t="str">
            <v>CENTENIAL SURGICAL SUTURE LTD</v>
          </cell>
          <cell r="B758">
            <v>531380</v>
          </cell>
          <cell r="C758" t="str">
            <v>Not Listed</v>
          </cell>
        </row>
        <row r="759">
          <cell r="A759" t="str">
            <v>CENTRAL BANK OF INDIA</v>
          </cell>
          <cell r="B759">
            <v>532885</v>
          </cell>
          <cell r="C759" t="str">
            <v>CENTRALBK</v>
          </cell>
        </row>
        <row r="760">
          <cell r="A760" t="str">
            <v>CENTRAL DEPOSITORY SERVICES (INDIA) LTD</v>
          </cell>
          <cell r="B760" t="str">
            <v>Not Listed</v>
          </cell>
          <cell r="C760" t="str">
            <v>CDSL</v>
          </cell>
        </row>
        <row r="761">
          <cell r="A761" t="str">
            <v>CENTRAL DEPOSITORY SERVICES INDIA LTD</v>
          </cell>
          <cell r="B761" t="str">
            <v>Not Listed</v>
          </cell>
          <cell r="C761" t="str">
            <v>CDSL</v>
          </cell>
        </row>
        <row r="762">
          <cell r="A762" t="str">
            <v>CENTRAL PROVINCES RAILWAYS CO LTD</v>
          </cell>
          <cell r="B762">
            <v>501827</v>
          </cell>
          <cell r="C762" t="str">
            <v>Not Listed</v>
          </cell>
        </row>
        <row r="763">
          <cell r="A763" t="str">
            <v>CENTRUM CAPITAL LTD</v>
          </cell>
          <cell r="B763">
            <v>501150</v>
          </cell>
          <cell r="C763" t="str">
            <v>CENTRUM</v>
          </cell>
        </row>
        <row r="764">
          <cell r="A764" t="str">
            <v>CENTUM ELECTRONICS LTD</v>
          </cell>
          <cell r="B764">
            <v>517544</v>
          </cell>
          <cell r="C764" t="str">
            <v>CENTUM</v>
          </cell>
        </row>
        <row r="765">
          <cell r="A765" t="str">
            <v>CENTURY ENKA LTD</v>
          </cell>
          <cell r="B765">
            <v>500280</v>
          </cell>
          <cell r="C765" t="str">
            <v>CENTENKA</v>
          </cell>
        </row>
        <row r="766">
          <cell r="A766" t="str">
            <v>CENTURY EXTRUSIONS LTD</v>
          </cell>
          <cell r="B766">
            <v>500083</v>
          </cell>
          <cell r="C766" t="str">
            <v>CENTEXT</v>
          </cell>
        </row>
        <row r="767">
          <cell r="A767" t="str">
            <v>CENTURY PLYBOARDS (INDIA) LTD</v>
          </cell>
          <cell r="B767">
            <v>532548</v>
          </cell>
          <cell r="C767" t="str">
            <v>CENTURYPLY</v>
          </cell>
        </row>
        <row r="768">
          <cell r="A768" t="str">
            <v>CENTURY PLYBOARDS INDIA LTD</v>
          </cell>
          <cell r="B768">
            <v>532548</v>
          </cell>
          <cell r="C768" t="str">
            <v>CENTURYPLY</v>
          </cell>
        </row>
        <row r="769">
          <cell r="A769" t="str">
            <v>CENTURY TEXTILES &amp; INDUSTRIES LTD</v>
          </cell>
          <cell r="B769">
            <v>500040</v>
          </cell>
          <cell r="C769" t="str">
            <v>CENTURYTEX</v>
          </cell>
        </row>
        <row r="770">
          <cell r="A770" t="str">
            <v>CENTURY TWENTYFIRST PORTFOLIO LTD</v>
          </cell>
          <cell r="B770">
            <v>530881</v>
          </cell>
          <cell r="C770" t="str">
            <v>Not Listed</v>
          </cell>
        </row>
        <row r="771">
          <cell r="A771" t="str">
            <v>CERA SANITARYWARE LTD</v>
          </cell>
          <cell r="B771">
            <v>532443</v>
          </cell>
          <cell r="C771" t="str">
            <v>CERA</v>
          </cell>
        </row>
        <row r="772">
          <cell r="A772" t="str">
            <v>CEREBRA INTEGRATED TECHNOLOGIES LTD</v>
          </cell>
          <cell r="B772">
            <v>532413</v>
          </cell>
          <cell r="C772" t="str">
            <v>CEREBRAINT</v>
          </cell>
        </row>
        <row r="773">
          <cell r="A773" t="str">
            <v>CES LTD</v>
          </cell>
          <cell r="B773">
            <v>512341</v>
          </cell>
          <cell r="C773" t="str">
            <v>Not Listed</v>
          </cell>
        </row>
        <row r="774">
          <cell r="A774" t="str">
            <v>CESC LTD</v>
          </cell>
          <cell r="B774">
            <v>500084</v>
          </cell>
          <cell r="C774" t="str">
            <v>CESC</v>
          </cell>
        </row>
        <row r="775">
          <cell r="A775" t="str">
            <v>CESC Ventures LTD</v>
          </cell>
          <cell r="B775" t="str">
            <v>Not Listed</v>
          </cell>
          <cell r="C775" t="str">
            <v>CESCVENT</v>
          </cell>
        </row>
        <row r="776">
          <cell r="A776" t="str">
            <v>CESC Ventures Ltd</v>
          </cell>
          <cell r="B776">
            <v>542333</v>
          </cell>
          <cell r="C776" t="str">
            <v>CESCVENTURE</v>
          </cell>
        </row>
        <row r="777">
          <cell r="A777" t="str">
            <v>CG POWER AND INDUSTRIAL SOLUTIONS LTD</v>
          </cell>
          <cell r="B777">
            <v>500093</v>
          </cell>
          <cell r="C777" t="str">
            <v>CGPOWER</v>
          </cell>
        </row>
        <row r="778">
          <cell r="A778" t="str">
            <v>CG-VAK SOFTWARE &amp; EXPORTS LTD</v>
          </cell>
          <cell r="B778">
            <v>531489</v>
          </cell>
          <cell r="C778" t="str">
            <v>Not Listed</v>
          </cell>
        </row>
        <row r="779">
          <cell r="A779" t="str">
            <v>CHADHA PAPERS LTD</v>
          </cell>
          <cell r="B779">
            <v>531946</v>
          </cell>
          <cell r="C779" t="str">
            <v>Not Listed</v>
          </cell>
        </row>
        <row r="780">
          <cell r="A780" t="str">
            <v>Chalet Hotels Ltd</v>
          </cell>
          <cell r="B780">
            <v>542399</v>
          </cell>
          <cell r="C780" t="str">
            <v>CHALET</v>
          </cell>
        </row>
        <row r="781">
          <cell r="A781" t="str">
            <v>CHAMAK HOLDINGS LTD</v>
          </cell>
          <cell r="B781">
            <v>539600</v>
          </cell>
          <cell r="C781" t="str">
            <v>Not Listed</v>
          </cell>
        </row>
        <row r="782">
          <cell r="A782" t="str">
            <v>CHAMAN LAL SETIA EXPORTS LTD</v>
          </cell>
          <cell r="B782">
            <v>530307</v>
          </cell>
          <cell r="C782" t="str">
            <v>Not Listed</v>
          </cell>
        </row>
        <row r="783">
          <cell r="A783" t="str">
            <v>CHAMBAL BREWERIES &amp; DISTILLERIES LTD</v>
          </cell>
          <cell r="B783">
            <v>512301</v>
          </cell>
          <cell r="C783" t="str">
            <v>Not Listed</v>
          </cell>
        </row>
        <row r="784">
          <cell r="A784" t="str">
            <v>CHAMBAL FERTILIZERS &amp; CHEMICALS LTD</v>
          </cell>
          <cell r="B784">
            <v>500085</v>
          </cell>
          <cell r="C784" t="str">
            <v>CHAMBLFERT</v>
          </cell>
        </row>
        <row r="785">
          <cell r="A785" t="str">
            <v>Chandni Machines Ltd</v>
          </cell>
          <cell r="B785">
            <v>542627</v>
          </cell>
          <cell r="C785" t="str">
            <v>CHANDNIMACH</v>
          </cell>
        </row>
        <row r="786">
          <cell r="A786" t="str">
            <v>CHANDNI TEXTILES ENGINEERING IND  LTD</v>
          </cell>
          <cell r="B786">
            <v>522292</v>
          </cell>
          <cell r="C786" t="str">
            <v>Not Listed</v>
          </cell>
        </row>
        <row r="787">
          <cell r="A787" t="str">
            <v>CHANDRA PRABHU INTERNATIONAL LTD</v>
          </cell>
          <cell r="B787">
            <v>530309</v>
          </cell>
          <cell r="C787" t="str">
            <v>Not Listed</v>
          </cell>
        </row>
        <row r="788">
          <cell r="A788" t="str">
            <v>CHANDRIMA MERCANTILES LTD</v>
          </cell>
          <cell r="B788">
            <v>540829</v>
          </cell>
          <cell r="C788" t="str">
            <v>Not Listed</v>
          </cell>
        </row>
        <row r="789">
          <cell r="A789" t="str">
            <v>CHANNEL NINE ENTERTAINMENT LTD</v>
          </cell>
          <cell r="B789">
            <v>535142</v>
          </cell>
          <cell r="C789" t="str">
            <v>Not Listed</v>
          </cell>
        </row>
        <row r="790">
          <cell r="A790" t="str">
            <v>CHARMS INDUSTRIES LTD</v>
          </cell>
          <cell r="B790">
            <v>531327</v>
          </cell>
          <cell r="C790" t="str">
            <v>Not Listed</v>
          </cell>
        </row>
        <row r="791">
          <cell r="A791" t="str">
            <v>CHARTERED CAPITAL &amp; INVESTMENT LTD</v>
          </cell>
          <cell r="B791">
            <v>511696</v>
          </cell>
          <cell r="C791" t="str">
            <v>Not Listed</v>
          </cell>
        </row>
        <row r="792">
          <cell r="A792" t="str">
            <v>CHARTERED LOGISTICS LTD</v>
          </cell>
          <cell r="B792">
            <v>531977</v>
          </cell>
          <cell r="C792" t="str">
            <v>Not Listed</v>
          </cell>
        </row>
        <row r="793">
          <cell r="A793" t="str">
            <v>CHASE BRIGHT STEEL LTD</v>
          </cell>
          <cell r="B793">
            <v>504671</v>
          </cell>
          <cell r="C793" t="str">
            <v>Not Listed</v>
          </cell>
        </row>
        <row r="794">
          <cell r="A794" t="str">
            <v>CHD CHEMICALS LTD</v>
          </cell>
          <cell r="B794">
            <v>539800</v>
          </cell>
          <cell r="C794" t="str">
            <v>Not Listed</v>
          </cell>
        </row>
        <row r="795">
          <cell r="A795" t="str">
            <v>CHD DEVELOPERS LTD</v>
          </cell>
          <cell r="B795">
            <v>526917</v>
          </cell>
          <cell r="C795" t="str">
            <v>Not Listed</v>
          </cell>
        </row>
        <row r="796">
          <cell r="A796" t="str">
            <v>CHEMBOND CHEMICALS LTD</v>
          </cell>
          <cell r="B796">
            <v>530871</v>
          </cell>
          <cell r="C796" t="str">
            <v>Not Listed</v>
          </cell>
        </row>
        <row r="797">
          <cell r="A797" t="str">
            <v>CHEMCRUX ENTERPRISES LTD</v>
          </cell>
          <cell r="B797">
            <v>540395</v>
          </cell>
          <cell r="C797" t="str">
            <v>Not Listed</v>
          </cell>
        </row>
        <row r="798">
          <cell r="A798" t="str">
            <v>CHEMFAB ALKALIS LTD</v>
          </cell>
          <cell r="B798">
            <v>541269</v>
          </cell>
          <cell r="C798" t="str">
            <v>CHEMFAB</v>
          </cell>
        </row>
        <row r="799">
          <cell r="A799" t="str">
            <v>CHEMIESYNTH VAPI LTD</v>
          </cell>
          <cell r="B799">
            <v>539230</v>
          </cell>
          <cell r="C799" t="str">
            <v>Not Listed</v>
          </cell>
        </row>
        <row r="800">
          <cell r="A800" t="str">
            <v>CHEMO PHARMA LABORATORIES LTD</v>
          </cell>
          <cell r="B800">
            <v>506365</v>
          </cell>
          <cell r="C800" t="str">
            <v>Not Listed</v>
          </cell>
        </row>
        <row r="801">
          <cell r="A801" t="str">
            <v>CHEMTECH INDUSTRIAL VALVES LTD</v>
          </cell>
          <cell r="B801">
            <v>537326</v>
          </cell>
          <cell r="C801" t="str">
            <v>Not Listed</v>
          </cell>
        </row>
        <row r="802">
          <cell r="A802" t="str">
            <v>CHENNAI FERROUS INDUSTRIES LTD</v>
          </cell>
          <cell r="B802">
            <v>539011</v>
          </cell>
          <cell r="C802" t="str">
            <v>Not Listed</v>
          </cell>
        </row>
        <row r="803">
          <cell r="A803" t="str">
            <v>CHENNAI MEENAKSHI MULTISPECIALITY HOSPITAL LTD</v>
          </cell>
          <cell r="B803">
            <v>523489</v>
          </cell>
          <cell r="C803" t="str">
            <v>Not Listed</v>
          </cell>
        </row>
        <row r="804">
          <cell r="A804" t="str">
            <v>CHENNAI PETROLEUM CORPORATION LTD</v>
          </cell>
          <cell r="B804">
            <v>500110</v>
          </cell>
          <cell r="C804" t="str">
            <v>CHENNPETRO</v>
          </cell>
        </row>
        <row r="805">
          <cell r="A805" t="str">
            <v>CHEVIOT CO LTD</v>
          </cell>
          <cell r="B805">
            <v>526817</v>
          </cell>
          <cell r="C805" t="str">
            <v>Not Listed</v>
          </cell>
        </row>
        <row r="806">
          <cell r="A806" t="str">
            <v>CHITRADURGA SPINTEX LTD</v>
          </cell>
          <cell r="B806">
            <v>521244</v>
          </cell>
          <cell r="C806" t="str">
            <v>Not Listed</v>
          </cell>
        </row>
        <row r="807">
          <cell r="A807" t="str">
            <v>CHL LTD</v>
          </cell>
          <cell r="B807">
            <v>532992</v>
          </cell>
          <cell r="C807" t="str">
            <v>Not Listed</v>
          </cell>
        </row>
        <row r="808">
          <cell r="A808" t="str">
            <v>CHOICE INTERNATIONAL LTD</v>
          </cell>
          <cell r="B808">
            <v>531358</v>
          </cell>
          <cell r="C808" t="str">
            <v>Not Listed</v>
          </cell>
        </row>
        <row r="809">
          <cell r="A809" t="str">
            <v>CHOKSI IMAGING LTD</v>
          </cell>
          <cell r="B809">
            <v>530427</v>
          </cell>
          <cell r="C809" t="str">
            <v>Not Listed</v>
          </cell>
        </row>
        <row r="810">
          <cell r="A810" t="str">
            <v>CHOKSI LABORATORIES LTD</v>
          </cell>
          <cell r="B810">
            <v>526546</v>
          </cell>
          <cell r="C810" t="str">
            <v>Not Listed</v>
          </cell>
        </row>
        <row r="811">
          <cell r="A811" t="str">
            <v>Cholamandalam Financial Holdings LTD</v>
          </cell>
          <cell r="B811">
            <v>511243</v>
          </cell>
          <cell r="C811" t="str">
            <v>CHOLAHLDNG</v>
          </cell>
        </row>
        <row r="812">
          <cell r="A812" t="str">
            <v>CHOLAMANDALAM INVESTMENT AND FINANCE COMPANY LTD</v>
          </cell>
          <cell r="B812">
            <v>511243</v>
          </cell>
          <cell r="C812" t="str">
            <v>CHOLAFIN</v>
          </cell>
        </row>
        <row r="813">
          <cell r="A813" t="str">
            <v>CHORDIA FOOD PRODUCTS LTD</v>
          </cell>
          <cell r="B813">
            <v>519475</v>
          </cell>
          <cell r="C813" t="str">
            <v>Not Listed</v>
          </cell>
        </row>
        <row r="814">
          <cell r="A814" t="str">
            <v>CHOTHANI FOODS LTD</v>
          </cell>
          <cell r="B814">
            <v>540681</v>
          </cell>
          <cell r="C814" t="str">
            <v>Not Listed</v>
          </cell>
        </row>
        <row r="815">
          <cell r="A815" t="str">
            <v>CHOWGULE STEAMSHIPS LTD</v>
          </cell>
          <cell r="B815">
            <v>501833</v>
          </cell>
          <cell r="C815" t="str">
            <v>Not Listed</v>
          </cell>
        </row>
        <row r="816">
          <cell r="A816" t="str">
            <v>CHPL INDUSTRIES LTD</v>
          </cell>
          <cell r="B816">
            <v>539335</v>
          </cell>
          <cell r="C816" t="str">
            <v>Not Listed</v>
          </cell>
        </row>
        <row r="817">
          <cell r="A817" t="str">
            <v>CHROMATIC (INDIA) LTD</v>
          </cell>
          <cell r="B817">
            <v>530191</v>
          </cell>
          <cell r="C817" t="str">
            <v>CHROMATIC</v>
          </cell>
        </row>
        <row r="818">
          <cell r="A818" t="str">
            <v>CHROMATIC INDIA LTD</v>
          </cell>
          <cell r="B818">
            <v>530191</v>
          </cell>
          <cell r="C818" t="str">
            <v>CHROMATIC</v>
          </cell>
        </row>
        <row r="819">
          <cell r="A819" t="str">
            <v>CIAN AGRO INDUSTRIES &amp; INFRASTRUCTURE LTD</v>
          </cell>
          <cell r="B819">
            <v>519477</v>
          </cell>
          <cell r="C819" t="str">
            <v>Not Listed</v>
          </cell>
        </row>
        <row r="820">
          <cell r="A820" t="str">
            <v>Cian Healthcare Ltd</v>
          </cell>
          <cell r="B820">
            <v>542678</v>
          </cell>
          <cell r="C820" t="str">
            <v>CHCL</v>
          </cell>
        </row>
        <row r="821">
          <cell r="A821" t="str">
            <v>CIGNITI TECHNOLOGIES LTD</v>
          </cell>
          <cell r="B821">
            <v>534758</v>
          </cell>
          <cell r="C821" t="str">
            <v>CIGNITITEC</v>
          </cell>
        </row>
        <row r="822">
          <cell r="A822" t="str">
            <v>CIL NOVA PETROCHEMICALS LTD</v>
          </cell>
          <cell r="B822">
            <v>533407</v>
          </cell>
          <cell r="C822" t="str">
            <v>CNOVAPETRO</v>
          </cell>
        </row>
        <row r="823">
          <cell r="A823" t="str">
            <v>CIL SECURITIES LTD</v>
          </cell>
          <cell r="B823">
            <v>530829</v>
          </cell>
          <cell r="C823" t="str">
            <v>Not Listed</v>
          </cell>
        </row>
        <row r="824">
          <cell r="A824" t="str">
            <v>CIMMCO LTD</v>
          </cell>
          <cell r="B824">
            <v>505230</v>
          </cell>
          <cell r="C824" t="str">
            <v>CIMMCO</v>
          </cell>
        </row>
        <row r="825">
          <cell r="A825" t="str">
            <v>CINDRELLA FINANCIAL SERVICES LTD</v>
          </cell>
          <cell r="B825">
            <v>531283</v>
          </cell>
          <cell r="C825" t="str">
            <v>Not Listed</v>
          </cell>
        </row>
        <row r="826">
          <cell r="A826" t="str">
            <v>CINDRELLA HOTELS LTD</v>
          </cell>
          <cell r="B826">
            <v>526373</v>
          </cell>
          <cell r="C826" t="str">
            <v>Not Listed</v>
          </cell>
        </row>
        <row r="827">
          <cell r="A827" t="str">
            <v>CINELINE (INDIA) LTD</v>
          </cell>
          <cell r="B827">
            <v>532807</v>
          </cell>
          <cell r="C827" t="str">
            <v>CINELINE</v>
          </cell>
        </row>
        <row r="828">
          <cell r="A828" t="str">
            <v>CINELINE INDIA LTD</v>
          </cell>
          <cell r="B828">
            <v>532807</v>
          </cell>
          <cell r="C828" t="str">
            <v>CINELINE</v>
          </cell>
        </row>
        <row r="829">
          <cell r="A829" t="str">
            <v>CINERAD COMMUNICATIONS LTD</v>
          </cell>
          <cell r="B829">
            <v>530457</v>
          </cell>
          <cell r="C829" t="str">
            <v>Not Listed</v>
          </cell>
        </row>
        <row r="830">
          <cell r="A830" t="str">
            <v>CINEVISTA LTD</v>
          </cell>
          <cell r="B830">
            <v>532324</v>
          </cell>
          <cell r="C830" t="str">
            <v>CINEVISTA</v>
          </cell>
        </row>
        <row r="831">
          <cell r="A831" t="str">
            <v>CIPLA LTD</v>
          </cell>
          <cell r="B831">
            <v>500087</v>
          </cell>
          <cell r="C831" t="str">
            <v>CIPLA</v>
          </cell>
        </row>
        <row r="832">
          <cell r="A832" t="str">
            <v>CISTRO TELELINK LTD</v>
          </cell>
          <cell r="B832">
            <v>531775</v>
          </cell>
          <cell r="C832" t="str">
            <v>Not Listed</v>
          </cell>
        </row>
        <row r="833">
          <cell r="A833" t="str">
            <v>CITADEL REALTY AND DEVELOPERS LTD</v>
          </cell>
          <cell r="B833">
            <v>502445</v>
          </cell>
          <cell r="C833" t="str">
            <v>Not Listed</v>
          </cell>
        </row>
        <row r="834">
          <cell r="A834" t="str">
            <v>CITIPORT FINANCIAL SERVICES LTD</v>
          </cell>
          <cell r="B834">
            <v>531235</v>
          </cell>
          <cell r="C834" t="str">
            <v>Not Listed</v>
          </cell>
        </row>
        <row r="835">
          <cell r="A835" t="str">
            <v>CITIZEN INFOLINE LTD</v>
          </cell>
          <cell r="B835">
            <v>538786</v>
          </cell>
          <cell r="C835" t="str">
            <v>Not Listed</v>
          </cell>
        </row>
        <row r="836">
          <cell r="A836" t="str">
            <v>CITY ONLINE SERVICES LTD</v>
          </cell>
          <cell r="B836">
            <v>538674</v>
          </cell>
          <cell r="C836" t="str">
            <v>Not Listed</v>
          </cell>
        </row>
        <row r="837">
          <cell r="A837" t="str">
            <v>CITY UNION BANK LTD</v>
          </cell>
          <cell r="B837">
            <v>532210</v>
          </cell>
          <cell r="C837" t="str">
            <v>CUB</v>
          </cell>
        </row>
        <row r="838">
          <cell r="A838" t="str">
            <v>CITYMAN LTD</v>
          </cell>
          <cell r="B838">
            <v>521210</v>
          </cell>
          <cell r="C838" t="str">
            <v>Not Listed</v>
          </cell>
        </row>
        <row r="839">
          <cell r="A839" t="str">
            <v>CITYON SYSTEMS (INDIA) LTD</v>
          </cell>
          <cell r="B839">
            <v>780013</v>
          </cell>
          <cell r="C839" t="str">
            <v>Not Listed</v>
          </cell>
        </row>
        <row r="840">
          <cell r="A840" t="str">
            <v>CITYON SYSTEMS INDIA LTD</v>
          </cell>
          <cell r="B840">
            <v>780013</v>
          </cell>
          <cell r="C840" t="str">
            <v>Not Listed</v>
          </cell>
        </row>
        <row r="841">
          <cell r="A841" t="str">
            <v>CKP LEISURE LTD</v>
          </cell>
          <cell r="B841" t="str">
            <v>Not Listed</v>
          </cell>
          <cell r="C841" t="str">
            <v>CKPLEISURE</v>
          </cell>
        </row>
        <row r="842">
          <cell r="A842" t="str">
            <v>CKP PRODUCTS LTD</v>
          </cell>
          <cell r="B842" t="str">
            <v>Not Listed</v>
          </cell>
          <cell r="C842" t="str">
            <v>CKPPRODUCT</v>
          </cell>
        </row>
        <row r="843">
          <cell r="A843" t="str">
            <v>CL EDUCATE LTD</v>
          </cell>
          <cell r="B843">
            <v>540403</v>
          </cell>
          <cell r="C843" t="str">
            <v>CLEDUCATE</v>
          </cell>
        </row>
        <row r="844">
          <cell r="A844" t="str">
            <v>CLARIANT CHEMICALS (INDIA) LTD</v>
          </cell>
          <cell r="B844">
            <v>506390</v>
          </cell>
          <cell r="C844" t="str">
            <v>CLN(INDIA)</v>
          </cell>
        </row>
        <row r="845">
          <cell r="A845" t="str">
            <v>CLARIANT CHEMICALS INDIA LTD</v>
          </cell>
          <cell r="B845">
            <v>506390</v>
          </cell>
          <cell r="C845" t="str">
            <v>CLNINDIA</v>
          </cell>
        </row>
        <row r="846">
          <cell r="A846" t="str">
            <v>CLASSIC ELECTRICALS LTD</v>
          </cell>
          <cell r="B846">
            <v>512213</v>
          </cell>
          <cell r="C846" t="str">
            <v>Not Listed</v>
          </cell>
        </row>
        <row r="847">
          <cell r="A847" t="str">
            <v>CLASSIC FILAMENTS LTD</v>
          </cell>
          <cell r="B847">
            <v>540310</v>
          </cell>
          <cell r="C847" t="str">
            <v>Not Listed</v>
          </cell>
        </row>
        <row r="848">
          <cell r="A848" t="str">
            <v>CLASSIC GLOBAL FINANCE &amp; CAPITAL LTD</v>
          </cell>
          <cell r="B848">
            <v>538433</v>
          </cell>
          <cell r="C848" t="str">
            <v>Not Listed</v>
          </cell>
        </row>
        <row r="849">
          <cell r="A849" t="str">
            <v>CLASSIC LEASING &amp; FINANCE LTD</v>
          </cell>
          <cell r="B849">
            <v>540481</v>
          </cell>
          <cell r="C849" t="str">
            <v>Not Listed</v>
          </cell>
        </row>
        <row r="850">
          <cell r="A850" t="str">
            <v>CLIO INFOTECH LTD</v>
          </cell>
          <cell r="B850">
            <v>530839</v>
          </cell>
          <cell r="C850" t="str">
            <v>Not Listed</v>
          </cell>
        </row>
        <row r="851">
          <cell r="A851" t="str">
            <v>CMI FPE LTD</v>
          </cell>
          <cell r="B851">
            <v>500147</v>
          </cell>
          <cell r="C851" t="str">
            <v>Not Listed</v>
          </cell>
        </row>
        <row r="852">
          <cell r="A852" t="str">
            <v>CMI LTD</v>
          </cell>
          <cell r="B852">
            <v>517330</v>
          </cell>
          <cell r="C852" t="str">
            <v>CMICABLES</v>
          </cell>
        </row>
        <row r="853">
          <cell r="A853" t="str">
            <v>CMM INFRAPROJECTS LTD</v>
          </cell>
          <cell r="B853" t="str">
            <v>Not Listed</v>
          </cell>
          <cell r="C853" t="str">
            <v>CMMIPL</v>
          </cell>
        </row>
        <row r="854">
          <cell r="A854" t="str">
            <v>CNI RESEARCH LTD</v>
          </cell>
          <cell r="B854">
            <v>512018</v>
          </cell>
          <cell r="C854" t="str">
            <v>Not Listed</v>
          </cell>
        </row>
        <row r="855">
          <cell r="A855" t="str">
            <v>COAL (INDIA) LTD</v>
          </cell>
          <cell r="B855">
            <v>533278</v>
          </cell>
          <cell r="C855" t="str">
            <v>COAL(INDIA)</v>
          </cell>
        </row>
        <row r="856">
          <cell r="A856" t="str">
            <v>COAL INDIA LTD</v>
          </cell>
          <cell r="B856">
            <v>533278</v>
          </cell>
          <cell r="C856" t="str">
            <v>COALINDIA</v>
          </cell>
        </row>
        <row r="857">
          <cell r="A857" t="str">
            <v>COASTAL CORPORATION LTD</v>
          </cell>
          <cell r="B857">
            <v>501831</v>
          </cell>
          <cell r="C857" t="str">
            <v>Not Listed</v>
          </cell>
        </row>
        <row r="858">
          <cell r="A858" t="str">
            <v>COASTAL ROADWAYS LTD</v>
          </cell>
          <cell r="B858">
            <v>520131</v>
          </cell>
          <cell r="C858" t="str">
            <v>Not Listed</v>
          </cell>
        </row>
        <row r="859">
          <cell r="A859" t="str">
            <v>COCHIN MALABAR ESTATES &amp; INDUSTRIES LTD</v>
          </cell>
          <cell r="B859">
            <v>508571</v>
          </cell>
          <cell r="C859" t="str">
            <v>Not Listed</v>
          </cell>
        </row>
        <row r="860">
          <cell r="A860" t="str">
            <v>COCHIN MINERALS &amp; RUTILE LTD</v>
          </cell>
          <cell r="B860">
            <v>513353</v>
          </cell>
          <cell r="C860" t="str">
            <v>Not Listed</v>
          </cell>
        </row>
        <row r="861">
          <cell r="A861" t="str">
            <v>COCHIN SHIPYARD LTD</v>
          </cell>
          <cell r="B861">
            <v>540678</v>
          </cell>
          <cell r="C861" t="str">
            <v>COCHINSHIP</v>
          </cell>
        </row>
        <row r="862">
          <cell r="A862" t="str">
            <v>COFFEE DAY ENTERPRISES LTD</v>
          </cell>
          <cell r="B862">
            <v>539436</v>
          </cell>
          <cell r="C862" t="str">
            <v>COFFEEDAY</v>
          </cell>
        </row>
        <row r="863">
          <cell r="A863" t="str">
            <v>COLGATE PALMOLIVE (INDIA) LTD</v>
          </cell>
          <cell r="B863">
            <v>500830</v>
          </cell>
          <cell r="C863" t="str">
            <v>COLPAL</v>
          </cell>
        </row>
        <row r="864">
          <cell r="A864" t="str">
            <v>COLGATE PALMOLIVE INDIA LTD</v>
          </cell>
          <cell r="B864">
            <v>500830</v>
          </cell>
          <cell r="C864" t="str">
            <v>COLPAL</v>
          </cell>
        </row>
        <row r="865">
          <cell r="A865" t="str">
            <v>COLINZ LABORATORIES LTD</v>
          </cell>
          <cell r="B865">
            <v>531210</v>
          </cell>
          <cell r="C865" t="str">
            <v>Not Listed</v>
          </cell>
        </row>
        <row r="866">
          <cell r="A866" t="str">
            <v>COLORCHIPS NEW MEDIA LTD</v>
          </cell>
          <cell r="B866">
            <v>540023</v>
          </cell>
          <cell r="C866" t="str">
            <v>Not Listed</v>
          </cell>
        </row>
        <row r="867">
          <cell r="A867" t="str">
            <v>COMBAT DRUGS LTD</v>
          </cell>
          <cell r="B867">
            <v>524752</v>
          </cell>
          <cell r="C867" t="str">
            <v>Not Listed</v>
          </cell>
        </row>
        <row r="868">
          <cell r="A868" t="str">
            <v>COMFORT COMMOTRADE LTD</v>
          </cell>
          <cell r="B868">
            <v>534691</v>
          </cell>
          <cell r="C868" t="str">
            <v>Not Listed</v>
          </cell>
        </row>
        <row r="869">
          <cell r="A869" t="str">
            <v>COMFORT FINCAP LTD</v>
          </cell>
          <cell r="B869">
            <v>535267</v>
          </cell>
          <cell r="C869" t="str">
            <v>Not Listed</v>
          </cell>
        </row>
        <row r="870">
          <cell r="A870" t="str">
            <v>COMFORT INTECH LTD</v>
          </cell>
          <cell r="B870">
            <v>531216</v>
          </cell>
          <cell r="C870" t="str">
            <v>Not Listed</v>
          </cell>
        </row>
        <row r="871">
          <cell r="A871" t="str">
            <v>COMMERCIAL ENGINEERS &amp; BODY BUILDERS CO LTD</v>
          </cell>
          <cell r="B871">
            <v>533272</v>
          </cell>
          <cell r="C871" t="str">
            <v>CEBBCO</v>
          </cell>
        </row>
        <row r="872">
          <cell r="A872" t="str">
            <v>COMMERCIAL SYN BAGS LTD</v>
          </cell>
          <cell r="B872">
            <v>539986</v>
          </cell>
          <cell r="C872" t="str">
            <v>Not Listed</v>
          </cell>
        </row>
        <row r="873">
          <cell r="A873" t="str">
            <v>COMMEX TECHNOLOGY LTD</v>
          </cell>
          <cell r="B873">
            <v>532342</v>
          </cell>
          <cell r="C873" t="str">
            <v>Not Listed</v>
          </cell>
        </row>
        <row r="874">
          <cell r="A874" t="str">
            <v>COMPETENT AUTOMOBILES CO LTD</v>
          </cell>
          <cell r="B874">
            <v>531041</v>
          </cell>
          <cell r="C874" t="str">
            <v>Not Listed</v>
          </cell>
        </row>
        <row r="875">
          <cell r="A875" t="str">
            <v>COMPUAGE INFOCOM LTD</v>
          </cell>
          <cell r="B875">
            <v>532456</v>
          </cell>
          <cell r="C875" t="str">
            <v>COMPINFO</v>
          </cell>
        </row>
        <row r="876">
          <cell r="A876" t="str">
            <v>COMPUCOM SOFTWARE LTD</v>
          </cell>
          <cell r="B876">
            <v>532339</v>
          </cell>
          <cell r="C876" t="str">
            <v>COMPUSOFT</v>
          </cell>
        </row>
        <row r="877">
          <cell r="A877" t="str">
            <v>COMPUTER POINT LTD</v>
          </cell>
          <cell r="B877">
            <v>507833</v>
          </cell>
          <cell r="C877" t="str">
            <v>Not Listed</v>
          </cell>
        </row>
        <row r="878">
          <cell r="A878" t="str">
            <v>CONART ENGINEERS LTD</v>
          </cell>
          <cell r="B878">
            <v>522231</v>
          </cell>
          <cell r="C878" t="str">
            <v>Not Listed</v>
          </cell>
        </row>
        <row r="879">
          <cell r="A879" t="str">
            <v>CONCORD DRUGS LTD</v>
          </cell>
          <cell r="B879">
            <v>538965</v>
          </cell>
          <cell r="C879" t="str">
            <v>Not Listed</v>
          </cell>
        </row>
        <row r="880">
          <cell r="A880" t="str">
            <v>CONCRETE CREDIT LTD</v>
          </cell>
          <cell r="B880">
            <v>539266</v>
          </cell>
          <cell r="C880" t="str">
            <v>Not Listed</v>
          </cell>
        </row>
        <row r="881">
          <cell r="A881" t="str">
            <v>CONFIDENCE FINANCE AND TRADING LTD</v>
          </cell>
          <cell r="B881">
            <v>504340</v>
          </cell>
          <cell r="C881" t="str">
            <v>Not Listed</v>
          </cell>
        </row>
        <row r="882">
          <cell r="A882" t="str">
            <v>Confidence Futuristic Energetech Ltd</v>
          </cell>
          <cell r="B882">
            <v>539991</v>
          </cell>
          <cell r="C882" t="str">
            <v>CFEL</v>
          </cell>
        </row>
        <row r="883">
          <cell r="A883" t="str">
            <v>CONFIDENCE PETROLEUM (INDIA) LTD</v>
          </cell>
          <cell r="B883">
            <v>526829</v>
          </cell>
          <cell r="C883" t="str">
            <v>Not Listed</v>
          </cell>
        </row>
        <row r="884">
          <cell r="A884" t="str">
            <v>Confidence Petroleum India LTD</v>
          </cell>
          <cell r="B884">
            <v>526829</v>
          </cell>
          <cell r="C884" t="str">
            <v>CONFIPET</v>
          </cell>
        </row>
        <row r="885">
          <cell r="A885" t="str">
            <v>CONFIDENCE PETROLEUM INDIA LTD</v>
          </cell>
          <cell r="B885">
            <v>526829</v>
          </cell>
          <cell r="C885" t="str">
            <v>Not Listed</v>
          </cell>
        </row>
        <row r="886">
          <cell r="A886" t="str">
            <v>CONSECUTIVE INVESTMENT &amp; TRADING COMPANY LTD</v>
          </cell>
          <cell r="B886">
            <v>539091</v>
          </cell>
          <cell r="C886" t="str">
            <v>Not Listed</v>
          </cell>
        </row>
        <row r="887">
          <cell r="A887" t="str">
            <v>CONSOLIDATED CONSTRUCTION CONSORTIUM LTD</v>
          </cell>
          <cell r="B887">
            <v>532902</v>
          </cell>
          <cell r="C887" t="str">
            <v>CCCL</v>
          </cell>
        </row>
        <row r="888">
          <cell r="A888" t="str">
            <v>CONSOLIDATED FINVEST &amp; HOLDINGS LTD</v>
          </cell>
          <cell r="B888" t="str">
            <v>Not Listed</v>
          </cell>
          <cell r="C888" t="str">
            <v>CONSOFINVT</v>
          </cell>
        </row>
        <row r="889">
          <cell r="A889" t="str">
            <v>CONTAINER CORPORATION OF (INDIA) LTD</v>
          </cell>
          <cell r="B889">
            <v>531344</v>
          </cell>
          <cell r="C889" t="str">
            <v>CONCOR</v>
          </cell>
        </row>
        <row r="890">
          <cell r="A890" t="str">
            <v>CONTAINER CORPORATION OF INDIA LTD</v>
          </cell>
          <cell r="B890">
            <v>531344</v>
          </cell>
          <cell r="C890" t="str">
            <v>CONCOR</v>
          </cell>
        </row>
        <row r="891">
          <cell r="A891" t="str">
            <v>CONTAINERWAY INTERNATIONAL LTD</v>
          </cell>
          <cell r="B891">
            <v>540597</v>
          </cell>
          <cell r="C891" t="str">
            <v>Not Listed</v>
          </cell>
        </row>
        <row r="892">
          <cell r="A892" t="str">
            <v>CONTIL (INDIA) LTD</v>
          </cell>
          <cell r="B892">
            <v>531067</v>
          </cell>
          <cell r="C892" t="str">
            <v>Not Listed</v>
          </cell>
        </row>
        <row r="893">
          <cell r="A893" t="str">
            <v>CONTIL INDIA LTD</v>
          </cell>
          <cell r="B893">
            <v>531067</v>
          </cell>
          <cell r="C893" t="str">
            <v>Not Listed</v>
          </cell>
        </row>
        <row r="894">
          <cell r="A894" t="str">
            <v>CONTINENTAL CHEMICALS LTD</v>
          </cell>
          <cell r="B894">
            <v>506935</v>
          </cell>
          <cell r="C894" t="str">
            <v>Not Listed</v>
          </cell>
        </row>
        <row r="895">
          <cell r="A895" t="str">
            <v>CONTINENTAL CONTROLS LTD</v>
          </cell>
          <cell r="B895">
            <v>531460</v>
          </cell>
          <cell r="C895" t="str">
            <v>Not Listed</v>
          </cell>
        </row>
        <row r="896">
          <cell r="A896" t="str">
            <v>CONTINENTAL PETROLEUMS LTD</v>
          </cell>
          <cell r="B896">
            <v>523232</v>
          </cell>
          <cell r="C896" t="str">
            <v>Not Listed</v>
          </cell>
        </row>
        <row r="897">
          <cell r="A897" t="str">
            <v>CONTINENTAL SECURITIES LTD</v>
          </cell>
          <cell r="B897">
            <v>538868</v>
          </cell>
          <cell r="C897" t="str">
            <v>Not Listed</v>
          </cell>
        </row>
        <row r="898">
          <cell r="A898" t="str">
            <v>CONTINENTAL SEEDS AND CHEMICALS LTD</v>
          </cell>
          <cell r="B898" t="str">
            <v>Not Listed</v>
          </cell>
          <cell r="C898" t="str">
            <v>CONTI</v>
          </cell>
        </row>
        <row r="899">
          <cell r="A899" t="str">
            <v>CONTROL PRINT LTD</v>
          </cell>
          <cell r="B899">
            <v>522295</v>
          </cell>
          <cell r="C899" t="str">
            <v>CONTROLPR</v>
          </cell>
        </row>
        <row r="900">
          <cell r="A900" t="str">
            <v>CORAL INDIA FINANCE &amp; HOUSING LTD</v>
          </cell>
          <cell r="B900">
            <v>531556</v>
          </cell>
          <cell r="C900" t="str">
            <v>CORALFINAC</v>
          </cell>
        </row>
        <row r="901">
          <cell r="A901" t="str">
            <v>CORAL LABORATORIES LTD</v>
          </cell>
          <cell r="B901">
            <v>524506</v>
          </cell>
          <cell r="C901" t="str">
            <v>Not Listed</v>
          </cell>
        </row>
        <row r="902">
          <cell r="A902" t="str">
            <v>CORAL NEWSPRINTS LTD.</v>
          </cell>
          <cell r="B902">
            <v>530755</v>
          </cell>
          <cell r="C902" t="str">
            <v>CORNE</v>
          </cell>
        </row>
        <row r="903">
          <cell r="A903" t="str">
            <v>CORDS CABLE INDUSTRIES LTD</v>
          </cell>
          <cell r="B903">
            <v>532941</v>
          </cell>
          <cell r="C903" t="str">
            <v>CORDSCABLE</v>
          </cell>
        </row>
        <row r="904">
          <cell r="A904" t="str">
            <v>COROMANDEL AGRO PRODUCTS &amp; OILS LTD</v>
          </cell>
          <cell r="B904">
            <v>507543</v>
          </cell>
          <cell r="C904" t="str">
            <v>Not Listed</v>
          </cell>
        </row>
        <row r="905">
          <cell r="A905" t="str">
            <v>COROMANDEL ENGINEERING COMPANY LTD</v>
          </cell>
          <cell r="B905">
            <v>533167</v>
          </cell>
          <cell r="C905" t="str">
            <v>Not Listed</v>
          </cell>
        </row>
        <row r="906">
          <cell r="A906" t="str">
            <v>COROMANDEL INTERNATIONAL LTD</v>
          </cell>
          <cell r="B906">
            <v>506395</v>
          </cell>
          <cell r="C906" t="str">
            <v>COROMANDEL</v>
          </cell>
        </row>
        <row r="907">
          <cell r="A907" t="str">
            <v>CORPORATE COURIER AND CARGO LTD</v>
          </cell>
          <cell r="B907">
            <v>526737</v>
          </cell>
          <cell r="C907" t="str">
            <v>Not Listed</v>
          </cell>
        </row>
        <row r="908">
          <cell r="A908" t="str">
            <v>CORPORATE MERCHANT BANKERS LTD</v>
          </cell>
          <cell r="B908">
            <v>540199</v>
          </cell>
          <cell r="C908" t="str">
            <v>Not Listed</v>
          </cell>
        </row>
        <row r="909">
          <cell r="A909" t="str">
            <v>CORPORATION BANK</v>
          </cell>
          <cell r="B909">
            <v>532179</v>
          </cell>
          <cell r="C909" t="str">
            <v>CORPBANK</v>
          </cell>
        </row>
        <row r="910">
          <cell r="A910" t="str">
            <v>COSBOARD INDUSTRIES LTD</v>
          </cell>
          <cell r="B910">
            <v>530859</v>
          </cell>
          <cell r="C910" t="str">
            <v>Not Listed</v>
          </cell>
        </row>
        <row r="911">
          <cell r="A911" t="str">
            <v>COSCO (INDIA) LTD</v>
          </cell>
          <cell r="B911">
            <v>530545</v>
          </cell>
          <cell r="C911" t="str">
            <v>Not Listed</v>
          </cell>
        </row>
        <row r="912">
          <cell r="A912" t="str">
            <v>COSCO INDIA LTD</v>
          </cell>
          <cell r="B912">
            <v>530545</v>
          </cell>
          <cell r="C912" t="str">
            <v>Not Listed</v>
          </cell>
        </row>
        <row r="913">
          <cell r="A913" t="str">
            <v>COSMO FERRITES LTD</v>
          </cell>
          <cell r="B913">
            <v>523100</v>
          </cell>
          <cell r="C913" t="str">
            <v>Not Listed</v>
          </cell>
        </row>
        <row r="914">
          <cell r="A914" t="str">
            <v>COSMO FILMS LTD</v>
          </cell>
          <cell r="B914">
            <v>508814</v>
          </cell>
          <cell r="C914" t="str">
            <v>COSMOFILMS</v>
          </cell>
        </row>
        <row r="915">
          <cell r="A915" t="str">
            <v>COSYN LTD</v>
          </cell>
          <cell r="B915">
            <v>538922</v>
          </cell>
          <cell r="C915" t="str">
            <v>Not Listed</v>
          </cell>
        </row>
        <row r="916">
          <cell r="A916" t="str">
            <v>COUNTRY CLUB HOSPITALITY &amp; HOLIDAYS LTD</v>
          </cell>
          <cell r="B916">
            <v>526550</v>
          </cell>
          <cell r="C916" t="str">
            <v>CCHHL</v>
          </cell>
        </row>
        <row r="917">
          <cell r="A917" t="str">
            <v>COUNTRY CONDO'S LTD</v>
          </cell>
          <cell r="B917">
            <v>531624</v>
          </cell>
          <cell r="C917" t="str">
            <v>COUNCODOS</v>
          </cell>
        </row>
        <row r="918">
          <cell r="A918" t="str">
            <v>COVENTRY COIL-O-MATIC HARYANA LTD</v>
          </cell>
          <cell r="B918">
            <v>523415</v>
          </cell>
          <cell r="C918" t="str">
            <v>Not Listed</v>
          </cell>
        </row>
        <row r="919">
          <cell r="A919" t="str">
            <v>COVIDH TECHNOLOGIES LTD</v>
          </cell>
          <cell r="B919">
            <v>534920</v>
          </cell>
          <cell r="C919" t="str">
            <v>Not Listed</v>
          </cell>
        </row>
        <row r="920">
          <cell r="A920" t="str">
            <v>COX &amp; KINGS LTD</v>
          </cell>
          <cell r="B920">
            <v>533144</v>
          </cell>
          <cell r="C920" t="str">
            <v>COX&amp;KINGS</v>
          </cell>
        </row>
        <row r="921">
          <cell r="A921" t="str">
            <v>Cox &amp;amp; Kings Financial Service Ltd</v>
          </cell>
          <cell r="B921">
            <v>542641</v>
          </cell>
          <cell r="C921" t="str">
            <v>CKFSL</v>
          </cell>
        </row>
        <row r="922">
          <cell r="A922" t="str">
            <v>CRANE INFRASTRUCTURE LTD</v>
          </cell>
          <cell r="B922">
            <v>538770</v>
          </cell>
          <cell r="C922" t="str">
            <v>Not Listed</v>
          </cell>
        </row>
        <row r="923">
          <cell r="A923" t="str">
            <v>CRANES SOFTWARE INTERNATIONAL LTD</v>
          </cell>
          <cell r="B923">
            <v>512093</v>
          </cell>
          <cell r="C923" t="str">
            <v>Not Listed</v>
          </cell>
        </row>
        <row r="924">
          <cell r="A924" t="str">
            <v>CRANEX LTD</v>
          </cell>
          <cell r="B924">
            <v>522001</v>
          </cell>
          <cell r="C924" t="str">
            <v>Not Listed</v>
          </cell>
        </row>
        <row r="925">
          <cell r="A925" t="str">
            <v>CRAVATEX LTD</v>
          </cell>
          <cell r="B925">
            <v>509472</v>
          </cell>
          <cell r="C925" t="str">
            <v>Not Listed</v>
          </cell>
        </row>
        <row r="926">
          <cell r="A926" t="str">
            <v>CRAZY INFOTECH LTD</v>
          </cell>
          <cell r="B926">
            <v>524388</v>
          </cell>
          <cell r="C926" t="str">
            <v>Not Listed</v>
          </cell>
        </row>
        <row r="927">
          <cell r="A927" t="str">
            <v>CREATIVE CASTINGS LTD</v>
          </cell>
          <cell r="B927">
            <v>539527</v>
          </cell>
          <cell r="C927" t="str">
            <v>Not Listed</v>
          </cell>
        </row>
        <row r="928">
          <cell r="A928" t="str">
            <v>CREATIVE EYE LTD</v>
          </cell>
          <cell r="B928">
            <v>532392</v>
          </cell>
          <cell r="C928" t="str">
            <v>CREATIVEYE</v>
          </cell>
        </row>
        <row r="929">
          <cell r="A929" t="str">
            <v>CREATIVE PERIPHERALS AND DISTRIBUTION LTD</v>
          </cell>
          <cell r="B929" t="str">
            <v>Not Listed</v>
          </cell>
          <cell r="C929" t="str">
            <v>CREATIVE</v>
          </cell>
        </row>
        <row r="930">
          <cell r="A930" t="str">
            <v>CREDITACCESS GRAMEEN LTD</v>
          </cell>
          <cell r="B930">
            <v>541770</v>
          </cell>
          <cell r="C930" t="str">
            <v>CREDITACC</v>
          </cell>
        </row>
        <row r="931">
          <cell r="A931" t="str">
            <v>CRESCENT LEASING LTD</v>
          </cell>
          <cell r="B931">
            <v>539131</v>
          </cell>
          <cell r="C931" t="str">
            <v>Not Listed</v>
          </cell>
        </row>
        <row r="932">
          <cell r="A932" t="str">
            <v>CRESSANDA SOLUTIONS LTD</v>
          </cell>
          <cell r="B932">
            <v>512379</v>
          </cell>
          <cell r="C932" t="str">
            <v>Not Listed</v>
          </cell>
        </row>
        <row r="933">
          <cell r="A933" t="str">
            <v>CREST VENTURES LTD</v>
          </cell>
          <cell r="B933">
            <v>511413</v>
          </cell>
          <cell r="C933" t="str">
            <v>CREST</v>
          </cell>
        </row>
        <row r="934">
          <cell r="A934" t="str">
            <v>CRESTCHEM LTD</v>
          </cell>
          <cell r="B934">
            <v>526269</v>
          </cell>
          <cell r="C934" t="str">
            <v>Not Listed</v>
          </cell>
        </row>
        <row r="935">
          <cell r="A935" t="str">
            <v>CRIMSON METAL ENGINEERING COMPANY LTD</v>
          </cell>
          <cell r="B935">
            <v>526977</v>
          </cell>
          <cell r="C935" t="str">
            <v>Not Listed</v>
          </cell>
        </row>
        <row r="936">
          <cell r="A936" t="str">
            <v>CRISIL LTD</v>
          </cell>
          <cell r="B936">
            <v>500092</v>
          </cell>
          <cell r="C936" t="str">
            <v>CRISIL</v>
          </cell>
        </row>
        <row r="937">
          <cell r="A937" t="str">
            <v>CROMPTON GREAVES CONSUMER ELECTRICALS LTD</v>
          </cell>
          <cell r="B937">
            <v>539876</v>
          </cell>
          <cell r="C937" t="str">
            <v>CROMPTON</v>
          </cell>
        </row>
        <row r="938">
          <cell r="A938" t="str">
            <v>CROWN LIFTERS LTD</v>
          </cell>
          <cell r="B938" t="str">
            <v>Not Listed</v>
          </cell>
          <cell r="C938" t="str">
            <v>CROWN</v>
          </cell>
        </row>
        <row r="939">
          <cell r="A939" t="str">
            <v>CROWN TOURS LTD</v>
          </cell>
          <cell r="B939">
            <v>538521</v>
          </cell>
          <cell r="C939" t="str">
            <v>Not Listed</v>
          </cell>
        </row>
        <row r="940">
          <cell r="A940" t="str">
            <v>CRP RISK MANAGEMENT LTD</v>
          </cell>
          <cell r="B940">
            <v>540903</v>
          </cell>
          <cell r="C940" t="str">
            <v>Not Listed</v>
          </cell>
        </row>
        <row r="941">
          <cell r="A941" t="str">
            <v>CSL FINANCE LTD</v>
          </cell>
          <cell r="B941">
            <v>530067</v>
          </cell>
          <cell r="C941" t="str">
            <v>Not Listed</v>
          </cell>
        </row>
        <row r="942">
          <cell r="A942" t="str">
            <v>CUBEX TUBINGS LTD</v>
          </cell>
          <cell r="B942">
            <v>526027</v>
          </cell>
          <cell r="C942" t="str">
            <v>CUBEXTUB</v>
          </cell>
        </row>
        <row r="943">
          <cell r="A943" t="str">
            <v>CUBICAL FINANCIAL SERVICES LTD</v>
          </cell>
          <cell r="B943">
            <v>511710</v>
          </cell>
          <cell r="C943" t="str">
            <v>Not Listed</v>
          </cell>
        </row>
        <row r="944">
          <cell r="A944" t="str">
            <v>CUMMINS (INDIA) LTD</v>
          </cell>
          <cell r="B944">
            <v>500480</v>
          </cell>
          <cell r="C944" t="str">
            <v>CUMMINSIND</v>
          </cell>
        </row>
        <row r="945">
          <cell r="A945" t="str">
            <v>CUMMINS INDIA LTD</v>
          </cell>
          <cell r="B945">
            <v>500480</v>
          </cell>
          <cell r="C945" t="str">
            <v>CUMMINSIND</v>
          </cell>
        </row>
        <row r="946">
          <cell r="A946" t="str">
            <v>CUPID LTD</v>
          </cell>
          <cell r="B946">
            <v>530843</v>
          </cell>
          <cell r="C946" t="str">
            <v>CUPID</v>
          </cell>
        </row>
        <row r="947">
          <cell r="A947" t="str">
            <v>CURA TECHNOLOGIES LTD</v>
          </cell>
          <cell r="B947">
            <v>532332</v>
          </cell>
          <cell r="C947" t="str">
            <v>CURATECH</v>
          </cell>
        </row>
        <row r="948">
          <cell r="A948" t="str">
            <v>CYBELE INDUSTRIES LTD</v>
          </cell>
          <cell r="B948">
            <v>531472</v>
          </cell>
          <cell r="C948" t="str">
            <v>Not Listed</v>
          </cell>
        </row>
        <row r="949">
          <cell r="A949" t="str">
            <v>CYBER MEDIA (INDIA) LTD</v>
          </cell>
          <cell r="B949">
            <v>532640</v>
          </cell>
          <cell r="C949" t="str">
            <v>CYBERMEDIA</v>
          </cell>
        </row>
        <row r="950">
          <cell r="A950" t="str">
            <v>CYBER MEDIA INDIA LTD</v>
          </cell>
          <cell r="B950">
            <v>532640</v>
          </cell>
          <cell r="C950" t="str">
            <v>CYBERMEDIA</v>
          </cell>
        </row>
        <row r="951">
          <cell r="A951" t="str">
            <v>CYBERMATE INFOTEK LTD</v>
          </cell>
          <cell r="B951">
            <v>532271</v>
          </cell>
          <cell r="C951" t="str">
            <v>Not Listed</v>
          </cell>
        </row>
        <row r="952">
          <cell r="A952" t="str">
            <v>CYBERTECH SYSTEMS AND SOFTWARE LTD</v>
          </cell>
          <cell r="B952">
            <v>532173</v>
          </cell>
          <cell r="C952" t="str">
            <v>CYBERTECH</v>
          </cell>
        </row>
        <row r="953">
          <cell r="A953" t="str">
            <v>CYIENT LTD</v>
          </cell>
          <cell r="B953">
            <v>532175</v>
          </cell>
          <cell r="C953" t="str">
            <v>CYIENT</v>
          </cell>
        </row>
        <row r="954">
          <cell r="A954" t="str">
            <v>D B CORP LTD</v>
          </cell>
          <cell r="B954">
            <v>533151</v>
          </cell>
          <cell r="C954" t="str">
            <v>DBCORP</v>
          </cell>
        </row>
        <row r="955">
          <cell r="A955" t="str">
            <v>D B REALTY LTD</v>
          </cell>
          <cell r="B955">
            <v>533160</v>
          </cell>
          <cell r="C955" t="str">
            <v>DBREALTY</v>
          </cell>
        </row>
        <row r="956">
          <cell r="A956" t="str">
            <v>D P ABHUSHAN LTD</v>
          </cell>
          <cell r="B956" t="str">
            <v>Not Listed</v>
          </cell>
          <cell r="C956" t="str">
            <v>DPABHUSHAN</v>
          </cell>
        </row>
        <row r="957">
          <cell r="A957" t="str">
            <v>D P WIRES LTD</v>
          </cell>
          <cell r="B957" t="str">
            <v>Not Listed</v>
          </cell>
          <cell r="C957" t="str">
            <v>DPWIRES</v>
          </cell>
        </row>
        <row r="958">
          <cell r="A958" t="str">
            <v>D&amp;H (INDIA) LTD</v>
          </cell>
          <cell r="B958">
            <v>517514</v>
          </cell>
          <cell r="C958" t="str">
            <v>Not Listed</v>
          </cell>
        </row>
        <row r="959">
          <cell r="A959" t="str">
            <v>D&amp;H INDIA LTD</v>
          </cell>
          <cell r="B959">
            <v>517514</v>
          </cell>
          <cell r="C959" t="str">
            <v>Not Listed</v>
          </cell>
        </row>
        <row r="960">
          <cell r="A960" t="str">
            <v>DABUR (INDIA) LTD</v>
          </cell>
          <cell r="B960">
            <v>500096</v>
          </cell>
          <cell r="C960" t="str">
            <v>DABUR</v>
          </cell>
        </row>
        <row r="961">
          <cell r="A961" t="str">
            <v>DABUR INDIA LTD</v>
          </cell>
          <cell r="B961">
            <v>500096</v>
          </cell>
          <cell r="C961" t="str">
            <v>DABUR</v>
          </cell>
        </row>
        <row r="962">
          <cell r="A962" t="str">
            <v>DAI-ICHI KARKARIA LTD</v>
          </cell>
          <cell r="B962">
            <v>526821</v>
          </cell>
          <cell r="C962" t="str">
            <v>Not Listed</v>
          </cell>
        </row>
        <row r="963">
          <cell r="A963" t="str">
            <v>DAIKAFFIL CHEMICALS (INDIA) LTD</v>
          </cell>
          <cell r="B963">
            <v>530825</v>
          </cell>
          <cell r="C963" t="str">
            <v>Not Listed</v>
          </cell>
        </row>
        <row r="964">
          <cell r="A964" t="str">
            <v>DAIKAFFIL CHEMICALS INDIA LTD</v>
          </cell>
          <cell r="B964">
            <v>530825</v>
          </cell>
          <cell r="C964" t="str">
            <v>Not Listed</v>
          </cell>
        </row>
        <row r="965">
          <cell r="A965" t="str">
            <v>DALAL STREET INVESTMENTS LTD</v>
          </cell>
          <cell r="B965">
            <v>501148</v>
          </cell>
          <cell r="C965" t="str">
            <v>Not Listed</v>
          </cell>
        </row>
        <row r="966">
          <cell r="A966" t="str">
            <v>Dalmia Bharat Ltd</v>
          </cell>
          <cell r="B966">
            <v>542216</v>
          </cell>
          <cell r="C966" t="str">
            <v>DALBHARAT</v>
          </cell>
        </row>
        <row r="967">
          <cell r="A967" t="str">
            <v>DALMIA BHARAT SUGAR AND INDUSTRIES LTD</v>
          </cell>
          <cell r="B967">
            <v>500097</v>
          </cell>
          <cell r="C967" t="str">
            <v>DALMIASUG</v>
          </cell>
        </row>
        <row r="968">
          <cell r="A968" t="str">
            <v>DALMIA INDUSTRIAL DEVELOPMENT LTD</v>
          </cell>
          <cell r="B968">
            <v>539900</v>
          </cell>
          <cell r="C968" t="str">
            <v>Not Listed</v>
          </cell>
        </row>
        <row r="969">
          <cell r="A969" t="str">
            <v>DAMODAR INDUSTRIES LTD</v>
          </cell>
          <cell r="B969">
            <v>521220</v>
          </cell>
          <cell r="C969" t="str">
            <v>DAMODARIND</v>
          </cell>
        </row>
        <row r="970">
          <cell r="A970" t="str">
            <v>DANGEE DUMS LTD</v>
          </cell>
          <cell r="B970" t="str">
            <v>Not Listed</v>
          </cell>
          <cell r="C970" t="str">
            <v>DANGEE</v>
          </cell>
        </row>
        <row r="971">
          <cell r="A971" t="str">
            <v>DANLAW TECHNOLOGIES (INDIA) LTD</v>
          </cell>
          <cell r="B971">
            <v>532329</v>
          </cell>
          <cell r="C971" t="str">
            <v>Not Listed</v>
          </cell>
        </row>
        <row r="972">
          <cell r="A972" t="str">
            <v>DANLAW TECHNOLOGIES INDIA LTD</v>
          </cell>
          <cell r="B972">
            <v>532329</v>
          </cell>
          <cell r="C972" t="str">
            <v>Not Listed</v>
          </cell>
        </row>
        <row r="973">
          <cell r="A973" t="str">
            <v>DANUBE INDUSTRIES LTD</v>
          </cell>
          <cell r="B973">
            <v>540361</v>
          </cell>
          <cell r="C973" t="str">
            <v>Not Listed</v>
          </cell>
        </row>
        <row r="974">
          <cell r="A974" t="str">
            <v>DARJEELING ROPEWAY COMPANY LTD</v>
          </cell>
          <cell r="B974">
            <v>539770</v>
          </cell>
          <cell r="C974" t="str">
            <v>Not Listed</v>
          </cell>
        </row>
        <row r="975">
          <cell r="A975" t="str">
            <v>DARSHAN ORNA LTD</v>
          </cell>
          <cell r="B975">
            <v>539884</v>
          </cell>
          <cell r="C975" t="str">
            <v>Not Listed</v>
          </cell>
        </row>
        <row r="976">
          <cell r="A976" t="str">
            <v>DATAMATICS GLOBAL SERVICES LTD</v>
          </cell>
          <cell r="B976">
            <v>532528</v>
          </cell>
          <cell r="C976" t="str">
            <v>DATAMATICS</v>
          </cell>
        </row>
        <row r="977">
          <cell r="A977" t="str">
            <v>DAULAT SECURITIES LTD</v>
          </cell>
          <cell r="B977">
            <v>530171</v>
          </cell>
          <cell r="C977" t="str">
            <v>Not Listed</v>
          </cell>
        </row>
        <row r="978">
          <cell r="A978" t="str">
            <v>DB INTERNATIONAL STOCK BROKERS LTD</v>
          </cell>
          <cell r="B978">
            <v>530393</v>
          </cell>
          <cell r="C978" t="str">
            <v>DBSTOCKBRO</v>
          </cell>
        </row>
        <row r="979">
          <cell r="A979" t="str">
            <v>DCB BANK LTD</v>
          </cell>
          <cell r="B979">
            <v>532772</v>
          </cell>
          <cell r="C979" t="str">
            <v>DCBBANK</v>
          </cell>
        </row>
        <row r="980">
          <cell r="A980" t="str">
            <v>DCM FINANCIAL SERVICES LTD</v>
          </cell>
          <cell r="B980">
            <v>511611</v>
          </cell>
          <cell r="C980" t="str">
            <v>DCMFINSERV</v>
          </cell>
        </row>
        <row r="981">
          <cell r="A981" t="str">
            <v>DCM LTD</v>
          </cell>
          <cell r="B981">
            <v>502820</v>
          </cell>
          <cell r="C981" t="str">
            <v>DCM</v>
          </cell>
        </row>
        <row r="982">
          <cell r="A982" t="str">
            <v>DCM SHRIRAM INDUSTRIES LTD</v>
          </cell>
          <cell r="B982">
            <v>523369</v>
          </cell>
          <cell r="C982" t="str">
            <v>Not Listed</v>
          </cell>
        </row>
        <row r="983">
          <cell r="A983" t="str">
            <v>DCM SHRIRAM LTD</v>
          </cell>
          <cell r="B983">
            <v>523367</v>
          </cell>
          <cell r="C983" t="str">
            <v>DCMSHRIRAM</v>
          </cell>
        </row>
        <row r="984">
          <cell r="A984" t="str">
            <v>DCW LTD</v>
          </cell>
          <cell r="B984">
            <v>500117</v>
          </cell>
          <cell r="C984" t="str">
            <v>DCW</v>
          </cell>
        </row>
        <row r="985">
          <cell r="A985" t="str">
            <v>DE NORA (INDIA) LTD</v>
          </cell>
          <cell r="B985">
            <v>590031</v>
          </cell>
          <cell r="C985" t="str">
            <v>DENORA</v>
          </cell>
        </row>
        <row r="986">
          <cell r="A986" t="str">
            <v>DE NORA INDIA LTD</v>
          </cell>
          <cell r="B986">
            <v>590031</v>
          </cell>
          <cell r="C986" t="str">
            <v>DENORA</v>
          </cell>
        </row>
        <row r="987">
          <cell r="A987" t="str">
            <v>DEBOCK SALES AND MARKETING LTD</v>
          </cell>
          <cell r="B987" t="str">
            <v>Not Listed</v>
          </cell>
          <cell r="C987" t="str">
            <v>DSML</v>
          </cell>
        </row>
        <row r="988">
          <cell r="A988" t="str">
            <v>DECCAN BEARINGS LTD</v>
          </cell>
          <cell r="B988">
            <v>505703</v>
          </cell>
          <cell r="C988" t="str">
            <v>Not Listed</v>
          </cell>
        </row>
        <row r="989">
          <cell r="A989" t="str">
            <v>DECCAN CEMENTS LTD</v>
          </cell>
          <cell r="B989">
            <v>502137</v>
          </cell>
          <cell r="C989" t="str">
            <v>DECCANCE</v>
          </cell>
        </row>
        <row r="990">
          <cell r="A990" t="str">
            <v>DECCAN GOLD MINES LTD</v>
          </cell>
          <cell r="B990">
            <v>512068</v>
          </cell>
          <cell r="C990" t="str">
            <v>Not Listed</v>
          </cell>
        </row>
        <row r="991">
          <cell r="A991" t="str">
            <v>Deccan Health Care Ltd</v>
          </cell>
          <cell r="B991">
            <v>542248</v>
          </cell>
          <cell r="C991" t="str">
            <v>DECCAN</v>
          </cell>
        </row>
        <row r="992">
          <cell r="A992" t="str">
            <v>DECCAN POLYPACKS LTD</v>
          </cell>
          <cell r="B992">
            <v>531989</v>
          </cell>
          <cell r="C992" t="str">
            <v>Not Listed</v>
          </cell>
        </row>
        <row r="993">
          <cell r="A993" t="str">
            <v>DECILLION FINANCE LTD</v>
          </cell>
          <cell r="B993">
            <v>539190</v>
          </cell>
          <cell r="C993" t="str">
            <v>Not Listed</v>
          </cell>
        </row>
        <row r="994">
          <cell r="A994" t="str">
            <v>DECO-MICA LTD</v>
          </cell>
          <cell r="B994">
            <v>531227</v>
          </cell>
          <cell r="C994" t="str">
            <v>Not Listed</v>
          </cell>
        </row>
        <row r="995">
          <cell r="A995" t="str">
            <v>DECOROUS INVESTMENT &amp; TRADING CO LTD</v>
          </cell>
          <cell r="B995">
            <v>539405</v>
          </cell>
          <cell r="C995" t="str">
            <v>Not Listed</v>
          </cell>
        </row>
        <row r="996">
          <cell r="A996" t="str">
            <v>DEEP DIAMOND (INDIA) LTD</v>
          </cell>
          <cell r="B996">
            <v>539559</v>
          </cell>
          <cell r="C996" t="str">
            <v>Not Listed</v>
          </cell>
        </row>
        <row r="997">
          <cell r="A997" t="str">
            <v>DEEP DIAMOND INDIA LTD</v>
          </cell>
          <cell r="B997">
            <v>539559</v>
          </cell>
          <cell r="C997" t="str">
            <v>Not Listed</v>
          </cell>
        </row>
        <row r="998">
          <cell r="A998" t="str">
            <v>DEEP INDUSTRIES LTD</v>
          </cell>
          <cell r="B998">
            <v>532760</v>
          </cell>
          <cell r="C998" t="str">
            <v>DEEPIND</v>
          </cell>
        </row>
        <row r="999">
          <cell r="A999" t="str">
            <v>DEEP POLYMERS LTD</v>
          </cell>
          <cell r="B999">
            <v>541778</v>
          </cell>
          <cell r="C999" t="str">
            <v>Not Listed</v>
          </cell>
        </row>
        <row r="1000">
          <cell r="A1000" t="str">
            <v>DEEPAK FERTILIZERS AND PETROCHEMICALS CORPORATION LTD</v>
          </cell>
          <cell r="B1000">
            <v>500645</v>
          </cell>
          <cell r="C1000" t="str">
            <v>DEEPAKFERT</v>
          </cell>
        </row>
        <row r="1001">
          <cell r="A1001" t="str">
            <v>DEEPAK NITRITE LTD</v>
          </cell>
          <cell r="B1001">
            <v>506401</v>
          </cell>
          <cell r="C1001" t="str">
            <v>DEEPAKNTR</v>
          </cell>
        </row>
        <row r="1002">
          <cell r="A1002" t="str">
            <v>DEEPAK SPINNERS LTD</v>
          </cell>
          <cell r="B1002">
            <v>514030</v>
          </cell>
          <cell r="C1002" t="str">
            <v>Not Listed</v>
          </cell>
        </row>
        <row r="1003">
          <cell r="A1003" t="str">
            <v>DEEPTI ALLOY STEEL LTD</v>
          </cell>
          <cell r="B1003">
            <v>539455</v>
          </cell>
          <cell r="C1003" t="str">
            <v>Not Listed</v>
          </cell>
        </row>
        <row r="1004">
          <cell r="A1004" t="str">
            <v>DEKSON CASTINGS LTD</v>
          </cell>
          <cell r="B1004">
            <v>780006</v>
          </cell>
          <cell r="C1004" t="str">
            <v>Not Listed</v>
          </cell>
        </row>
        <row r="1005">
          <cell r="A1005" t="str">
            <v>DELTA CORP LTD</v>
          </cell>
          <cell r="B1005">
            <v>532848</v>
          </cell>
          <cell r="C1005" t="str">
            <v>DELTACORP</v>
          </cell>
        </row>
        <row r="1006">
          <cell r="A1006" t="str">
            <v>DELTA INDUSTRIAL RESOURCES LTD</v>
          </cell>
          <cell r="B1006">
            <v>539596</v>
          </cell>
          <cell r="C1006" t="str">
            <v>Not Listed</v>
          </cell>
        </row>
        <row r="1007">
          <cell r="A1007" t="str">
            <v>DELTA MAGNETS LTD</v>
          </cell>
          <cell r="B1007">
            <v>504286</v>
          </cell>
          <cell r="C1007" t="str">
            <v>DELTAMAGNT</v>
          </cell>
        </row>
        <row r="1008">
          <cell r="A1008" t="str">
            <v>DELTON CABLES LTD</v>
          </cell>
          <cell r="B1008">
            <v>504240</v>
          </cell>
          <cell r="C1008" t="str">
            <v>Not Listed</v>
          </cell>
        </row>
        <row r="1009">
          <cell r="A1009" t="str">
            <v>DELTRON LTD</v>
          </cell>
          <cell r="B1009">
            <v>504256</v>
          </cell>
          <cell r="C1009" t="str">
            <v>Not Listed</v>
          </cell>
        </row>
        <row r="1010">
          <cell r="A1010" t="str">
            <v>DEN NETWORKS LTD</v>
          </cell>
          <cell r="B1010">
            <v>533137</v>
          </cell>
          <cell r="C1010" t="str">
            <v>DEN</v>
          </cell>
        </row>
        <row r="1011">
          <cell r="A1011" t="str">
            <v>DENA BANK</v>
          </cell>
          <cell r="B1011">
            <v>532121</v>
          </cell>
          <cell r="C1011" t="str">
            <v>DENABANK</v>
          </cell>
        </row>
        <row r="1012">
          <cell r="A1012" t="str">
            <v>DENIS CHEM LAB LTD</v>
          </cell>
          <cell r="B1012">
            <v>537536</v>
          </cell>
          <cell r="C1012" t="str">
            <v>Not Listed</v>
          </cell>
        </row>
        <row r="1013">
          <cell r="A1013" t="str">
            <v>DESH RAKSHAK AUSHDHALAYA LTD</v>
          </cell>
          <cell r="B1013">
            <v>531521</v>
          </cell>
          <cell r="C1013" t="str">
            <v>Not Listed</v>
          </cell>
        </row>
        <row r="1014">
          <cell r="A1014" t="str">
            <v>DEV INFORMATION TECHNOLOGY LTD</v>
          </cell>
          <cell r="B1014" t="str">
            <v>Not Listed</v>
          </cell>
          <cell r="C1014" t="str">
            <v>DEVIT</v>
          </cell>
        </row>
        <row r="1015">
          <cell r="A1015" t="str">
            <v>DEVHARI EXPORTS (INDIA) LTD</v>
          </cell>
          <cell r="B1015">
            <v>539197</v>
          </cell>
          <cell r="C1015" t="str">
            <v>Not Listed</v>
          </cell>
        </row>
        <row r="1016">
          <cell r="A1016" t="str">
            <v>DEVHARI EXPORTS INDIA LTD</v>
          </cell>
          <cell r="B1016">
            <v>539197</v>
          </cell>
          <cell r="C1016" t="str">
            <v>Not Listed</v>
          </cell>
        </row>
        <row r="1017">
          <cell r="A1017" t="str">
            <v>DEVINE IMPEX LTD</v>
          </cell>
          <cell r="B1017">
            <v>531585</v>
          </cell>
          <cell r="C1017" t="str">
            <v>Not Listed</v>
          </cell>
        </row>
        <row r="1018">
          <cell r="A1018" t="str">
            <v>DEVINSU TRADING LTD</v>
          </cell>
          <cell r="B1018">
            <v>512445</v>
          </cell>
          <cell r="C1018" t="str">
            <v>Not Listed</v>
          </cell>
        </row>
        <row r="1019">
          <cell r="A1019" t="str">
            <v>DEVKI LEASING &amp; FINANCE LTD</v>
          </cell>
          <cell r="B1019">
            <v>530765</v>
          </cell>
          <cell r="C1019" t="str">
            <v>Not Listed</v>
          </cell>
        </row>
        <row r="1020">
          <cell r="A1020" t="str">
            <v>DEVOTED CONSTRUCTION LTD</v>
          </cell>
          <cell r="B1020">
            <v>542002</v>
          </cell>
          <cell r="C1020" t="str">
            <v>Not Listed</v>
          </cell>
        </row>
        <row r="1021">
          <cell r="A1021" t="str">
            <v>DEWAN HOUSING FINANCE CORPORATION LTD</v>
          </cell>
          <cell r="B1021">
            <v>511072</v>
          </cell>
          <cell r="C1021" t="str">
            <v>DHFL</v>
          </cell>
        </row>
        <row r="1022">
          <cell r="A1022" t="str">
            <v>DFM FOODS LTD</v>
          </cell>
          <cell r="B1022">
            <v>519588</v>
          </cell>
          <cell r="C1022" t="str">
            <v>DFMFOODS</v>
          </cell>
        </row>
        <row r="1023">
          <cell r="A1023" t="str">
            <v>DHABRIYA POLYWOOD LTD</v>
          </cell>
          <cell r="B1023">
            <v>538715</v>
          </cell>
          <cell r="C1023" t="str">
            <v>Not Listed</v>
          </cell>
        </row>
        <row r="1024">
          <cell r="A1024" t="str">
            <v>DHAMPUR SUGAR MILLS LTD</v>
          </cell>
          <cell r="B1024">
            <v>500119</v>
          </cell>
          <cell r="C1024" t="str">
            <v>DHAMPURSUG</v>
          </cell>
        </row>
        <row r="1025">
          <cell r="A1025" t="str">
            <v>DHAMPURE SPECIALITY SUGARS LTD</v>
          </cell>
          <cell r="B1025">
            <v>531923</v>
          </cell>
          <cell r="C1025" t="str">
            <v>Not Listed</v>
          </cell>
        </row>
        <row r="1026">
          <cell r="A1026" t="str">
            <v>DHANADA CORPORATION LTD</v>
          </cell>
          <cell r="B1026">
            <v>531198</v>
          </cell>
          <cell r="C1026" t="str">
            <v>Not Listed</v>
          </cell>
        </row>
        <row r="1027">
          <cell r="A1027" t="str">
            <v>DHANALAXMI ROTO SPINNERS LTD</v>
          </cell>
          <cell r="B1027">
            <v>521216</v>
          </cell>
          <cell r="C1027" t="str">
            <v>Not Listed</v>
          </cell>
        </row>
        <row r="1028">
          <cell r="A1028" t="str">
            <v>Dhanashree Electronics Ltd</v>
          </cell>
          <cell r="B1028">
            <v>542679</v>
          </cell>
          <cell r="C1028" t="str">
            <v>DEL</v>
          </cell>
        </row>
        <row r="1029">
          <cell r="A1029" t="str">
            <v>DHANLAXMI BANK LTD</v>
          </cell>
          <cell r="B1029">
            <v>532180</v>
          </cell>
          <cell r="C1029" t="str">
            <v>DHANBANK</v>
          </cell>
        </row>
        <row r="1030">
          <cell r="A1030" t="str">
            <v>DHANLAXMI COTEX LTD</v>
          </cell>
          <cell r="B1030">
            <v>512485</v>
          </cell>
          <cell r="C1030" t="str">
            <v>Not Listed</v>
          </cell>
        </row>
        <row r="1031">
          <cell r="A1031" t="str">
            <v>DHANLAXMI FABRICS LTD</v>
          </cell>
          <cell r="B1031">
            <v>521151</v>
          </cell>
          <cell r="C1031" t="str">
            <v>Not Listed</v>
          </cell>
        </row>
        <row r="1032">
          <cell r="A1032" t="str">
            <v>DHANLEELA INVESTMENTS &amp; TRADING COMPANY LTD</v>
          </cell>
          <cell r="B1032">
            <v>503637</v>
          </cell>
          <cell r="C1032" t="str">
            <v>Not Listed</v>
          </cell>
        </row>
        <row r="1033">
          <cell r="A1033" t="str">
            <v>DHANUKA AGRITECH LTD</v>
          </cell>
          <cell r="B1033">
            <v>507717</v>
          </cell>
          <cell r="C1033" t="str">
            <v>DHANUKA</v>
          </cell>
        </row>
        <row r="1034">
          <cell r="A1034" t="str">
            <v>DHANUKA COMMERCIAL LTD</v>
          </cell>
          <cell r="B1034">
            <v>538446</v>
          </cell>
          <cell r="C1034" t="str">
            <v>Not Listed</v>
          </cell>
        </row>
        <row r="1035">
          <cell r="A1035" t="str">
            <v>DHANUKA REALTY LTD</v>
          </cell>
          <cell r="B1035" t="str">
            <v>Not Listed</v>
          </cell>
          <cell r="C1035" t="str">
            <v>DRL</v>
          </cell>
        </row>
        <row r="1036">
          <cell r="A1036" t="str">
            <v>DHANVANTRI JEEVAN REKHA LTD</v>
          </cell>
          <cell r="B1036">
            <v>531043</v>
          </cell>
          <cell r="C1036" t="str">
            <v>Not Listed</v>
          </cell>
        </row>
        <row r="1037">
          <cell r="A1037" t="str">
            <v>DHANVARSHA FINVEST LTD</v>
          </cell>
          <cell r="B1037">
            <v>540268</v>
          </cell>
          <cell r="C1037" t="str">
            <v>Not Listed</v>
          </cell>
        </row>
        <row r="1038">
          <cell r="A1038" t="str">
            <v>DHARAMSI MORARJI CHEMICAL CO LTD</v>
          </cell>
          <cell r="B1038">
            <v>506405</v>
          </cell>
          <cell r="C1038" t="str">
            <v>Not Listed</v>
          </cell>
        </row>
        <row r="1039">
          <cell r="A1039" t="str">
            <v>DHARANI FINANCE LTD</v>
          </cell>
          <cell r="B1039">
            <v>511451</v>
          </cell>
          <cell r="C1039" t="str">
            <v>Not Listed</v>
          </cell>
        </row>
        <row r="1040">
          <cell r="A1040" t="str">
            <v>DHARANI SUGARS &amp; CHEMICALS LTD</v>
          </cell>
          <cell r="B1040">
            <v>507442</v>
          </cell>
          <cell r="C1040" t="str">
            <v>DHARSUGAR</v>
          </cell>
        </row>
        <row r="1041">
          <cell r="A1041" t="str">
            <v>DHENU BUILDCON INFRA LTD</v>
          </cell>
          <cell r="B1041">
            <v>501945</v>
          </cell>
          <cell r="C1041" t="str">
            <v>Not Listed</v>
          </cell>
        </row>
        <row r="1042">
          <cell r="A1042" t="str">
            <v>DHOOT INDUSTRIAL FINANCE LTD</v>
          </cell>
          <cell r="B1042">
            <v>526971</v>
          </cell>
          <cell r="C1042" t="str">
            <v>Not Listed</v>
          </cell>
        </row>
        <row r="1043">
          <cell r="A1043" t="str">
            <v>DHP (INDIA) LTD</v>
          </cell>
          <cell r="B1043">
            <v>531306</v>
          </cell>
          <cell r="C1043" t="str">
            <v>Not Listed</v>
          </cell>
        </row>
        <row r="1044">
          <cell r="A1044" t="str">
            <v>DHP INDIA LTD</v>
          </cell>
          <cell r="B1044">
            <v>531306</v>
          </cell>
          <cell r="C1044" t="str">
            <v>Not Listed</v>
          </cell>
        </row>
        <row r="1045">
          <cell r="A1045" t="str">
            <v>DHRUV CONSULTANCY SERVICES LTD</v>
          </cell>
          <cell r="B1045">
            <v>541302</v>
          </cell>
          <cell r="C1045" t="str">
            <v>Not Listed</v>
          </cell>
        </row>
        <row r="1046">
          <cell r="A1046" t="str">
            <v>DHRUV ESTATES LTD</v>
          </cell>
          <cell r="B1046">
            <v>507886</v>
          </cell>
          <cell r="C1046" t="str">
            <v>Not Listed</v>
          </cell>
        </row>
        <row r="1047">
          <cell r="A1047" t="str">
            <v>DHRUV WELLNESS LTD</v>
          </cell>
          <cell r="B1047">
            <v>540695</v>
          </cell>
          <cell r="C1047" t="str">
            <v>Not Listed</v>
          </cell>
        </row>
        <row r="1048">
          <cell r="A1048" t="str">
            <v>DHRUVA CAPITAL SERVICES LTD</v>
          </cell>
          <cell r="B1048">
            <v>531237</v>
          </cell>
          <cell r="C1048" t="str">
            <v>Not Listed</v>
          </cell>
        </row>
        <row r="1049">
          <cell r="A1049" t="str">
            <v>DHUNSERI INVESTMENTS LTD</v>
          </cell>
          <cell r="B1049">
            <v>533336</v>
          </cell>
          <cell r="C1049" t="str">
            <v>DHUNINV</v>
          </cell>
        </row>
        <row r="1050">
          <cell r="A1050" t="str">
            <v>DHUNSERI PETROCHEM LTD</v>
          </cell>
          <cell r="B1050">
            <v>523736</v>
          </cell>
          <cell r="C1050" t="str">
            <v>DPL</v>
          </cell>
        </row>
        <row r="1051">
          <cell r="A1051" t="str">
            <v>DHUNSERI TEA &amp; INDUSTRIES LTD</v>
          </cell>
          <cell r="B1051">
            <v>538902</v>
          </cell>
          <cell r="C1051" t="str">
            <v>DTIL</v>
          </cell>
        </row>
        <row r="1052">
          <cell r="A1052" t="str">
            <v>Dhunseri Ventures LTD</v>
          </cell>
          <cell r="B1052" t="str">
            <v>Not Listed</v>
          </cell>
          <cell r="C1052" t="str">
            <v>DVL</v>
          </cell>
        </row>
        <row r="1053">
          <cell r="A1053" t="str">
            <v>DIAMANT INFRASTRUCTURE LTD</v>
          </cell>
          <cell r="B1053">
            <v>508860</v>
          </cell>
          <cell r="C1053" t="str">
            <v>Not Listed</v>
          </cell>
        </row>
        <row r="1054">
          <cell r="A1054" t="str">
            <v>DIAMINES &amp; CHEMICALS LTD</v>
          </cell>
          <cell r="B1054">
            <v>500120</v>
          </cell>
          <cell r="C1054" t="str">
            <v>Not Listed</v>
          </cell>
        </row>
        <row r="1055">
          <cell r="A1055" t="str">
            <v>DIAMOND POWER INFRA LTD</v>
          </cell>
          <cell r="B1055">
            <v>522163</v>
          </cell>
          <cell r="C1055" t="str">
            <v>DIAPOWER</v>
          </cell>
        </row>
        <row r="1056">
          <cell r="A1056" t="str">
            <v>DIANA TEA CO LTD</v>
          </cell>
          <cell r="B1056">
            <v>530959</v>
          </cell>
          <cell r="C1056" t="str">
            <v>Not Listed</v>
          </cell>
        </row>
        <row r="1057">
          <cell r="A1057" t="str">
            <v>DIC (INDIA) LTD</v>
          </cell>
          <cell r="B1057">
            <v>500089</v>
          </cell>
          <cell r="C1057" t="str">
            <v>DICIND</v>
          </cell>
        </row>
        <row r="1058">
          <cell r="A1058" t="str">
            <v>DIC INDIA LTD</v>
          </cell>
          <cell r="B1058">
            <v>500089</v>
          </cell>
          <cell r="C1058" t="str">
            <v>DICIND</v>
          </cell>
        </row>
        <row r="1059">
          <cell r="A1059" t="str">
            <v>DIGGI MULTITRADE LTD</v>
          </cell>
          <cell r="B1059">
            <v>540811</v>
          </cell>
          <cell r="C1059" t="str">
            <v>Not Listed</v>
          </cell>
        </row>
        <row r="1060">
          <cell r="A1060" t="str">
            <v>Digicontent Ltd</v>
          </cell>
          <cell r="B1060">
            <v>542685</v>
          </cell>
          <cell r="C1060" t="str">
            <v>DGCONTENT</v>
          </cell>
        </row>
        <row r="1061">
          <cell r="A1061" t="str">
            <v>DIGJAM LTD</v>
          </cell>
          <cell r="B1061">
            <v>539979</v>
          </cell>
          <cell r="C1061" t="str">
            <v>DIGJAMLTD</v>
          </cell>
        </row>
        <row r="1062">
          <cell r="A1062" t="str">
            <v>DIKSAT TRANSWORLD LTD</v>
          </cell>
          <cell r="B1062">
            <v>540151</v>
          </cell>
          <cell r="C1062" t="str">
            <v>Not Listed</v>
          </cell>
        </row>
        <row r="1063">
          <cell r="A1063" t="str">
            <v>Diksha Greens Ltd</v>
          </cell>
          <cell r="B1063">
            <v>542155</v>
          </cell>
          <cell r="C1063" t="str">
            <v>DGL</v>
          </cell>
        </row>
        <row r="1064">
          <cell r="A1064" t="str">
            <v>DIL LTD</v>
          </cell>
          <cell r="B1064">
            <v>506414</v>
          </cell>
          <cell r="C1064" t="str">
            <v>Not Listed</v>
          </cell>
        </row>
        <row r="1065">
          <cell r="A1065" t="str">
            <v>DILIGENT INDUSTRIES LTD</v>
          </cell>
          <cell r="B1065">
            <v>531153</v>
          </cell>
          <cell r="C1065" t="str">
            <v>Not Listed</v>
          </cell>
        </row>
        <row r="1066">
          <cell r="A1066" t="str">
            <v>DILIGENT MEDIA CORPORATION LTD</v>
          </cell>
          <cell r="B1066">
            <v>540789</v>
          </cell>
          <cell r="C1066" t="str">
            <v>DNAMEDIA</v>
          </cell>
        </row>
        <row r="1067">
          <cell r="A1067" t="str">
            <v>DILIP BUILDCON LTD</v>
          </cell>
          <cell r="B1067">
            <v>540047</v>
          </cell>
          <cell r="C1067" t="str">
            <v>DBL</v>
          </cell>
        </row>
        <row r="1068">
          <cell r="A1068" t="str">
            <v>DION GLOBAL SOLUTIONS LTD</v>
          </cell>
          <cell r="B1068">
            <v>526927</v>
          </cell>
          <cell r="C1068" t="str">
            <v>Not Listed</v>
          </cell>
        </row>
        <row r="1069">
          <cell r="A1069" t="str">
            <v>DISA (INDIA) LTD</v>
          </cell>
          <cell r="B1069">
            <v>500068</v>
          </cell>
          <cell r="C1069" t="str">
            <v>Not Listed</v>
          </cell>
        </row>
        <row r="1070">
          <cell r="A1070" t="str">
            <v>DISA INDIA LTD</v>
          </cell>
          <cell r="B1070">
            <v>500068</v>
          </cell>
          <cell r="C1070" t="str">
            <v>Not Listed</v>
          </cell>
        </row>
        <row r="1071">
          <cell r="A1071" t="str">
            <v>DISH TV (INDIA) LTD</v>
          </cell>
          <cell r="B1071">
            <v>532839</v>
          </cell>
          <cell r="C1071" t="str">
            <v>DISHTV</v>
          </cell>
        </row>
        <row r="1072">
          <cell r="A1072" t="str">
            <v>DISH TV INDIA LTD</v>
          </cell>
          <cell r="B1072">
            <v>532839</v>
          </cell>
          <cell r="C1072" t="str">
            <v>DISHTV</v>
          </cell>
        </row>
        <row r="1073">
          <cell r="A1073" t="str">
            <v>DISHA RESOURCES LTD</v>
          </cell>
          <cell r="B1073">
            <v>531553</v>
          </cell>
          <cell r="C1073" t="str">
            <v>Not Listed</v>
          </cell>
        </row>
        <row r="1074">
          <cell r="A1074" t="str">
            <v>DISHMAN CARBOGEN AMCIS LTD</v>
          </cell>
          <cell r="B1074">
            <v>540701</v>
          </cell>
          <cell r="C1074" t="str">
            <v>DCAL</v>
          </cell>
        </row>
        <row r="1075">
          <cell r="A1075" t="str">
            <v>DIVINUS FABRICS LTD</v>
          </cell>
          <cell r="B1075">
            <v>538432</v>
          </cell>
          <cell r="C1075" t="str">
            <v>Not Listed</v>
          </cell>
        </row>
        <row r="1076">
          <cell r="A1076" t="str">
            <v>DIVI'S LABORATORIES LTD</v>
          </cell>
          <cell r="B1076">
            <v>532488</v>
          </cell>
          <cell r="C1076" t="str">
            <v>DIVISLAB</v>
          </cell>
        </row>
        <row r="1077">
          <cell r="A1077" t="str">
            <v>DIVYA JYOTI INDUSTRIES LTD</v>
          </cell>
          <cell r="B1077">
            <v>526285</v>
          </cell>
          <cell r="C1077" t="str">
            <v>Not Listed</v>
          </cell>
        </row>
        <row r="1078">
          <cell r="A1078" t="str">
            <v>DIVYASHAKTI GRANITES LTD</v>
          </cell>
          <cell r="B1078">
            <v>526315</v>
          </cell>
          <cell r="C1078" t="str">
            <v>Not Listed</v>
          </cell>
        </row>
        <row r="1079">
          <cell r="A1079" t="str">
            <v>DIXON TECHNOLOGIES (INDIA) LTD</v>
          </cell>
          <cell r="B1079">
            <v>540699</v>
          </cell>
          <cell r="C1079" t="str">
            <v>DIXON</v>
          </cell>
        </row>
        <row r="1080">
          <cell r="A1080" t="str">
            <v>DIXON TECHNOLOGIES INDIA LTD</v>
          </cell>
          <cell r="B1080">
            <v>540699</v>
          </cell>
          <cell r="C1080" t="str">
            <v>DIXON</v>
          </cell>
        </row>
        <row r="1081">
          <cell r="A1081" t="str">
            <v>DLF LTD</v>
          </cell>
          <cell r="B1081">
            <v>532868</v>
          </cell>
          <cell r="C1081" t="str">
            <v>DLF</v>
          </cell>
        </row>
        <row r="1082">
          <cell r="A1082" t="str">
            <v>D-LINK (INDIA) LTD</v>
          </cell>
          <cell r="B1082">
            <v>533146</v>
          </cell>
          <cell r="C1082" t="str">
            <v>DLINK(INDIA)</v>
          </cell>
        </row>
        <row r="1083">
          <cell r="A1083" t="str">
            <v>D-LINK INDIA LTD</v>
          </cell>
          <cell r="B1083">
            <v>533146</v>
          </cell>
          <cell r="C1083" t="str">
            <v>DLINKINDIA</v>
          </cell>
        </row>
        <row r="1084">
          <cell r="A1084" t="str">
            <v>DOLAT INVESTMENTS LTD</v>
          </cell>
          <cell r="B1084">
            <v>505526</v>
          </cell>
          <cell r="C1084" t="str">
            <v>Not Listed</v>
          </cell>
        </row>
        <row r="1085">
          <cell r="A1085" t="str">
            <v>DOLFIN RUBBERS LTD</v>
          </cell>
          <cell r="B1085">
            <v>542013</v>
          </cell>
          <cell r="C1085" t="str">
            <v>Not Listed</v>
          </cell>
        </row>
        <row r="1086">
          <cell r="A1086" t="str">
            <v>DOLLAR INDUSTRIES LTD</v>
          </cell>
          <cell r="B1086">
            <v>541403</v>
          </cell>
          <cell r="C1086" t="str">
            <v>DOLLAR</v>
          </cell>
        </row>
        <row r="1087">
          <cell r="A1087" t="str">
            <v>DOLPHIN MEDICAL SERVICES LTD</v>
          </cell>
          <cell r="B1087">
            <v>526504</v>
          </cell>
          <cell r="C1087" t="str">
            <v>Not Listed</v>
          </cell>
        </row>
        <row r="1088">
          <cell r="A1088" t="str">
            <v>DOLPHIN OFFSHORE ENTERPRISES (INDIA) LTD</v>
          </cell>
          <cell r="B1088">
            <v>522261</v>
          </cell>
          <cell r="C1088" t="str">
            <v>DOLPHINOFF</v>
          </cell>
        </row>
        <row r="1089">
          <cell r="A1089" t="str">
            <v>DOLPHIN OFFSHORE ENTERPRISES INDIA LTD</v>
          </cell>
          <cell r="B1089">
            <v>522261</v>
          </cell>
          <cell r="C1089" t="str">
            <v>DOLPHINOFF</v>
          </cell>
        </row>
        <row r="1090">
          <cell r="A1090" t="str">
            <v>DONEAR INDUSTRIES LTD</v>
          </cell>
          <cell r="B1090">
            <v>512519</v>
          </cell>
          <cell r="C1090" t="str">
            <v>DONEAR</v>
          </cell>
        </row>
        <row r="1091">
          <cell r="A1091" t="str">
            <v>DPSC LTD</v>
          </cell>
          <cell r="B1091" t="str">
            <v>Not Listed</v>
          </cell>
          <cell r="C1091" t="str">
            <v>DPSCLTD</v>
          </cell>
        </row>
        <row r="1092">
          <cell r="A1092" t="str">
            <v>DQ ENTERTAINMENT INTERNATIONAL LTD</v>
          </cell>
          <cell r="B1092">
            <v>533176</v>
          </cell>
          <cell r="C1092" t="str">
            <v>DQE</v>
          </cell>
        </row>
        <row r="1093">
          <cell r="A1093" t="str">
            <v>DR AGARWALS EYE HOSPITAL LTD</v>
          </cell>
          <cell r="B1093">
            <v>526783</v>
          </cell>
          <cell r="C1093" t="str">
            <v>Not Listed</v>
          </cell>
        </row>
        <row r="1094">
          <cell r="A1094" t="str">
            <v>DR HABEEBULLAH LIFE SCIENCES LTD</v>
          </cell>
          <cell r="B1094">
            <v>539267</v>
          </cell>
          <cell r="C1094" t="str">
            <v>Not Listed</v>
          </cell>
        </row>
        <row r="1095">
          <cell r="A1095" t="str">
            <v>DR LAL PATH LABS LTD</v>
          </cell>
          <cell r="B1095">
            <v>539524</v>
          </cell>
          <cell r="C1095" t="str">
            <v>LALPATHLAB</v>
          </cell>
        </row>
        <row r="1096">
          <cell r="A1096" t="str">
            <v>DR LALCHANDANI LABS LTD</v>
          </cell>
          <cell r="B1096">
            <v>541299</v>
          </cell>
          <cell r="C1096" t="str">
            <v>Not Listed</v>
          </cell>
        </row>
        <row r="1097">
          <cell r="A1097" t="str">
            <v>DR REDDY'S LABORATORIES LTD</v>
          </cell>
          <cell r="B1097">
            <v>500124</v>
          </cell>
          <cell r="C1097" t="str">
            <v>DRREDDY</v>
          </cell>
        </row>
        <row r="1098">
          <cell r="A1098" t="str">
            <v>DRA CONSULTANTS LTD</v>
          </cell>
          <cell r="B1098">
            <v>540144</v>
          </cell>
          <cell r="C1098" t="str">
            <v>Not Listed</v>
          </cell>
        </row>
        <row r="1099">
          <cell r="A1099" t="str">
            <v>DREDGING CORPORATION OF (INDIA) LTD</v>
          </cell>
          <cell r="B1099">
            <v>523618</v>
          </cell>
          <cell r="C1099" t="str">
            <v>DREDGECORP</v>
          </cell>
        </row>
        <row r="1100">
          <cell r="A1100" t="str">
            <v>DREDGING CORPORATION OF INDIA LTD</v>
          </cell>
          <cell r="B1100">
            <v>523618</v>
          </cell>
          <cell r="C1100" t="str">
            <v>DREDGECORP</v>
          </cell>
        </row>
        <row r="1101">
          <cell r="A1101" t="str">
            <v>DUCON INFRATECHNOLOGIES LTD</v>
          </cell>
          <cell r="B1101">
            <v>534674</v>
          </cell>
          <cell r="C1101" t="str">
            <v>DUCON</v>
          </cell>
        </row>
        <row r="1102">
          <cell r="A1102" t="str">
            <v>DUGAR HOUSING DEVELOPMENTS LTD</v>
          </cell>
          <cell r="B1102">
            <v>511634</v>
          </cell>
          <cell r="C1102" t="str">
            <v>Not Listed</v>
          </cell>
        </row>
        <row r="1103">
          <cell r="A1103" t="str">
            <v>DUKE OFFSHORE LTD</v>
          </cell>
          <cell r="B1103">
            <v>531471</v>
          </cell>
          <cell r="C1103" t="str">
            <v>Not Listed</v>
          </cell>
        </row>
        <row r="1104">
          <cell r="A1104" t="str">
            <v>DUNCAN ENGINEERING LTD</v>
          </cell>
          <cell r="B1104">
            <v>504908</v>
          </cell>
          <cell r="C1104" t="str">
            <v>Not Listed</v>
          </cell>
        </row>
        <row r="1105">
          <cell r="A1105" t="str">
            <v>DUROPACK LTD</v>
          </cell>
          <cell r="B1105">
            <v>526355</v>
          </cell>
          <cell r="C1105" t="str">
            <v>Not Listed</v>
          </cell>
        </row>
        <row r="1106">
          <cell r="A1106" t="str">
            <v>DUTRON POLYMERS LTD</v>
          </cell>
          <cell r="B1106">
            <v>517437</v>
          </cell>
          <cell r="C1106" t="str">
            <v>Not Listed</v>
          </cell>
        </row>
        <row r="1107">
          <cell r="A1107" t="str">
            <v>DWARIKESH SUGAR INDUSTRIES LTD</v>
          </cell>
          <cell r="B1107">
            <v>532610</v>
          </cell>
          <cell r="C1107" t="str">
            <v>DWARKESH</v>
          </cell>
        </row>
        <row r="1108">
          <cell r="A1108" t="str">
            <v>Dwitiya Trading Ltd</v>
          </cell>
          <cell r="B1108">
            <v>538608</v>
          </cell>
          <cell r="C1108" t="str">
            <v>DWITIYA</v>
          </cell>
        </row>
        <row r="1109">
          <cell r="A1109" t="str">
            <v>DYNACONS SYSTEMS &amp; SOLUTIONS LTD</v>
          </cell>
          <cell r="B1109">
            <v>532365</v>
          </cell>
          <cell r="C1109" t="str">
            <v>DSSL</v>
          </cell>
        </row>
        <row r="1110">
          <cell r="A1110" t="str">
            <v>DYNAMATIC TECHNOLOGIES LTD</v>
          </cell>
          <cell r="B1110">
            <v>505242</v>
          </cell>
          <cell r="C1110" t="str">
            <v>DYNAMATECH</v>
          </cell>
        </row>
        <row r="1111">
          <cell r="A1111" t="str">
            <v>DYNAMIC ARCHISTRUCTURES LTD</v>
          </cell>
          <cell r="B1111">
            <v>539681</v>
          </cell>
          <cell r="C1111" t="str">
            <v>Not Listed</v>
          </cell>
        </row>
        <row r="1112">
          <cell r="A1112" t="str">
            <v>DYNAMIC CABLES LTD</v>
          </cell>
          <cell r="B1112">
            <v>540795</v>
          </cell>
          <cell r="C1112" t="str">
            <v>Not Listed</v>
          </cell>
        </row>
        <row r="1113">
          <cell r="A1113" t="str">
            <v>DYNAMIC INDUSTRIES LTD</v>
          </cell>
          <cell r="B1113">
            <v>524818</v>
          </cell>
          <cell r="C1113" t="str">
            <v>Not Listed</v>
          </cell>
        </row>
        <row r="1114">
          <cell r="A1114" t="str">
            <v>DYNAMIC PORTFOLIO MANAGEMENT &amp; SERVICES LTD</v>
          </cell>
          <cell r="B1114">
            <v>530779</v>
          </cell>
          <cell r="C1114" t="str">
            <v>Not Listed</v>
          </cell>
        </row>
        <row r="1115">
          <cell r="A1115" t="str">
            <v>DYNAVISION LTD</v>
          </cell>
          <cell r="B1115">
            <v>517238</v>
          </cell>
          <cell r="C1115" t="str">
            <v>Not Listed</v>
          </cell>
        </row>
        <row r="1116">
          <cell r="A1116" t="str">
            <v>DYNEMIC PRODUCTS LTD</v>
          </cell>
          <cell r="B1116">
            <v>532707</v>
          </cell>
          <cell r="C1116" t="str">
            <v>DYNPRO</v>
          </cell>
        </row>
        <row r="1117">
          <cell r="A1117" t="str">
            <v>E COM INFOTECH I LTD</v>
          </cell>
          <cell r="B1117">
            <v>531533</v>
          </cell>
          <cell r="C1117" t="str">
            <v>Not Listed</v>
          </cell>
        </row>
        <row r="1118">
          <cell r="A1118" t="str">
            <v>E2E NETWORKS LTD</v>
          </cell>
          <cell r="B1118" t="str">
            <v>Not Listed</v>
          </cell>
          <cell r="C1118" t="str">
            <v>E2E</v>
          </cell>
        </row>
        <row r="1119">
          <cell r="A1119" t="str">
            <v>EAST BUILDTECH LTD</v>
          </cell>
          <cell r="B1119">
            <v>507917</v>
          </cell>
          <cell r="C1119" t="str">
            <v>Not Listed</v>
          </cell>
        </row>
        <row r="1120">
          <cell r="A1120" t="str">
            <v>EAST COAST STEEL LTD</v>
          </cell>
          <cell r="B1120">
            <v>520081</v>
          </cell>
          <cell r="C1120" t="str">
            <v>Not Listed</v>
          </cell>
        </row>
        <row r="1121">
          <cell r="A1121" t="str">
            <v>EAST INDIA SECURITIES LTD</v>
          </cell>
          <cell r="B1121">
            <v>541053</v>
          </cell>
          <cell r="C1121" t="str">
            <v>Not Listed</v>
          </cell>
        </row>
        <row r="1122">
          <cell r="A1122" t="str">
            <v>EASTERN SILK INDUSTRIES LTD</v>
          </cell>
          <cell r="B1122">
            <v>590022</v>
          </cell>
          <cell r="C1122" t="str">
            <v>EASTSILK</v>
          </cell>
        </row>
        <row r="1123">
          <cell r="A1123" t="str">
            <v>EASTERN TREADS LTD</v>
          </cell>
          <cell r="B1123">
            <v>531346</v>
          </cell>
          <cell r="C1123" t="str">
            <v>Not Listed</v>
          </cell>
        </row>
        <row r="1124">
          <cell r="A1124" t="str">
            <v>EASUN REYROLLE LTD</v>
          </cell>
          <cell r="B1124">
            <v>532751</v>
          </cell>
          <cell r="C1124" t="str">
            <v>EASUNREYRL</v>
          </cell>
        </row>
        <row r="1125">
          <cell r="A1125" t="str">
            <v>ECE INDUSTRIES LTD</v>
          </cell>
          <cell r="B1125" t="str">
            <v>Not Listed</v>
          </cell>
          <cell r="C1125" t="str">
            <v>ECEIND</v>
          </cell>
        </row>
        <row r="1126">
          <cell r="A1126" t="str">
            <v>ECLERX SERVICES LTD</v>
          </cell>
          <cell r="B1126">
            <v>532927</v>
          </cell>
          <cell r="C1126" t="str">
            <v>ECLERX</v>
          </cell>
        </row>
        <row r="1127">
          <cell r="A1127" t="str">
            <v>ECO FRIENDLY FOOD PROCESSING PARK LTD</v>
          </cell>
          <cell r="B1127">
            <v>534839</v>
          </cell>
          <cell r="C1127" t="str">
            <v>Not Listed</v>
          </cell>
        </row>
        <row r="1128">
          <cell r="A1128" t="str">
            <v>ECO RECYCLING LTD</v>
          </cell>
          <cell r="B1128">
            <v>530643</v>
          </cell>
          <cell r="C1128" t="str">
            <v>Not Listed</v>
          </cell>
        </row>
        <row r="1129">
          <cell r="A1129" t="str">
            <v>ECOBOARD INDUSTRIES LTD</v>
          </cell>
          <cell r="B1129">
            <v>523732</v>
          </cell>
          <cell r="C1129" t="str">
            <v>Not Listed</v>
          </cell>
        </row>
        <row r="1130">
          <cell r="A1130" t="str">
            <v>ECONO TRADE (INDIA) LTD</v>
          </cell>
          <cell r="B1130">
            <v>538708</v>
          </cell>
          <cell r="C1130" t="str">
            <v>Not Listed</v>
          </cell>
        </row>
        <row r="1131">
          <cell r="A1131" t="str">
            <v>ECONO TRADE INDIA LTD</v>
          </cell>
          <cell r="B1131">
            <v>538708</v>
          </cell>
          <cell r="C1131" t="str">
            <v>Not Listed</v>
          </cell>
        </row>
        <row r="1132">
          <cell r="A1132" t="str">
            <v>ECOPLAST LTD</v>
          </cell>
          <cell r="B1132">
            <v>526703</v>
          </cell>
          <cell r="C1132" t="str">
            <v>Not Listed</v>
          </cell>
        </row>
        <row r="1133">
          <cell r="A1133" t="str">
            <v>ECS BIZTECH LTD</v>
          </cell>
          <cell r="B1133">
            <v>540063</v>
          </cell>
          <cell r="C1133" t="str">
            <v>Not Listed</v>
          </cell>
        </row>
        <row r="1134">
          <cell r="A1134" t="str">
            <v>EDELWEISS FINANCIAL SERVICES LTD</v>
          </cell>
          <cell r="B1134">
            <v>532922</v>
          </cell>
          <cell r="C1134" t="str">
            <v>EDELWEISS</v>
          </cell>
        </row>
        <row r="1135">
          <cell r="A1135" t="str">
            <v>EDUCOMP SOLUTIONS LTD</v>
          </cell>
          <cell r="B1135">
            <v>532696</v>
          </cell>
          <cell r="C1135" t="str">
            <v>EDUCOMP</v>
          </cell>
        </row>
        <row r="1136">
          <cell r="A1136" t="str">
            <v>EDUEXEL INFOTAINMENT LTD</v>
          </cell>
          <cell r="B1136">
            <v>526483</v>
          </cell>
          <cell r="C1136" t="str">
            <v>Not Listed</v>
          </cell>
        </row>
        <row r="1137">
          <cell r="A1137" t="str">
            <v>EDYNAMICS SOLUTIONS LTD</v>
          </cell>
          <cell r="B1137">
            <v>535694</v>
          </cell>
          <cell r="C1137" t="str">
            <v>Not Listed</v>
          </cell>
        </row>
        <row r="1138">
          <cell r="A1138" t="str">
            <v>EICHER MOTORS LTD</v>
          </cell>
          <cell r="B1138">
            <v>505200</v>
          </cell>
          <cell r="C1138" t="str">
            <v>EICHERMOT</v>
          </cell>
        </row>
        <row r="1139">
          <cell r="A1139" t="str">
            <v>EID PARRY (INDIA) LTD</v>
          </cell>
          <cell r="B1139">
            <v>500125</v>
          </cell>
          <cell r="C1139" t="str">
            <v>EIDPARRY</v>
          </cell>
        </row>
        <row r="1140">
          <cell r="A1140" t="str">
            <v>EID PARRY INDIA LTD</v>
          </cell>
          <cell r="B1140">
            <v>500125</v>
          </cell>
          <cell r="C1140" t="str">
            <v>EIDPARRY</v>
          </cell>
        </row>
        <row r="1141">
          <cell r="A1141" t="str">
            <v>EIH ASSOCIATED HOTELS LTD</v>
          </cell>
          <cell r="B1141">
            <v>523127</v>
          </cell>
          <cell r="C1141" t="str">
            <v>EIHAHOTELS</v>
          </cell>
        </row>
        <row r="1142">
          <cell r="A1142" t="str">
            <v>EIH LTD</v>
          </cell>
          <cell r="B1142">
            <v>500840</v>
          </cell>
          <cell r="C1142" t="str">
            <v>EIHOTEL</v>
          </cell>
        </row>
        <row r="1143">
          <cell r="A1143" t="str">
            <v>EIMCO ELECON (INDIA) LTD</v>
          </cell>
          <cell r="B1143">
            <v>523708</v>
          </cell>
          <cell r="C1143" t="str">
            <v>EIMCOELECO</v>
          </cell>
        </row>
        <row r="1144">
          <cell r="A1144" t="str">
            <v>EIMCO ELECON INDIA LTD</v>
          </cell>
          <cell r="B1144">
            <v>523708</v>
          </cell>
          <cell r="C1144" t="str">
            <v>EIMCOELECO</v>
          </cell>
        </row>
        <row r="1145">
          <cell r="A1145" t="str">
            <v>Ejecta Marketing Ltd</v>
          </cell>
          <cell r="B1145">
            <v>538653</v>
          </cell>
          <cell r="C1145" t="str">
            <v>EML</v>
          </cell>
        </row>
        <row r="1146">
          <cell r="A1146" t="str">
            <v>EKAM LEASING &amp; FINANCE CO LTD</v>
          </cell>
          <cell r="B1146">
            <v>530581</v>
          </cell>
          <cell r="C1146" t="str">
            <v>Not Listed</v>
          </cell>
        </row>
        <row r="1147">
          <cell r="A1147" t="str">
            <v>E-LAND APPAREL LTD</v>
          </cell>
          <cell r="B1147">
            <v>532820</v>
          </cell>
          <cell r="C1147" t="str">
            <v>ELAND</v>
          </cell>
        </row>
        <row r="1148">
          <cell r="A1148" t="str">
            <v>ELANGO INDUSTRIES LTD</v>
          </cell>
          <cell r="B1148">
            <v>513452</v>
          </cell>
          <cell r="C1148" t="str">
            <v>Not Listed</v>
          </cell>
        </row>
        <row r="1149">
          <cell r="A1149" t="str">
            <v>ELANTAS BECK (INDIA) LTD</v>
          </cell>
          <cell r="B1149">
            <v>500123</v>
          </cell>
          <cell r="C1149" t="str">
            <v>Not Listed</v>
          </cell>
        </row>
        <row r="1150">
          <cell r="A1150" t="str">
            <v>ELANTAS BECK INDIA LTD</v>
          </cell>
          <cell r="B1150">
            <v>500123</v>
          </cell>
          <cell r="C1150" t="str">
            <v>Not Listed</v>
          </cell>
        </row>
        <row r="1151">
          <cell r="A1151" t="str">
            <v>ELCID INVESTMENTS LTD</v>
          </cell>
          <cell r="B1151">
            <v>503681</v>
          </cell>
          <cell r="C1151" t="str">
            <v>Not Listed</v>
          </cell>
        </row>
        <row r="1152">
          <cell r="A1152" t="str">
            <v>ELDECO HOUSING &amp; INDUSTRIES LTD</v>
          </cell>
          <cell r="B1152">
            <v>523329</v>
          </cell>
          <cell r="C1152" t="str">
            <v>Not Listed</v>
          </cell>
        </row>
        <row r="1153">
          <cell r="A1153" t="str">
            <v>ELECON ENGINEERING COMPANY LTD</v>
          </cell>
          <cell r="B1153">
            <v>505700</v>
          </cell>
          <cell r="C1153" t="str">
            <v>ELECON</v>
          </cell>
        </row>
        <row r="1154">
          <cell r="A1154" t="str">
            <v>ELECTROSTEEL CASTINGS LTD</v>
          </cell>
          <cell r="B1154">
            <v>500128</v>
          </cell>
          <cell r="C1154" t="str">
            <v>ELECTCAST</v>
          </cell>
        </row>
        <row r="1155">
          <cell r="A1155" t="str">
            <v>ELECTROSTEEL STEELS LTD</v>
          </cell>
          <cell r="B1155">
            <v>533264</v>
          </cell>
          <cell r="C1155" t="str">
            <v>ELECTROSL</v>
          </cell>
        </row>
        <row r="1156">
          <cell r="A1156" t="str">
            <v>ELECTROTHERM (INDIA) LTD</v>
          </cell>
          <cell r="B1156">
            <v>526608</v>
          </cell>
          <cell r="C1156" t="str">
            <v>ELECTHERM</v>
          </cell>
        </row>
        <row r="1157">
          <cell r="A1157" t="str">
            <v>ELECTROTHERM INDIA LTD</v>
          </cell>
          <cell r="B1157">
            <v>526608</v>
          </cell>
          <cell r="C1157" t="str">
            <v>ELECTHERM</v>
          </cell>
        </row>
        <row r="1158">
          <cell r="A1158" t="str">
            <v>ELEGANT FLORICULTURE &amp; AGROTECH (INDIA) LTD</v>
          </cell>
          <cell r="B1158">
            <v>526473</v>
          </cell>
          <cell r="C1158" t="str">
            <v>Not Listed</v>
          </cell>
        </row>
        <row r="1159">
          <cell r="A1159" t="str">
            <v>ELEGANT FLORICULTURE &amp; AGROTECH INDIA LTD</v>
          </cell>
          <cell r="B1159">
            <v>526473</v>
          </cell>
          <cell r="C1159" t="str">
            <v>Not Listed</v>
          </cell>
        </row>
        <row r="1160">
          <cell r="A1160" t="str">
            <v>ELEGANT MARBLES &amp; GRANI INDUSTRIES LTD</v>
          </cell>
          <cell r="B1160">
            <v>526705</v>
          </cell>
          <cell r="C1160" t="str">
            <v>Not Listed</v>
          </cell>
        </row>
        <row r="1161">
          <cell r="A1161" t="str">
            <v>ELGI EQUIPMENTS LTD</v>
          </cell>
          <cell r="B1161">
            <v>522074</v>
          </cell>
          <cell r="C1161" t="str">
            <v>ELGIEQUIP</v>
          </cell>
        </row>
        <row r="1162">
          <cell r="A1162" t="str">
            <v>ELGI RUBBER COMPANY LTD</v>
          </cell>
          <cell r="B1162" t="str">
            <v>Not Listed</v>
          </cell>
          <cell r="C1162" t="str">
            <v>ELGIRUBCO</v>
          </cell>
        </row>
        <row r="1163">
          <cell r="A1163" t="str">
            <v>ELIXIR CAPITAL LTD</v>
          </cell>
          <cell r="B1163">
            <v>531278</v>
          </cell>
          <cell r="C1163" t="str">
            <v>Not Listed</v>
          </cell>
        </row>
        <row r="1164">
          <cell r="A1164" t="str">
            <v>ELNET TECHNOLOGIES LTD</v>
          </cell>
          <cell r="B1164">
            <v>517477</v>
          </cell>
          <cell r="C1164" t="str">
            <v>Not Listed</v>
          </cell>
        </row>
        <row r="1165">
          <cell r="A1165" t="str">
            <v>ELPRO INTERNATIONAL LTD</v>
          </cell>
          <cell r="B1165">
            <v>504000</v>
          </cell>
          <cell r="C1165" t="str">
            <v>Not Listed</v>
          </cell>
        </row>
        <row r="1166">
          <cell r="A1166" t="str">
            <v>EMA (INDIA) LTD</v>
          </cell>
          <cell r="B1166">
            <v>522027</v>
          </cell>
          <cell r="C1166" t="str">
            <v>Not Listed</v>
          </cell>
        </row>
        <row r="1167">
          <cell r="A1167" t="str">
            <v>EMA INDIA LTD</v>
          </cell>
          <cell r="B1167">
            <v>522027</v>
          </cell>
          <cell r="C1167" t="str">
            <v>Not Listed</v>
          </cell>
        </row>
        <row r="1168">
          <cell r="A1168" t="str">
            <v>EMAMI LTD</v>
          </cell>
          <cell r="B1168">
            <v>531162</v>
          </cell>
          <cell r="C1168" t="str">
            <v>EMAMILTD</v>
          </cell>
        </row>
        <row r="1169">
          <cell r="A1169" t="str">
            <v>Emami Paper Mills LTD</v>
          </cell>
          <cell r="B1169" t="str">
            <v>Not Listed</v>
          </cell>
          <cell r="C1169" t="str">
            <v>EMAMIPAP</v>
          </cell>
        </row>
        <row r="1170">
          <cell r="A1170" t="str">
            <v>EMAMI PAPER MILLS LTD</v>
          </cell>
          <cell r="B1170">
            <v>533208</v>
          </cell>
          <cell r="C1170" t="str">
            <v>Not Listed</v>
          </cell>
        </row>
        <row r="1171">
          <cell r="A1171" t="str">
            <v>EMAMI REALTY LTD</v>
          </cell>
          <cell r="B1171">
            <v>533218</v>
          </cell>
          <cell r="C1171" t="str">
            <v>EMAMIREAL</v>
          </cell>
        </row>
        <row r="1172">
          <cell r="A1172" t="str">
            <v>Embassy Office Parks REIT</v>
          </cell>
          <cell r="B1172">
            <v>542602</v>
          </cell>
          <cell r="C1172" t="str">
            <v>EMBASSY</v>
          </cell>
        </row>
        <row r="1173">
          <cell r="A1173" t="str">
            <v>EMCO LTD</v>
          </cell>
          <cell r="B1173">
            <v>504008</v>
          </cell>
          <cell r="C1173" t="str">
            <v>EMCO</v>
          </cell>
        </row>
        <row r="1174">
          <cell r="A1174" t="str">
            <v>EMERALD LEASING FINANCE &amp; INVESTMENT COMPANY LTD</v>
          </cell>
          <cell r="B1174">
            <v>538882</v>
          </cell>
          <cell r="C1174" t="str">
            <v>Not Listed</v>
          </cell>
        </row>
        <row r="1175">
          <cell r="A1175" t="str">
            <v>EMERALD LEISURES LTD</v>
          </cell>
          <cell r="B1175">
            <v>507265</v>
          </cell>
          <cell r="C1175" t="str">
            <v>Not Listed</v>
          </cell>
        </row>
        <row r="1176">
          <cell r="A1176" t="str">
            <v>EMGEE CABLES &amp; COMMUNICATIONS LTD</v>
          </cell>
          <cell r="B1176">
            <v>530333</v>
          </cell>
          <cell r="C1176" t="str">
            <v>Not Listed</v>
          </cell>
        </row>
        <row r="1177">
          <cell r="A1177" t="str">
            <v>EMKAY GLOBAL FINANCIAL SERVICES LTD</v>
          </cell>
          <cell r="B1177">
            <v>532737</v>
          </cell>
          <cell r="C1177" t="str">
            <v>EMKAY</v>
          </cell>
        </row>
        <row r="1178">
          <cell r="A1178" t="str">
            <v>EMKAY TAPS AND CUTTING TOOLS LTD</v>
          </cell>
          <cell r="B1178" t="str">
            <v>Not Listed</v>
          </cell>
          <cell r="C1178" t="str">
            <v>EMKAYTOOLS</v>
          </cell>
        </row>
        <row r="1179">
          <cell r="A1179" t="str">
            <v>EMMBI INDUSTRIES LTD</v>
          </cell>
          <cell r="B1179">
            <v>533161</v>
          </cell>
          <cell r="C1179" t="str">
            <v>EMMBI</v>
          </cell>
        </row>
        <row r="1180">
          <cell r="A1180" t="str">
            <v>EMMESSAR BIOTECH &amp; NUTRITION LTD</v>
          </cell>
          <cell r="B1180">
            <v>524768</v>
          </cell>
          <cell r="C1180" t="str">
            <v>Not Listed</v>
          </cell>
        </row>
        <row r="1181">
          <cell r="A1181" t="str">
            <v>EMMSONS INTERNATIONAL LTD</v>
          </cell>
          <cell r="B1181">
            <v>532038</v>
          </cell>
          <cell r="C1181" t="str">
            <v>Not Listed</v>
          </cell>
        </row>
        <row r="1182">
          <cell r="A1182" t="str">
            <v>EMPEE DISTILLERIES LTD</v>
          </cell>
          <cell r="B1182">
            <v>532920</v>
          </cell>
          <cell r="C1182" t="str">
            <v>EDL</v>
          </cell>
        </row>
        <row r="1183">
          <cell r="A1183" t="str">
            <v>EMPEE SUGARS &amp; CHEMICALS LTD</v>
          </cell>
          <cell r="B1183">
            <v>500132</v>
          </cell>
          <cell r="C1183" t="str">
            <v>Not Listed</v>
          </cell>
        </row>
        <row r="1184">
          <cell r="A1184" t="str">
            <v>EMPIRE INDUSTRIES LTD</v>
          </cell>
          <cell r="B1184">
            <v>509525</v>
          </cell>
          <cell r="C1184" t="str">
            <v>Not Listed</v>
          </cell>
        </row>
        <row r="1185">
          <cell r="A1185" t="str">
            <v>EMPOWER (INDIA) LTD</v>
          </cell>
          <cell r="B1185">
            <v>504351</v>
          </cell>
          <cell r="C1185" t="str">
            <v>Not Listed</v>
          </cell>
        </row>
        <row r="1186">
          <cell r="A1186" t="str">
            <v>EMPOWER INDIA LTD</v>
          </cell>
          <cell r="B1186">
            <v>504351</v>
          </cell>
          <cell r="C1186" t="str">
            <v>Not Listed</v>
          </cell>
        </row>
        <row r="1187">
          <cell r="A1187" t="str">
            <v>ENBEE TRADE &amp; FINANCE LTD</v>
          </cell>
          <cell r="B1187">
            <v>512441</v>
          </cell>
          <cell r="C1187" t="str">
            <v>Not Listed</v>
          </cell>
        </row>
        <row r="1188">
          <cell r="A1188" t="str">
            <v>ENCASH ENTERTAINMENT LTD</v>
          </cell>
          <cell r="B1188">
            <v>538684</v>
          </cell>
          <cell r="C1188" t="str">
            <v>Not Listed</v>
          </cell>
        </row>
        <row r="1189">
          <cell r="A1189" t="str">
            <v>ENDURANCE TECHNOLOGIES LTD</v>
          </cell>
          <cell r="B1189">
            <v>540153</v>
          </cell>
          <cell r="C1189" t="str">
            <v>ENDURANCE</v>
          </cell>
        </row>
        <row r="1190">
          <cell r="A1190" t="str">
            <v>ENERGY DEVELOPMENT COMPANY LTD</v>
          </cell>
          <cell r="B1190">
            <v>532219</v>
          </cell>
          <cell r="C1190" t="str">
            <v>ENERGYDEV</v>
          </cell>
        </row>
        <row r="1191">
          <cell r="A1191" t="str">
            <v>ENGINEERS (INDIA) LTD</v>
          </cell>
          <cell r="B1191">
            <v>532178</v>
          </cell>
          <cell r="C1191" t="str">
            <v>ENGINERSIN</v>
          </cell>
        </row>
        <row r="1192">
          <cell r="A1192" t="str">
            <v>ENGINEERS INDIA LTD</v>
          </cell>
          <cell r="B1192">
            <v>532178</v>
          </cell>
          <cell r="C1192" t="str">
            <v>ENGINERSIN</v>
          </cell>
        </row>
        <row r="1193">
          <cell r="A1193" t="str">
            <v>ENKEI WHEELS (INDIA) LTD</v>
          </cell>
          <cell r="B1193">
            <v>533477</v>
          </cell>
          <cell r="C1193" t="str">
            <v>Not Listed</v>
          </cell>
        </row>
        <row r="1194">
          <cell r="A1194" t="str">
            <v>ENKEI WHEELS INDIA LTD</v>
          </cell>
          <cell r="B1194">
            <v>533477</v>
          </cell>
          <cell r="C1194" t="str">
            <v>Not Listed</v>
          </cell>
        </row>
        <row r="1195">
          <cell r="A1195" t="str">
            <v>ENTERPRISE INTERNATIONAL LTD</v>
          </cell>
          <cell r="B1195">
            <v>526574</v>
          </cell>
          <cell r="C1195" t="str">
            <v>Not Listed</v>
          </cell>
        </row>
        <row r="1196">
          <cell r="A1196" t="str">
            <v>ENTERTAINMENT NETWORK (INDIA) LTD</v>
          </cell>
          <cell r="B1196">
            <v>532700</v>
          </cell>
          <cell r="C1196" t="str">
            <v>ENIL</v>
          </cell>
        </row>
        <row r="1197">
          <cell r="A1197" t="str">
            <v>ENTERTAINMENT NETWORK INDIA LTD</v>
          </cell>
          <cell r="B1197">
            <v>532700</v>
          </cell>
          <cell r="C1197" t="str">
            <v>ENIL</v>
          </cell>
        </row>
        <row r="1198">
          <cell r="A1198" t="str">
            <v>ENVAIR ELECTRODYNE LTD</v>
          </cell>
          <cell r="B1198">
            <v>500246</v>
          </cell>
          <cell r="C1198" t="str">
            <v>Not Listed</v>
          </cell>
        </row>
        <row r="1199">
          <cell r="A1199" t="str">
            <v>EON ELECTRIC LTD</v>
          </cell>
          <cell r="B1199">
            <v>532658</v>
          </cell>
          <cell r="C1199" t="str">
            <v>EON</v>
          </cell>
        </row>
        <row r="1200">
          <cell r="A1200" t="str">
            <v>EPC INDUSTRIE LTD</v>
          </cell>
          <cell r="B1200">
            <v>523754</v>
          </cell>
          <cell r="C1200" t="str">
            <v>Not Listed</v>
          </cell>
        </row>
        <row r="1201">
          <cell r="A1201" t="str">
            <v>EPIC ENERGY LTD</v>
          </cell>
          <cell r="B1201">
            <v>530407</v>
          </cell>
          <cell r="C1201" t="str">
            <v>Not Listed</v>
          </cell>
        </row>
        <row r="1202">
          <cell r="A1202" t="str">
            <v>EPSOM PROPERTIES LTD</v>
          </cell>
          <cell r="B1202">
            <v>531155</v>
          </cell>
          <cell r="C1202" t="str">
            <v>Not Listed</v>
          </cell>
        </row>
        <row r="1203">
          <cell r="A1203" t="str">
            <v>EQUITAS HOLDINGS LTD</v>
          </cell>
          <cell r="B1203">
            <v>539844</v>
          </cell>
          <cell r="C1203" t="str">
            <v>EQUITAS</v>
          </cell>
        </row>
        <row r="1204">
          <cell r="A1204" t="str">
            <v>ERIS LIFESCIENCES LTD</v>
          </cell>
          <cell r="B1204">
            <v>540596</v>
          </cell>
          <cell r="C1204" t="str">
            <v>ERIS</v>
          </cell>
        </row>
        <row r="1205">
          <cell r="A1205" t="str">
            <v>EROS INTERNATIONAL MEDIA LTD</v>
          </cell>
          <cell r="B1205">
            <v>533261</v>
          </cell>
          <cell r="C1205" t="str">
            <v>EROSMEDIA</v>
          </cell>
        </row>
        <row r="1206">
          <cell r="A1206" t="str">
            <v>ERP SOFT SYSTEMS LTD</v>
          </cell>
          <cell r="B1206">
            <v>530909</v>
          </cell>
          <cell r="C1206" t="str">
            <v>Not Listed</v>
          </cell>
        </row>
        <row r="1207">
          <cell r="A1207" t="str">
            <v>ESAAR (INDIA) LTD</v>
          </cell>
          <cell r="B1207">
            <v>531502</v>
          </cell>
          <cell r="C1207" t="str">
            <v>Not Listed</v>
          </cell>
        </row>
        <row r="1208">
          <cell r="A1208" t="str">
            <v>ESAAR INDIA LTD</v>
          </cell>
          <cell r="B1208">
            <v>531502</v>
          </cell>
          <cell r="C1208" t="str">
            <v>Not Listed</v>
          </cell>
        </row>
        <row r="1209">
          <cell r="A1209" t="str">
            <v>ESAB (INDIA) LTD</v>
          </cell>
          <cell r="B1209">
            <v>500133</v>
          </cell>
          <cell r="C1209" t="str">
            <v>ESAB(INDIA)</v>
          </cell>
        </row>
        <row r="1210">
          <cell r="A1210" t="str">
            <v>ESAB INDIA LTD</v>
          </cell>
          <cell r="B1210">
            <v>500133</v>
          </cell>
          <cell r="C1210" t="str">
            <v>ESABINDIA</v>
          </cell>
        </row>
        <row r="1211">
          <cell r="A1211" t="str">
            <v>ESCORP ASSET MANAGEMENT LTD</v>
          </cell>
          <cell r="B1211">
            <v>540455</v>
          </cell>
          <cell r="C1211" t="str">
            <v>Not Listed</v>
          </cell>
        </row>
        <row r="1212">
          <cell r="A1212" t="str">
            <v>ESCORTS FINANCE LTD</v>
          </cell>
          <cell r="B1212">
            <v>511716</v>
          </cell>
          <cell r="C1212" t="str">
            <v>Not Listed</v>
          </cell>
        </row>
        <row r="1213">
          <cell r="A1213" t="str">
            <v>ESCORTS LTD</v>
          </cell>
          <cell r="B1213">
            <v>500495</v>
          </cell>
          <cell r="C1213" t="str">
            <v>ESCORTS</v>
          </cell>
        </row>
        <row r="1214">
          <cell r="A1214" t="str">
            <v>ESHA MEDIA RESEARCH LTD</v>
          </cell>
          <cell r="B1214">
            <v>531259</v>
          </cell>
          <cell r="C1214" t="str">
            <v>Not Listed</v>
          </cell>
        </row>
        <row r="1215">
          <cell r="A1215" t="str">
            <v>ESKAY K'N'IT (INDIA) LTD</v>
          </cell>
          <cell r="B1215">
            <v>514118</v>
          </cell>
          <cell r="C1215" t="str">
            <v>Not Listed</v>
          </cell>
        </row>
        <row r="1216">
          <cell r="A1216" t="str">
            <v>ESKAY K'N'IT INDIA LTD</v>
          </cell>
          <cell r="B1216">
            <v>514118</v>
          </cell>
          <cell r="C1216" t="str">
            <v>Not Listed</v>
          </cell>
        </row>
        <row r="1217">
          <cell r="A1217" t="str">
            <v>ESS DEE ALUMINIUM LTD</v>
          </cell>
          <cell r="B1217">
            <v>532787</v>
          </cell>
          <cell r="C1217" t="str">
            <v>ESSDEE</v>
          </cell>
        </row>
        <row r="1218">
          <cell r="A1218" t="str">
            <v>ESSAR SECURITIES LTD</v>
          </cell>
          <cell r="B1218">
            <v>533149</v>
          </cell>
          <cell r="C1218" t="str">
            <v>Not Listed</v>
          </cell>
        </row>
        <row r="1219">
          <cell r="A1219" t="str">
            <v>ESSAR SHIPPING LTD</v>
          </cell>
          <cell r="B1219">
            <v>533704</v>
          </cell>
          <cell r="C1219" t="str">
            <v>ESSARSHPNG</v>
          </cell>
        </row>
        <row r="1220">
          <cell r="A1220" t="str">
            <v>ESSEL PROPACK LTD</v>
          </cell>
          <cell r="B1220">
            <v>500135</v>
          </cell>
          <cell r="C1220" t="str">
            <v>ESSELPACK</v>
          </cell>
        </row>
        <row r="1221">
          <cell r="A1221" t="str">
            <v>ESTEEM BIO ORGANIC FOOD PROCESSING  LTD</v>
          </cell>
          <cell r="B1221">
            <v>534927</v>
          </cell>
          <cell r="C1221" t="str">
            <v>Not Listed</v>
          </cell>
        </row>
        <row r="1222">
          <cell r="A1222" t="str">
            <v>ESTER INDUSTRIES LTD</v>
          </cell>
          <cell r="B1222">
            <v>500136</v>
          </cell>
          <cell r="C1222" t="str">
            <v>ESTER</v>
          </cell>
        </row>
        <row r="1223">
          <cell r="A1223" t="str">
            <v>ETT LTD</v>
          </cell>
          <cell r="B1223">
            <v>537707</v>
          </cell>
          <cell r="C1223" t="str">
            <v>Not Listed</v>
          </cell>
        </row>
        <row r="1224">
          <cell r="A1224" t="str">
            <v>EUREKA INDUSTRIES LTD</v>
          </cell>
          <cell r="B1224">
            <v>521137</v>
          </cell>
          <cell r="C1224" t="str">
            <v>Not Listed</v>
          </cell>
        </row>
        <row r="1225">
          <cell r="A1225" t="str">
            <v>EURO ASIA EXPORTS LTD</v>
          </cell>
          <cell r="B1225">
            <v>530929</v>
          </cell>
          <cell r="C1225" t="str">
            <v>Not Listed</v>
          </cell>
        </row>
        <row r="1226">
          <cell r="A1226" t="str">
            <v>EURO CERAMICS LTD</v>
          </cell>
          <cell r="B1226">
            <v>532823</v>
          </cell>
          <cell r="C1226" t="str">
            <v>EUROCERA</v>
          </cell>
        </row>
        <row r="1227">
          <cell r="A1227" t="str">
            <v>EURO INDIA FRESH FOODS LTD</v>
          </cell>
          <cell r="B1227" t="str">
            <v>Not Listed</v>
          </cell>
          <cell r="C1227" t="str">
            <v>EIFFL</v>
          </cell>
        </row>
        <row r="1228">
          <cell r="A1228" t="str">
            <v>EURO MULTIVISION LTD</v>
          </cell>
          <cell r="B1228">
            <v>533109</v>
          </cell>
          <cell r="C1228" t="str">
            <v>EUROMULTI</v>
          </cell>
        </row>
        <row r="1229">
          <cell r="A1229" t="str">
            <v>EUROTEX INDUSTRIES &amp; EXPORTS LTD</v>
          </cell>
          <cell r="B1229">
            <v>521014</v>
          </cell>
          <cell r="C1229" t="str">
            <v>Not Listed</v>
          </cell>
        </row>
        <row r="1230">
          <cell r="A1230" t="str">
            <v>Eurotex Industries and Exports LTD</v>
          </cell>
          <cell r="B1230" t="str">
            <v>Not Listed</v>
          </cell>
          <cell r="C1230" t="str">
            <v>EUROTEXIND</v>
          </cell>
        </row>
        <row r="1231">
          <cell r="A1231" t="str">
            <v>Evans Electric Ltd</v>
          </cell>
          <cell r="B1231">
            <v>542668</v>
          </cell>
          <cell r="C1231" t="str">
            <v>EVANS</v>
          </cell>
        </row>
        <row r="1232">
          <cell r="A1232" t="str">
            <v>EVEREADY INDUSTRIES (INDIA) LTD</v>
          </cell>
          <cell r="B1232">
            <v>531508</v>
          </cell>
          <cell r="C1232" t="str">
            <v>EVEREADY</v>
          </cell>
        </row>
        <row r="1233">
          <cell r="A1233" t="str">
            <v>EVEREADY INDUSTRIES INDIA LTD</v>
          </cell>
          <cell r="B1233">
            <v>531508</v>
          </cell>
          <cell r="C1233" t="str">
            <v>EVEREADY</v>
          </cell>
        </row>
        <row r="1234">
          <cell r="A1234" t="str">
            <v>EVEREST INDUSTRIES LTD</v>
          </cell>
          <cell r="B1234">
            <v>508906</v>
          </cell>
          <cell r="C1234" t="str">
            <v>EVERESTIND</v>
          </cell>
        </row>
        <row r="1235">
          <cell r="A1235" t="str">
            <v>EVEREST KANTO CYLINDER LTD</v>
          </cell>
          <cell r="B1235">
            <v>532684</v>
          </cell>
          <cell r="C1235" t="str">
            <v>EKC</v>
          </cell>
        </row>
        <row r="1236">
          <cell r="A1236" t="str">
            <v>EVEREST ORGANICS LTD</v>
          </cell>
          <cell r="B1236">
            <v>524790</v>
          </cell>
          <cell r="C1236" t="str">
            <v>Not Listed</v>
          </cell>
        </row>
        <row r="1237">
          <cell r="A1237" t="str">
            <v>EVERGREEN TEXTILES LTD</v>
          </cell>
          <cell r="B1237">
            <v>514060</v>
          </cell>
          <cell r="C1237" t="str">
            <v>Not Listed</v>
          </cell>
        </row>
        <row r="1238">
          <cell r="A1238" t="str">
            <v>EVERLON SYNTHETICS LTD</v>
          </cell>
          <cell r="B1238">
            <v>514358</v>
          </cell>
          <cell r="C1238" t="str">
            <v>Not Listed</v>
          </cell>
        </row>
        <row r="1239">
          <cell r="A1239" t="str">
            <v>EXCEL CROP CARE LTD</v>
          </cell>
          <cell r="B1239">
            <v>532511</v>
          </cell>
          <cell r="C1239" t="str">
            <v>EXCELCROP</v>
          </cell>
        </row>
        <row r="1240">
          <cell r="A1240" t="str">
            <v>EXCEL INDUSTRIES LTD</v>
          </cell>
          <cell r="B1240">
            <v>500650</v>
          </cell>
          <cell r="C1240" t="str">
            <v>EXCELINDUS</v>
          </cell>
        </row>
        <row r="1241">
          <cell r="A1241" t="str">
            <v>EXCEL REALTY N INFRA LTD</v>
          </cell>
          <cell r="B1241">
            <v>533090</v>
          </cell>
          <cell r="C1241" t="str">
            <v>EXCEL</v>
          </cell>
        </row>
        <row r="1242">
          <cell r="A1242" t="str">
            <v>EXIDE INDUSTRIES LTD</v>
          </cell>
          <cell r="B1242">
            <v>500086</v>
          </cell>
          <cell r="C1242" t="str">
            <v>EXIDEIND</v>
          </cell>
        </row>
        <row r="1243">
          <cell r="A1243" t="str">
            <v>Expleo Solutions LTD</v>
          </cell>
          <cell r="B1243" t="str">
            <v>Not Listed</v>
          </cell>
          <cell r="C1243" t="str">
            <v>EXPLEOSOL</v>
          </cell>
        </row>
        <row r="1244">
          <cell r="A1244" t="str">
            <v>EXPLICIT FINANCE LTD</v>
          </cell>
          <cell r="B1244">
            <v>530571</v>
          </cell>
          <cell r="C1244" t="str">
            <v>Not Listed</v>
          </cell>
        </row>
        <row r="1245">
          <cell r="A1245" t="str">
            <v>EXPO GAS CONTAINERS LTD</v>
          </cell>
          <cell r="B1245">
            <v>526614</v>
          </cell>
          <cell r="C1245" t="str">
            <v>Not Listed</v>
          </cell>
        </row>
        <row r="1246">
          <cell r="A1246" t="str">
            <v>F MEC INTERNATIONAL FINANCIAL SERVICES LTD</v>
          </cell>
          <cell r="B1246">
            <v>539552</v>
          </cell>
          <cell r="C1246" t="str">
            <v>Not Listed</v>
          </cell>
        </row>
        <row r="1247">
          <cell r="A1247" t="str">
            <v>FACOR ALLOYS LTD</v>
          </cell>
          <cell r="B1247">
            <v>532656</v>
          </cell>
          <cell r="C1247" t="str">
            <v>Not Listed</v>
          </cell>
        </row>
        <row r="1248">
          <cell r="A1248" t="str">
            <v>FAIR DEAL FILAMENTS LTD</v>
          </cell>
          <cell r="B1248">
            <v>514474</v>
          </cell>
          <cell r="C1248" t="str">
            <v>Not Listed</v>
          </cell>
        </row>
        <row r="1249">
          <cell r="A1249" t="str">
            <v>FAIRCHEM SPECIALITY LTD</v>
          </cell>
          <cell r="B1249">
            <v>530117</v>
          </cell>
          <cell r="C1249" t="str">
            <v>FAIRCHEM</v>
          </cell>
        </row>
        <row r="1250">
          <cell r="A1250" t="str">
            <v>FAZE THREE LTD</v>
          </cell>
          <cell r="B1250">
            <v>530079</v>
          </cell>
          <cell r="C1250" t="str">
            <v>Not Listed</v>
          </cell>
        </row>
        <row r="1251">
          <cell r="A1251" t="str">
            <v>FCS SOFTWARE SOLUTIONS LTD</v>
          </cell>
          <cell r="B1251">
            <v>532666</v>
          </cell>
          <cell r="C1251" t="str">
            <v>FCSSOFT</v>
          </cell>
        </row>
        <row r="1252">
          <cell r="A1252" t="str">
            <v>FDC LTD</v>
          </cell>
          <cell r="B1252">
            <v>531599</v>
          </cell>
          <cell r="C1252" t="str">
            <v>FDC</v>
          </cell>
        </row>
        <row r="1253">
          <cell r="A1253" t="str">
            <v>FEDERAL-MOGUL GOETZE (INDIA) LTD</v>
          </cell>
          <cell r="B1253">
            <v>505744</v>
          </cell>
          <cell r="C1253" t="str">
            <v>FMGOETZE</v>
          </cell>
        </row>
        <row r="1254">
          <cell r="A1254" t="str">
            <v>FEDERAL-MOGUL GOETZE INDIA LTD</v>
          </cell>
          <cell r="B1254">
            <v>505744</v>
          </cell>
          <cell r="C1254" t="str">
            <v>FMGOETZE</v>
          </cell>
        </row>
        <row r="1255">
          <cell r="A1255" t="str">
            <v>FELIX INDUSTRIES LTD</v>
          </cell>
          <cell r="B1255" t="str">
            <v>Not Listed</v>
          </cell>
          <cell r="C1255" t="str">
            <v>FELIX</v>
          </cell>
        </row>
        <row r="1256">
          <cell r="A1256" t="str">
            <v>FENOPLAST LTD</v>
          </cell>
          <cell r="B1256">
            <v>526689</v>
          </cell>
          <cell r="C1256" t="str">
            <v>Not Listed</v>
          </cell>
        </row>
        <row r="1257">
          <cell r="A1257" t="str">
            <v>FERRO ALLOYS CORPORATION LTD</v>
          </cell>
          <cell r="B1257">
            <v>500141</v>
          </cell>
          <cell r="C1257" t="str">
            <v>Not Listed</v>
          </cell>
        </row>
        <row r="1258">
          <cell r="A1258" t="str">
            <v>FERTILIZERS AND CHEMICALS TRAVANCORE LTD</v>
          </cell>
          <cell r="B1258">
            <v>590024</v>
          </cell>
          <cell r="C1258" t="str">
            <v>FACT</v>
          </cell>
        </row>
        <row r="1259">
          <cell r="A1259" t="str">
            <v>FERVENT SYNERGIES LTD</v>
          </cell>
          <cell r="B1259">
            <v>533896</v>
          </cell>
          <cell r="C1259" t="str">
            <v>Not Listed</v>
          </cell>
        </row>
        <row r="1260">
          <cell r="A1260" t="str">
            <v>FGP LTD</v>
          </cell>
          <cell r="B1260">
            <v>500142</v>
          </cell>
          <cell r="C1260" t="str">
            <v>Not Listed</v>
          </cell>
        </row>
        <row r="1261">
          <cell r="A1261" t="str">
            <v>FIBERWEB (INDIA) LTD</v>
          </cell>
          <cell r="B1261">
            <v>507910</v>
          </cell>
          <cell r="C1261" t="str">
            <v>Not Listed</v>
          </cell>
        </row>
        <row r="1262">
          <cell r="A1262" t="str">
            <v>FIBERWEB INDIA LTD</v>
          </cell>
          <cell r="B1262">
            <v>507910</v>
          </cell>
          <cell r="C1262" t="str">
            <v>Not Listed</v>
          </cell>
        </row>
        <row r="1263">
          <cell r="A1263" t="str">
            <v>FIEM INDUSTRIES LTD</v>
          </cell>
          <cell r="B1263">
            <v>532768</v>
          </cell>
          <cell r="C1263" t="str">
            <v>FIEMIND</v>
          </cell>
        </row>
        <row r="1264">
          <cell r="A1264" t="str">
            <v>FILATEX (INDIA) LTD</v>
          </cell>
          <cell r="B1264">
            <v>526227</v>
          </cell>
          <cell r="C1264" t="str">
            <v>FILATEX</v>
          </cell>
        </row>
        <row r="1265">
          <cell r="A1265" t="str">
            <v>FILATEX FASHIONS LTD</v>
          </cell>
          <cell r="B1265">
            <v>532022</v>
          </cell>
          <cell r="C1265" t="str">
            <v>Not Listed</v>
          </cell>
        </row>
        <row r="1266">
          <cell r="A1266" t="str">
            <v>FILATEX INDIA LTD</v>
          </cell>
          <cell r="B1266">
            <v>526227</v>
          </cell>
          <cell r="C1266" t="str">
            <v>FILATEX</v>
          </cell>
        </row>
        <row r="1267">
          <cell r="A1267" t="str">
            <v>FILTRA CONSULTANTS AND ENGINEERS LTD</v>
          </cell>
          <cell r="B1267">
            <v>539098</v>
          </cell>
          <cell r="C1267" t="str">
            <v>Not Listed</v>
          </cell>
        </row>
        <row r="1268">
          <cell r="A1268" t="str">
            <v>FINE ORGANIC INDUSTRIES LTD</v>
          </cell>
          <cell r="B1268">
            <v>541557</v>
          </cell>
          <cell r="C1268" t="str">
            <v>FINEORG</v>
          </cell>
        </row>
        <row r="1269">
          <cell r="A1269" t="str">
            <v>FINE-LINE CIRCUITS LTD.</v>
          </cell>
          <cell r="B1269">
            <v>517264</v>
          </cell>
          <cell r="C1269" t="str">
            <v>FINELINE</v>
          </cell>
        </row>
        <row r="1270">
          <cell r="A1270" t="str">
            <v>FINEOTEX CHEMICAL LTD</v>
          </cell>
          <cell r="B1270">
            <v>533333</v>
          </cell>
          <cell r="C1270" t="str">
            <v>FCL</v>
          </cell>
        </row>
        <row r="1271">
          <cell r="A1271" t="str">
            <v>FINKURVE FINANCIAL SERVICES LTD</v>
          </cell>
          <cell r="B1271">
            <v>508954</v>
          </cell>
          <cell r="C1271" t="str">
            <v>Not Listed</v>
          </cell>
        </row>
        <row r="1272">
          <cell r="A1272" t="str">
            <v>FINOLEX CABLES LTD</v>
          </cell>
          <cell r="B1272">
            <v>500144</v>
          </cell>
          <cell r="C1272" t="str">
            <v>FINCABLES</v>
          </cell>
        </row>
        <row r="1273">
          <cell r="A1273" t="str">
            <v>FINOLEX INDUSTRIES LTD</v>
          </cell>
          <cell r="B1273">
            <v>500940</v>
          </cell>
          <cell r="C1273" t="str">
            <v>FINPIPE</v>
          </cell>
        </row>
        <row r="1274">
          <cell r="A1274" t="str">
            <v>FIRST CUSTODIAN FUND (INDIA) LTD</v>
          </cell>
          <cell r="B1274">
            <v>511122</v>
          </cell>
          <cell r="C1274" t="str">
            <v>Not Listed</v>
          </cell>
        </row>
        <row r="1275">
          <cell r="A1275" t="str">
            <v>FIRST CUSTODIAN FUND INDIA LTD</v>
          </cell>
          <cell r="B1275">
            <v>511122</v>
          </cell>
          <cell r="C1275" t="str">
            <v>Not Listed</v>
          </cell>
        </row>
        <row r="1276">
          <cell r="A1276" t="str">
            <v>FIRSTOBJECT TECHNOLOGIES LTD</v>
          </cell>
          <cell r="B1276">
            <v>532379</v>
          </cell>
          <cell r="C1276" t="str">
            <v>Not Listed</v>
          </cell>
        </row>
        <row r="1277">
          <cell r="A1277" t="str">
            <v>FIRSTSOURCE SOLUTIONS LTD</v>
          </cell>
          <cell r="B1277">
            <v>532809</v>
          </cell>
          <cell r="C1277" t="str">
            <v>FSL</v>
          </cell>
        </row>
        <row r="1278">
          <cell r="A1278" t="str">
            <v>FISCHER CHEMIC LTD</v>
          </cell>
          <cell r="B1278">
            <v>524743</v>
          </cell>
          <cell r="C1278" t="str">
            <v>Not Listed</v>
          </cell>
        </row>
        <row r="1279">
          <cell r="A1279" t="str">
            <v>FIVE CORE ELECTRONICS LTD</v>
          </cell>
          <cell r="B1279" t="str">
            <v>Not Listed</v>
          </cell>
          <cell r="C1279" t="str">
            <v>FIVECORE</v>
          </cell>
        </row>
        <row r="1280">
          <cell r="A1280" t="str">
            <v>FIVE CORE EXIM LTD</v>
          </cell>
          <cell r="B1280">
            <v>530885</v>
          </cell>
          <cell r="C1280" t="str">
            <v>Not Listed</v>
          </cell>
        </row>
        <row r="1281">
          <cell r="A1281" t="str">
            <v>FIVE X TRADECOM LTD</v>
          </cell>
          <cell r="B1281">
            <v>536751</v>
          </cell>
          <cell r="C1281" t="str">
            <v>Not Listed</v>
          </cell>
        </row>
        <row r="1282">
          <cell r="A1282" t="str">
            <v>FLEX FOODS LTD</v>
          </cell>
          <cell r="B1282">
            <v>523672</v>
          </cell>
          <cell r="C1282" t="str">
            <v>Not Listed</v>
          </cell>
        </row>
        <row r="1283">
          <cell r="A1283" t="str">
            <v>FLEXITUFF VENTURES INTERNATIONAL LTD</v>
          </cell>
          <cell r="B1283">
            <v>533638</v>
          </cell>
          <cell r="C1283" t="str">
            <v>FLEXITUFF</v>
          </cell>
        </row>
        <row r="1284">
          <cell r="A1284" t="str">
            <v>FLORA CORPORATION LTD</v>
          </cell>
          <cell r="B1284">
            <v>540267</v>
          </cell>
          <cell r="C1284" t="str">
            <v>Not Listed</v>
          </cell>
        </row>
        <row r="1285">
          <cell r="A1285" t="str">
            <v>FLORA TEXTILES LTD</v>
          </cell>
          <cell r="B1285">
            <v>530705</v>
          </cell>
          <cell r="C1285" t="str">
            <v>Not Listed</v>
          </cell>
        </row>
        <row r="1286">
          <cell r="A1286" t="str">
            <v>FLORENCE INVESTECH LTD</v>
          </cell>
          <cell r="B1286">
            <v>532518</v>
          </cell>
          <cell r="C1286" t="str">
            <v>Not Listed</v>
          </cell>
        </row>
        <row r="1287">
          <cell r="A1287" t="str">
            <v>FLUIDOMAT LTD</v>
          </cell>
          <cell r="B1287">
            <v>522017</v>
          </cell>
          <cell r="C1287" t="str">
            <v>Not Listed</v>
          </cell>
        </row>
        <row r="1288">
          <cell r="A1288" t="str">
            <v>FOCUS INDUSTRIAL RESOURCES LTD</v>
          </cell>
          <cell r="B1288">
            <v>534757</v>
          </cell>
          <cell r="C1288" t="str">
            <v>Not Listed</v>
          </cell>
        </row>
        <row r="1289">
          <cell r="A1289" t="str">
            <v>FOCUS LIGHTING AND FIXTURES LTD</v>
          </cell>
          <cell r="B1289" t="str">
            <v>Not Listed</v>
          </cell>
          <cell r="C1289" t="str">
            <v>FOCUS</v>
          </cell>
        </row>
        <row r="1290">
          <cell r="A1290" t="str">
            <v>FOCUS SUITES SOLUTIONS &amp; SERVICES LTD</v>
          </cell>
          <cell r="B1290">
            <v>540945</v>
          </cell>
          <cell r="C1290" t="str">
            <v>Not Listed</v>
          </cell>
        </row>
        <row r="1291">
          <cell r="A1291" t="str">
            <v>FOMENTO RESORTS &amp; HOTELS LTD</v>
          </cell>
          <cell r="B1291">
            <v>503831</v>
          </cell>
          <cell r="C1291" t="str">
            <v>Not Listed</v>
          </cell>
        </row>
        <row r="1292">
          <cell r="A1292" t="str">
            <v>FOODS &amp; INNS LTD</v>
          </cell>
          <cell r="B1292">
            <v>507552</v>
          </cell>
          <cell r="C1292" t="str">
            <v>Not Listed</v>
          </cell>
        </row>
        <row r="1293">
          <cell r="A1293" t="str">
            <v>FORBES &amp; COMPANY LTD</v>
          </cell>
          <cell r="B1293">
            <v>502865</v>
          </cell>
          <cell r="C1293" t="str">
            <v>Not Listed</v>
          </cell>
        </row>
        <row r="1294">
          <cell r="A1294" t="str">
            <v>FORCE MOTORS LTD</v>
          </cell>
          <cell r="B1294">
            <v>500033</v>
          </cell>
          <cell r="C1294" t="str">
            <v>Not Listed</v>
          </cell>
        </row>
        <row r="1295">
          <cell r="A1295" t="str">
            <v>FORTIS HEALTHCARE LTD</v>
          </cell>
          <cell r="B1295">
            <v>532843</v>
          </cell>
          <cell r="C1295" t="str">
            <v>FORTIS</v>
          </cell>
        </row>
        <row r="1296">
          <cell r="A1296" t="str">
            <v>FORTIS MALAR HOSPITALS LTD</v>
          </cell>
          <cell r="B1296">
            <v>523696</v>
          </cell>
          <cell r="C1296" t="str">
            <v>Not Listed</v>
          </cell>
        </row>
        <row r="1297">
          <cell r="A1297" t="str">
            <v>FORTUNE INTERNATIONAL LTD</v>
          </cell>
          <cell r="B1297">
            <v>530213</v>
          </cell>
          <cell r="C1297" t="str">
            <v>Not Listed</v>
          </cell>
        </row>
        <row r="1298">
          <cell r="A1298" t="str">
            <v>FOSECO (INDIA) LTD</v>
          </cell>
          <cell r="B1298">
            <v>500150</v>
          </cell>
          <cell r="C1298" t="str">
            <v>FOSECOIND</v>
          </cell>
        </row>
        <row r="1299">
          <cell r="A1299" t="str">
            <v>FOSECO INDIA LTD</v>
          </cell>
          <cell r="B1299">
            <v>500150</v>
          </cell>
          <cell r="C1299" t="str">
            <v>FOSECOIND</v>
          </cell>
        </row>
        <row r="1300">
          <cell r="A1300" t="str">
            <v>FOUNDRY FUEL PRODUCTS LTD</v>
          </cell>
          <cell r="B1300">
            <v>513579</v>
          </cell>
          <cell r="C1300" t="str">
            <v>Not Listed</v>
          </cell>
        </row>
        <row r="1301">
          <cell r="A1301" t="str">
            <v>FOURTH DIMENSION SOLUTIONS LTD</v>
          </cell>
          <cell r="B1301" t="str">
            <v>Not Listed</v>
          </cell>
          <cell r="C1301" t="str">
            <v>FOURTHDIM</v>
          </cell>
        </row>
        <row r="1302">
          <cell r="A1302" t="str">
            <v>FOURTH GENERATION INFORMATION SYSTEMS LTD</v>
          </cell>
          <cell r="B1302">
            <v>532403</v>
          </cell>
          <cell r="C1302" t="str">
            <v>Not Listed</v>
          </cell>
        </row>
        <row r="1303">
          <cell r="A1303" t="str">
            <v>FRANKLIN INDUSTRIES LTD</v>
          </cell>
          <cell r="B1303">
            <v>540190</v>
          </cell>
          <cell r="C1303" t="str">
            <v>Not Listed</v>
          </cell>
        </row>
        <row r="1304">
          <cell r="A1304" t="str">
            <v>FRANKLIN LEASING AND FINANCE LTD</v>
          </cell>
          <cell r="B1304">
            <v>539839</v>
          </cell>
          <cell r="C1304" t="str">
            <v>Not Listed</v>
          </cell>
        </row>
        <row r="1305">
          <cell r="A1305" t="str">
            <v>Fraser and Company Ltd</v>
          </cell>
          <cell r="B1305">
            <v>539032</v>
          </cell>
          <cell r="C1305" t="str">
            <v>FRASER</v>
          </cell>
        </row>
        <row r="1306">
          <cell r="A1306" t="str">
            <v>FREDUN PHARMACEUTICALS LTD</v>
          </cell>
          <cell r="B1306">
            <v>539730</v>
          </cell>
          <cell r="C1306" t="str">
            <v>Not Listed</v>
          </cell>
        </row>
        <row r="1307">
          <cell r="A1307" t="str">
            <v>FRESHTROP FRUITS LTD</v>
          </cell>
          <cell r="B1307">
            <v>530077</v>
          </cell>
          <cell r="C1307" t="str">
            <v>Not Listed</v>
          </cell>
        </row>
        <row r="1308">
          <cell r="A1308" t="str">
            <v>FRONTIER CAPITAL LTD</v>
          </cell>
          <cell r="B1308">
            <v>508980</v>
          </cell>
          <cell r="C1308" t="str">
            <v>Not Listed</v>
          </cell>
        </row>
        <row r="1309">
          <cell r="A1309" t="str">
            <v>FRONTIER SPRINGS LTD</v>
          </cell>
          <cell r="B1309">
            <v>522195</v>
          </cell>
          <cell r="C1309" t="str">
            <v>Not Listed</v>
          </cell>
        </row>
        <row r="1310">
          <cell r="A1310" t="str">
            <v>FRONTLINE BUSINESS SOLUTIONS LTD.</v>
          </cell>
          <cell r="B1310">
            <v>521167</v>
          </cell>
          <cell r="C1310" t="str">
            <v>FRONTBUSS</v>
          </cell>
        </row>
        <row r="1311">
          <cell r="A1311" t="str">
            <v>FRONTLINE CORPORATION LTD</v>
          </cell>
          <cell r="B1311">
            <v>532042</v>
          </cell>
          <cell r="C1311" t="str">
            <v>Not Listed</v>
          </cell>
        </row>
        <row r="1312">
          <cell r="A1312" t="str">
            <v>FRONTLINE SECURITIES LTD</v>
          </cell>
          <cell r="B1312">
            <v>533213</v>
          </cell>
          <cell r="C1312" t="str">
            <v>Not Listed</v>
          </cell>
        </row>
        <row r="1313">
          <cell r="A1313" t="str">
            <v>FRUITION VENTURE LTD</v>
          </cell>
          <cell r="B1313">
            <v>538568</v>
          </cell>
          <cell r="C1313" t="str">
            <v>Not Listed</v>
          </cell>
        </row>
        <row r="1314">
          <cell r="A1314" t="str">
            <v>FUNNY SOFTWARE LTD</v>
          </cell>
          <cell r="B1314">
            <v>539169</v>
          </cell>
          <cell r="C1314" t="str">
            <v>Not Listed</v>
          </cell>
        </row>
        <row r="1315">
          <cell r="A1315" t="str">
            <v>FUTURE CONSUMER LTD</v>
          </cell>
          <cell r="B1315">
            <v>533400</v>
          </cell>
          <cell r="C1315" t="str">
            <v>FCONSUMER</v>
          </cell>
        </row>
        <row r="1316">
          <cell r="A1316" t="str">
            <v>FUTURE ENTERPRISES LTD</v>
          </cell>
          <cell r="B1316">
            <v>523574</v>
          </cell>
          <cell r="C1316" t="str">
            <v>FEL</v>
          </cell>
        </row>
        <row r="1317">
          <cell r="A1317" t="str">
            <v>FUTURE ENTERPRISES LTD</v>
          </cell>
          <cell r="B1317">
            <v>570002</v>
          </cell>
          <cell r="C1317" t="str">
            <v>FELDVR</v>
          </cell>
        </row>
        <row r="1318">
          <cell r="A1318" t="str">
            <v>FUTURE LIFESTYLE FASHIONS LTD</v>
          </cell>
          <cell r="B1318">
            <v>536507</v>
          </cell>
          <cell r="C1318" t="str">
            <v>FLFL</v>
          </cell>
        </row>
        <row r="1319">
          <cell r="A1319" t="str">
            <v>FUTURE MARKET NETWORKS LTD</v>
          </cell>
          <cell r="B1319">
            <v>533296</v>
          </cell>
          <cell r="C1319" t="str">
            <v>FMNL</v>
          </cell>
        </row>
        <row r="1320">
          <cell r="A1320" t="str">
            <v>FUTURE RETAIL LTD</v>
          </cell>
          <cell r="B1320">
            <v>540064</v>
          </cell>
          <cell r="C1320" t="str">
            <v>FRETAIL</v>
          </cell>
        </row>
        <row r="1321">
          <cell r="A1321" t="str">
            <v>FUTURE SUPPLY CHAIN SOLUTIONS LTD</v>
          </cell>
          <cell r="B1321">
            <v>540798</v>
          </cell>
          <cell r="C1321" t="str">
            <v>FSC</v>
          </cell>
        </row>
        <row r="1322">
          <cell r="A1322" t="str">
            <v>FUTURISTIC SECURITIES LTD</v>
          </cell>
          <cell r="B1322">
            <v>523113</v>
          </cell>
          <cell r="C1322" t="str">
            <v>Not Listed</v>
          </cell>
        </row>
        <row r="1323">
          <cell r="A1323" t="str">
            <v>FUTURISTIC SOLUTIONS LTD</v>
          </cell>
          <cell r="B1323">
            <v>534063</v>
          </cell>
          <cell r="C1323" t="str">
            <v>Not Listed</v>
          </cell>
        </row>
        <row r="1324">
          <cell r="A1324" t="str">
            <v>G D TRADING &amp; AGENCIES LTD</v>
          </cell>
          <cell r="B1324">
            <v>504346</v>
          </cell>
          <cell r="C1324" t="str">
            <v>Not Listed</v>
          </cell>
        </row>
        <row r="1325">
          <cell r="A1325" t="str">
            <v>G G DANDEKAR MACHINE WORKS LTD</v>
          </cell>
          <cell r="B1325">
            <v>505250</v>
          </cell>
          <cell r="C1325" t="str">
            <v>Not Listed</v>
          </cell>
        </row>
        <row r="1326">
          <cell r="A1326" t="str">
            <v>G G ENGINEERING LTD</v>
          </cell>
          <cell r="B1326">
            <v>540614</v>
          </cell>
          <cell r="C1326" t="str">
            <v>Not Listed</v>
          </cell>
        </row>
        <row r="1327">
          <cell r="A1327" t="str">
            <v>G K CONSULTANTS LTD</v>
          </cell>
          <cell r="B1327">
            <v>531758</v>
          </cell>
          <cell r="C1327" t="str">
            <v>Not Listed</v>
          </cell>
        </row>
        <row r="1328">
          <cell r="A1328" t="str">
            <v>G S AUTO INTERNATIONAL LTD</v>
          </cell>
          <cell r="B1328">
            <v>513059</v>
          </cell>
          <cell r="C1328" t="str">
            <v>Not Listed</v>
          </cell>
        </row>
        <row r="1329">
          <cell r="A1329" t="str">
            <v>G. K. P. Printing &amp;amp; Packaging Ltd</v>
          </cell>
          <cell r="B1329">
            <v>542666</v>
          </cell>
          <cell r="C1329" t="str">
            <v>GKP</v>
          </cell>
        </row>
        <row r="1330">
          <cell r="A1330" t="str">
            <v>GABRIEL (INDIA) LTD</v>
          </cell>
          <cell r="B1330">
            <v>505714</v>
          </cell>
          <cell r="C1330" t="str">
            <v>GABRIEL</v>
          </cell>
        </row>
        <row r="1331">
          <cell r="A1331" t="str">
            <v>GABRIEL INDIA LTD</v>
          </cell>
          <cell r="B1331">
            <v>505714</v>
          </cell>
          <cell r="C1331" t="str">
            <v>GABRIEL</v>
          </cell>
        </row>
        <row r="1332">
          <cell r="A1332" t="str">
            <v>GAGAN GASES LTD.</v>
          </cell>
          <cell r="B1332">
            <v>524624</v>
          </cell>
          <cell r="C1332" t="str">
            <v>GAGAN</v>
          </cell>
        </row>
        <row r="1333">
          <cell r="A1333" t="str">
            <v>GAGAN POLYCOT (INDIA) LTD</v>
          </cell>
          <cell r="B1333">
            <v>531196</v>
          </cell>
          <cell r="C1333" t="str">
            <v>Not Listed</v>
          </cell>
        </row>
        <row r="1334">
          <cell r="A1334" t="str">
            <v>GAGAN POLYCOT INDIA LTD</v>
          </cell>
          <cell r="B1334">
            <v>531196</v>
          </cell>
          <cell r="C1334" t="str">
            <v>Not Listed</v>
          </cell>
        </row>
        <row r="1335">
          <cell r="A1335" t="str">
            <v>GAIL (INDIA) LTD</v>
          </cell>
          <cell r="B1335">
            <v>532155</v>
          </cell>
          <cell r="C1335" t="str">
            <v>GAIL</v>
          </cell>
        </row>
        <row r="1336">
          <cell r="A1336" t="str">
            <v>GAIL INDIA LTD</v>
          </cell>
          <cell r="B1336">
            <v>532155</v>
          </cell>
          <cell r="C1336" t="str">
            <v>GAIL</v>
          </cell>
        </row>
        <row r="1337">
          <cell r="A1337" t="str">
            <v>GAJANAN SECURITIES SERVICES LTD</v>
          </cell>
          <cell r="B1337">
            <v>538609</v>
          </cell>
          <cell r="C1337" t="str">
            <v>Not Listed</v>
          </cell>
        </row>
        <row r="1338">
          <cell r="A1338" t="str">
            <v>GAJRA BEVEL GEARS LTD</v>
          </cell>
          <cell r="B1338">
            <v>505711</v>
          </cell>
          <cell r="C1338" t="str">
            <v>Not Listed</v>
          </cell>
        </row>
        <row r="1339">
          <cell r="A1339" t="str">
            <v>GALA GLOBAL PRODUCTS LTD</v>
          </cell>
          <cell r="B1339">
            <v>539228</v>
          </cell>
          <cell r="C1339" t="str">
            <v>Not Listed</v>
          </cell>
        </row>
        <row r="1340">
          <cell r="A1340" t="str">
            <v>GALADA FINANCE LTD</v>
          </cell>
          <cell r="B1340">
            <v>538881</v>
          </cell>
          <cell r="C1340" t="str">
            <v>Not Listed</v>
          </cell>
        </row>
        <row r="1341">
          <cell r="A1341" t="str">
            <v>GALADA POWER &amp; TELECOMMUNICATION LTD</v>
          </cell>
          <cell r="B1341">
            <v>504697</v>
          </cell>
          <cell r="C1341" t="str">
            <v>Not Listed</v>
          </cell>
        </row>
        <row r="1342">
          <cell r="A1342" t="str">
            <v>GALAXY AGRICO EXPORTS LTD</v>
          </cell>
          <cell r="B1342">
            <v>531911</v>
          </cell>
          <cell r="C1342" t="str">
            <v>Not Listed</v>
          </cell>
        </row>
        <row r="1343">
          <cell r="A1343" t="str">
            <v>GALAXY BEARINGS LTD</v>
          </cell>
          <cell r="B1343">
            <v>526073</v>
          </cell>
          <cell r="C1343" t="str">
            <v>Not Listed</v>
          </cell>
        </row>
        <row r="1344">
          <cell r="A1344" t="str">
            <v>GALAXY ENTERTAINMENT CORPORATION LTD</v>
          </cell>
          <cell r="B1344">
            <v>506186</v>
          </cell>
          <cell r="C1344" t="str">
            <v>Not Listed</v>
          </cell>
        </row>
        <row r="1345">
          <cell r="A1345" t="str">
            <v>GALAXY SURFACTANTS LTD</v>
          </cell>
          <cell r="B1345">
            <v>540935</v>
          </cell>
          <cell r="C1345" t="str">
            <v>GALAXYSURF</v>
          </cell>
        </row>
        <row r="1346">
          <cell r="A1346" t="str">
            <v>GALLANTT ISPAT LTD</v>
          </cell>
          <cell r="B1346">
            <v>533265</v>
          </cell>
          <cell r="C1346" t="str">
            <v>GALLISPAT</v>
          </cell>
        </row>
        <row r="1347">
          <cell r="A1347" t="str">
            <v>GALLANTT METAL LTD</v>
          </cell>
          <cell r="B1347">
            <v>532726</v>
          </cell>
          <cell r="C1347" t="str">
            <v>GALLANTT</v>
          </cell>
        </row>
        <row r="1348">
          <cell r="A1348" t="str">
            <v>GALLOPS ENTERPRISE LTD.</v>
          </cell>
          <cell r="B1348">
            <v>531902</v>
          </cell>
          <cell r="C1348" t="str">
            <v>GALLOPENT</v>
          </cell>
        </row>
        <row r="1349">
          <cell r="A1349" t="str">
            <v>GAMMON INFRASTRUCTURE PROJECTS LTD</v>
          </cell>
          <cell r="B1349">
            <v>532959</v>
          </cell>
          <cell r="C1349" t="str">
            <v>GAMMNINFRA</v>
          </cell>
        </row>
        <row r="1350">
          <cell r="A1350" t="str">
            <v>GANDHI SPECIAL TUBES LTD</v>
          </cell>
          <cell r="B1350">
            <v>513108</v>
          </cell>
          <cell r="C1350" t="str">
            <v>GANDHITUBE</v>
          </cell>
        </row>
        <row r="1351">
          <cell r="A1351" t="str">
            <v>GANESH BENZOPLAST LTD</v>
          </cell>
          <cell r="B1351">
            <v>500153</v>
          </cell>
          <cell r="C1351" t="str">
            <v>Not Listed</v>
          </cell>
        </row>
        <row r="1352">
          <cell r="A1352" t="str">
            <v>GANESH FILMS (INDIA) LTD</v>
          </cell>
          <cell r="B1352">
            <v>541703</v>
          </cell>
          <cell r="C1352" t="str">
            <v>Not Listed</v>
          </cell>
        </row>
        <row r="1353">
          <cell r="A1353" t="str">
            <v>GANESH FILMS INDIA LTD</v>
          </cell>
          <cell r="B1353">
            <v>541703</v>
          </cell>
          <cell r="C1353" t="str">
            <v>Not Listed</v>
          </cell>
        </row>
        <row r="1354">
          <cell r="A1354" t="str">
            <v>GANESH HOLDINGS LTD</v>
          </cell>
          <cell r="B1354">
            <v>504397</v>
          </cell>
          <cell r="C1354" t="str">
            <v>Not Listed</v>
          </cell>
        </row>
        <row r="1355">
          <cell r="A1355" t="str">
            <v>GANESH HOUSING CORPORATION LTD</v>
          </cell>
          <cell r="B1355">
            <v>526367</v>
          </cell>
          <cell r="C1355" t="str">
            <v>GANESHHOUC</v>
          </cell>
        </row>
        <row r="1356">
          <cell r="A1356" t="str">
            <v>GANESHA ECOSPHERE LTD</v>
          </cell>
          <cell r="B1356">
            <v>514167</v>
          </cell>
          <cell r="C1356" t="str">
            <v>GANECOS</v>
          </cell>
        </row>
        <row r="1357">
          <cell r="A1357" t="str">
            <v>GANGA FORGING LTD</v>
          </cell>
          <cell r="B1357" t="str">
            <v>Not Listed</v>
          </cell>
          <cell r="C1357" t="str">
            <v>GANGAFORGE</v>
          </cell>
        </row>
        <row r="1358">
          <cell r="A1358" t="str">
            <v>GANGA PAPERS (INDIA) LTD</v>
          </cell>
          <cell r="B1358">
            <v>531813</v>
          </cell>
          <cell r="C1358" t="str">
            <v>Not Listed</v>
          </cell>
        </row>
        <row r="1359">
          <cell r="A1359" t="str">
            <v>GANGA PAPERS INDIA LTD</v>
          </cell>
          <cell r="B1359">
            <v>531813</v>
          </cell>
          <cell r="C1359" t="str">
            <v>Not Listed</v>
          </cell>
        </row>
        <row r="1360">
          <cell r="A1360" t="str">
            <v>GANGA PHARMACEUTICALS LTD</v>
          </cell>
          <cell r="B1360">
            <v>539680</v>
          </cell>
          <cell r="C1360" t="str">
            <v>Not Listed</v>
          </cell>
        </row>
        <row r="1361">
          <cell r="A1361" t="str">
            <v>GANGES SECURITIES LTD</v>
          </cell>
          <cell r="B1361">
            <v>540647</v>
          </cell>
          <cell r="C1361" t="str">
            <v>GANGESSECU</v>
          </cell>
        </row>
        <row r="1362">
          <cell r="A1362" t="str">
            <v>GANGOTRI TEXTILES LTD</v>
          </cell>
          <cell r="B1362">
            <v>521176</v>
          </cell>
          <cell r="C1362" t="str">
            <v>GANGOTRI</v>
          </cell>
        </row>
        <row r="1363">
          <cell r="A1363" t="str">
            <v>GANON PRODUCTS LTD</v>
          </cell>
          <cell r="B1363">
            <v>512443</v>
          </cell>
          <cell r="C1363" t="str">
            <v>Not Listed</v>
          </cell>
        </row>
        <row r="1364">
          <cell r="A1364" t="str">
            <v>GARBI FINVEST LTD</v>
          </cell>
          <cell r="B1364">
            <v>539492</v>
          </cell>
          <cell r="C1364" t="str">
            <v>Not Listed</v>
          </cell>
        </row>
        <row r="1365">
          <cell r="A1365" t="str">
            <v>GARDEN REACH SHIPBUILDERS &amp; ENGINEERS LTD</v>
          </cell>
          <cell r="B1365">
            <v>542011</v>
          </cell>
          <cell r="C1365" t="str">
            <v>GRSE</v>
          </cell>
        </row>
        <row r="1366">
          <cell r="A1366" t="str">
            <v>GARDEN SILK MILLS LTD</v>
          </cell>
          <cell r="B1366">
            <v>500155</v>
          </cell>
          <cell r="C1366" t="str">
            <v>GARDENSILK</v>
          </cell>
        </row>
        <row r="1367">
          <cell r="A1367" t="str">
            <v>GARG FURNACE LTD</v>
          </cell>
          <cell r="B1367">
            <v>530615</v>
          </cell>
          <cell r="C1367" t="str">
            <v>Not Listed</v>
          </cell>
        </row>
        <row r="1368">
          <cell r="A1368" t="str">
            <v>GARNET CONSTRUCTION LTD</v>
          </cell>
          <cell r="B1368">
            <v>526727</v>
          </cell>
          <cell r="C1368" t="str">
            <v>Not Listed</v>
          </cell>
        </row>
        <row r="1369">
          <cell r="A1369" t="str">
            <v>GARNET INTERNATIONAL LTD</v>
          </cell>
          <cell r="B1369">
            <v>512493</v>
          </cell>
          <cell r="C1369" t="str">
            <v>Not Listed</v>
          </cell>
        </row>
        <row r="1370">
          <cell r="A1370" t="str">
            <v>GARODIA CHEMICALS LTD</v>
          </cell>
          <cell r="B1370">
            <v>530161</v>
          </cell>
          <cell r="C1370" t="str">
            <v>Not Listed</v>
          </cell>
        </row>
        <row r="1371">
          <cell r="A1371" t="str">
            <v>GARV INDUSTRIES LTD</v>
          </cell>
          <cell r="B1371">
            <v>541276</v>
          </cell>
          <cell r="C1371" t="str">
            <v>Not Listed</v>
          </cell>
        </row>
        <row r="1372">
          <cell r="A1372" t="str">
            <v>GARWARE MARINE INDUSTRIES LTD</v>
          </cell>
          <cell r="B1372">
            <v>509563</v>
          </cell>
          <cell r="C1372" t="str">
            <v>Not Listed</v>
          </cell>
        </row>
        <row r="1373">
          <cell r="A1373" t="str">
            <v>GARWARE POLYESTER LTD</v>
          </cell>
          <cell r="B1373">
            <v>500655</v>
          </cell>
          <cell r="C1373" t="str">
            <v>Not Listed</v>
          </cell>
        </row>
        <row r="1374">
          <cell r="A1374" t="str">
            <v>GARWARE SYNTHETICS LTD</v>
          </cell>
          <cell r="B1374">
            <v>514400</v>
          </cell>
          <cell r="C1374" t="str">
            <v>Not Listed</v>
          </cell>
        </row>
        <row r="1375">
          <cell r="A1375" t="str">
            <v>GARWARE TECHNICAL FIBRES LTD</v>
          </cell>
          <cell r="B1375">
            <v>509557</v>
          </cell>
          <cell r="C1375" t="str">
            <v>GARFIBRES</v>
          </cell>
        </row>
        <row r="1376">
          <cell r="A1376" t="str">
            <v>GATEWAY DISTRIPARKS LTD</v>
          </cell>
          <cell r="B1376">
            <v>532622</v>
          </cell>
          <cell r="C1376" t="str">
            <v>GDL</v>
          </cell>
        </row>
        <row r="1377">
          <cell r="A1377" t="str">
            <v>GATI LTD</v>
          </cell>
          <cell r="B1377">
            <v>532345</v>
          </cell>
          <cell r="C1377" t="str">
            <v>GATI</v>
          </cell>
        </row>
        <row r="1378">
          <cell r="A1378" t="str">
            <v>GAURAV MERCANTILES LTD</v>
          </cell>
          <cell r="B1378">
            <v>539515</v>
          </cell>
          <cell r="C1378" t="str">
            <v>Not Listed</v>
          </cell>
        </row>
        <row r="1379">
          <cell r="A1379" t="str">
            <v>GAUTAM EXIM LTD</v>
          </cell>
          <cell r="B1379">
            <v>540613</v>
          </cell>
          <cell r="C1379" t="str">
            <v>Not Listed</v>
          </cell>
        </row>
        <row r="1380">
          <cell r="A1380" t="str">
            <v>GAUTAM GEMS LTD</v>
          </cell>
          <cell r="B1380">
            <v>540936</v>
          </cell>
          <cell r="C1380" t="str">
            <v>Not Listed</v>
          </cell>
        </row>
        <row r="1381">
          <cell r="A1381" t="str">
            <v>GAYATRI BIOORGANICS LTD</v>
          </cell>
          <cell r="B1381">
            <v>524564</v>
          </cell>
          <cell r="C1381" t="str">
            <v>Not Listed</v>
          </cell>
        </row>
        <row r="1382">
          <cell r="A1382" t="str">
            <v>GAYATRI HIGHWAYS LTD</v>
          </cell>
          <cell r="B1382">
            <v>541546</v>
          </cell>
          <cell r="C1382" t="str">
            <v>GAYAHWS</v>
          </cell>
        </row>
        <row r="1383">
          <cell r="A1383" t="str">
            <v>GAYATRI PROJECTS LTD</v>
          </cell>
          <cell r="B1383">
            <v>532767</v>
          </cell>
          <cell r="C1383" t="str">
            <v>GAYAPROJ</v>
          </cell>
        </row>
        <row r="1384">
          <cell r="A1384" t="str">
            <v>GAYATRI SUGARS LTD</v>
          </cell>
          <cell r="B1384">
            <v>532183</v>
          </cell>
          <cell r="C1384" t="str">
            <v>Not Listed</v>
          </cell>
        </row>
        <row r="1385">
          <cell r="A1385" t="str">
            <v>GBL INDUSTRIES LTD</v>
          </cell>
          <cell r="B1385">
            <v>539009</v>
          </cell>
          <cell r="C1385" t="str">
            <v>Not Listed</v>
          </cell>
        </row>
        <row r="1386">
          <cell r="A1386" t="str">
            <v>GCM CAPITAL ADVISORS LTD</v>
          </cell>
          <cell r="B1386">
            <v>538319</v>
          </cell>
          <cell r="C1386" t="str">
            <v>Not Listed</v>
          </cell>
        </row>
        <row r="1387">
          <cell r="A1387" t="str">
            <v>GCM COMMODITY &amp; DERIVATIVES LTD</v>
          </cell>
          <cell r="B1387">
            <v>535917</v>
          </cell>
          <cell r="C1387" t="str">
            <v>Not Listed</v>
          </cell>
        </row>
        <row r="1388">
          <cell r="A1388" t="str">
            <v>GCM SECURITIES LTD</v>
          </cell>
          <cell r="B1388">
            <v>535431</v>
          </cell>
          <cell r="C1388" t="str">
            <v>Not Listed</v>
          </cell>
        </row>
        <row r="1389">
          <cell r="A1389" t="str">
            <v>GDL LEASING &amp; FINANCE LTD</v>
          </cell>
          <cell r="B1389">
            <v>530855</v>
          </cell>
          <cell r="C1389" t="str">
            <v>Not Listed</v>
          </cell>
        </row>
        <row r="1390">
          <cell r="A1390" t="str">
            <v>GE POWER (INDIA) LTD</v>
          </cell>
          <cell r="B1390">
            <v>532309</v>
          </cell>
          <cell r="C1390" t="str">
            <v>GEPIL</v>
          </cell>
        </row>
        <row r="1391">
          <cell r="A1391" t="str">
            <v>GE POWER INDIA LTD</v>
          </cell>
          <cell r="B1391">
            <v>532309</v>
          </cell>
          <cell r="C1391" t="str">
            <v>GEPIL</v>
          </cell>
        </row>
        <row r="1392">
          <cell r="A1392" t="str">
            <v>GE T&amp;D (INDIA) LTD</v>
          </cell>
          <cell r="B1392">
            <v>522275</v>
          </cell>
          <cell r="C1392" t="str">
            <v>GET&amp;D</v>
          </cell>
        </row>
        <row r="1393">
          <cell r="A1393" t="str">
            <v>GE T&amp;D INDIA LTD</v>
          </cell>
          <cell r="B1393">
            <v>522275</v>
          </cell>
          <cell r="C1393" t="str">
            <v>GET&amp;D</v>
          </cell>
        </row>
        <row r="1394">
          <cell r="A1394" t="str">
            <v>GEE LTD</v>
          </cell>
          <cell r="B1394">
            <v>504028</v>
          </cell>
          <cell r="C1394" t="str">
            <v>Not Listed</v>
          </cell>
        </row>
        <row r="1395">
          <cell r="A1395" t="str">
            <v>GEECEE VENTURES LTD</v>
          </cell>
          <cell r="B1395">
            <v>532764</v>
          </cell>
          <cell r="C1395" t="str">
            <v>GEECEE</v>
          </cell>
        </row>
        <row r="1396">
          <cell r="A1396" t="str">
            <v>GEEFCEE FINANCE LTD</v>
          </cell>
          <cell r="B1396">
            <v>530389</v>
          </cell>
          <cell r="C1396" t="str">
            <v>Not Listed</v>
          </cell>
        </row>
        <row r="1397">
          <cell r="A1397" t="str">
            <v>GEEKAY WIRES LTD</v>
          </cell>
          <cell r="B1397" t="str">
            <v>Not Listed</v>
          </cell>
          <cell r="C1397" t="str">
            <v>GEEKAYWIRE</v>
          </cell>
        </row>
        <row r="1398">
          <cell r="A1398" t="str">
            <v>GEETANJALI CREDIT AND CAPITAL LTD</v>
          </cell>
          <cell r="B1398">
            <v>539486</v>
          </cell>
          <cell r="C1398" t="str">
            <v>Not Listed</v>
          </cell>
        </row>
        <row r="1399">
          <cell r="A1399" t="str">
            <v>GEM SPINNERS (INDIA) LTD</v>
          </cell>
          <cell r="B1399">
            <v>521133</v>
          </cell>
          <cell r="C1399" t="str">
            <v>Not Listed</v>
          </cell>
        </row>
        <row r="1400">
          <cell r="A1400" t="str">
            <v>GEM SPINNERS INDIA LTD</v>
          </cell>
          <cell r="B1400">
            <v>521133</v>
          </cell>
          <cell r="C1400" t="str">
            <v>Not Listed</v>
          </cell>
        </row>
        <row r="1401">
          <cell r="A1401" t="str">
            <v>GEMINI COMMUNICATION LTD</v>
          </cell>
          <cell r="B1401">
            <v>532318</v>
          </cell>
          <cell r="C1401" t="str">
            <v>GEMINI</v>
          </cell>
        </row>
        <row r="1402">
          <cell r="A1402" t="str">
            <v>GEMSTONE INVESTMENTS LTD</v>
          </cell>
          <cell r="B1402">
            <v>531137</v>
          </cell>
          <cell r="C1402" t="str">
            <v>Not Listed</v>
          </cell>
        </row>
        <row r="1403">
          <cell r="A1403" t="str">
            <v>GENERA AGRI CORP LTD</v>
          </cell>
          <cell r="B1403">
            <v>541999</v>
          </cell>
          <cell r="C1403" t="str">
            <v>Not Listed</v>
          </cell>
        </row>
        <row r="1404">
          <cell r="A1404" t="str">
            <v>GENERAL INSURANCE CORPORATION OF INDIA</v>
          </cell>
          <cell r="B1404">
            <v>540755</v>
          </cell>
          <cell r="C1404" t="str">
            <v>GICRE</v>
          </cell>
        </row>
        <row r="1405">
          <cell r="A1405" t="str">
            <v>GENERIC ENGINEERING CONSTRUCTION AND PROJECTS LTD</v>
          </cell>
          <cell r="B1405">
            <v>539407</v>
          </cell>
          <cell r="C1405" t="str">
            <v>Not Listed</v>
          </cell>
        </row>
        <row r="1406">
          <cell r="A1406" t="str">
            <v>GENESIS IBRC (INDIA) LTD</v>
          </cell>
          <cell r="B1406">
            <v>514336</v>
          </cell>
          <cell r="C1406" t="str">
            <v>Not Listed</v>
          </cell>
        </row>
        <row r="1407">
          <cell r="A1407" t="str">
            <v>GENESIS IBRC INDIA LTD</v>
          </cell>
          <cell r="B1407">
            <v>514336</v>
          </cell>
          <cell r="C1407" t="str">
            <v>Not Listed</v>
          </cell>
        </row>
        <row r="1408">
          <cell r="A1408" t="str">
            <v>GENESYS INTERNATIONAL CORPORATION LTD</v>
          </cell>
          <cell r="B1408">
            <v>506109</v>
          </cell>
          <cell r="C1408" t="str">
            <v>GENESYS</v>
          </cell>
        </row>
        <row r="1409">
          <cell r="A1409" t="str">
            <v>GENNEX LABORATORIES LTD</v>
          </cell>
          <cell r="B1409">
            <v>531739</v>
          </cell>
          <cell r="C1409" t="str">
            <v>Not Listed</v>
          </cell>
        </row>
        <row r="1410">
          <cell r="A1410" t="str">
            <v>GENOMIC VALLEY BIOTECH LTD</v>
          </cell>
          <cell r="B1410">
            <v>539206</v>
          </cell>
          <cell r="C1410" t="str">
            <v>Not Listed</v>
          </cell>
        </row>
        <row r="1411">
          <cell r="A1411" t="str">
            <v>GENUS PAPER &amp; BOARDS LTD</v>
          </cell>
          <cell r="B1411">
            <v>538961</v>
          </cell>
          <cell r="C1411" t="str">
            <v>GENUSPAPER</v>
          </cell>
        </row>
        <row r="1412">
          <cell r="A1412" t="str">
            <v>GENUS POWER INFRASTRUCTURES LTD</v>
          </cell>
          <cell r="B1412">
            <v>530343</v>
          </cell>
          <cell r="C1412" t="str">
            <v>GENUSPOWER</v>
          </cell>
        </row>
        <row r="1413">
          <cell r="A1413" t="str">
            <v>GEOJIT FINANCIAL SERVICES LTD</v>
          </cell>
          <cell r="B1413">
            <v>532285</v>
          </cell>
          <cell r="C1413" t="str">
            <v>GEOJITFSL</v>
          </cell>
        </row>
        <row r="1414">
          <cell r="A1414" t="str">
            <v>GHCL LTD</v>
          </cell>
          <cell r="B1414">
            <v>500171</v>
          </cell>
          <cell r="C1414" t="str">
            <v>GHCL</v>
          </cell>
        </row>
        <row r="1415">
          <cell r="A1415" t="str">
            <v>GI ENGINEERING SOLUTIONS LTD</v>
          </cell>
          <cell r="B1415">
            <v>533048</v>
          </cell>
          <cell r="C1415" t="str">
            <v>GISOLUTION</v>
          </cell>
        </row>
        <row r="1416">
          <cell r="A1416" t="str">
            <v>GIC HOUSING FINANCE LTD</v>
          </cell>
          <cell r="B1416">
            <v>511676</v>
          </cell>
          <cell r="C1416" t="str">
            <v>GICHSGFIN</v>
          </cell>
        </row>
        <row r="1417">
          <cell r="A1417" t="str">
            <v>GILADA FINANCE &amp; INVESTMENTS LTD</v>
          </cell>
          <cell r="B1417">
            <v>538788</v>
          </cell>
          <cell r="C1417" t="str">
            <v>Not Listed</v>
          </cell>
        </row>
        <row r="1418">
          <cell r="A1418" t="str">
            <v>GILLANDERS ARBUTHNOT &amp; COMPANY LTD</v>
          </cell>
          <cell r="B1418">
            <v>532716</v>
          </cell>
          <cell r="C1418" t="str">
            <v>GILLANDERS</v>
          </cell>
        </row>
        <row r="1419">
          <cell r="A1419" t="str">
            <v>GILLETTE (INDIA) LTD</v>
          </cell>
          <cell r="B1419">
            <v>507815</v>
          </cell>
          <cell r="C1419" t="str">
            <v>GILLETTE</v>
          </cell>
        </row>
        <row r="1420">
          <cell r="A1420" t="str">
            <v>GILLETTE INDIA LTD</v>
          </cell>
          <cell r="B1420">
            <v>507815</v>
          </cell>
          <cell r="C1420" t="str">
            <v>GILLETTE</v>
          </cell>
        </row>
        <row r="1421">
          <cell r="A1421" t="str">
            <v>GINI SILK MILLS LTD</v>
          </cell>
          <cell r="B1421">
            <v>531744</v>
          </cell>
          <cell r="C1421" t="str">
            <v>Not Listed</v>
          </cell>
        </row>
        <row r="1422">
          <cell r="A1422" t="str">
            <v>GINNI FILAMENTS LTD</v>
          </cell>
          <cell r="B1422">
            <v>590025</v>
          </cell>
          <cell r="C1422" t="str">
            <v>GINNIFILA</v>
          </cell>
        </row>
        <row r="1423">
          <cell r="A1423" t="str">
            <v>GIRDHARILAL SUGAR &amp; ALLIED INDUSTRIES LTD</v>
          </cell>
          <cell r="B1423">
            <v>507506</v>
          </cell>
          <cell r="C1423" t="str">
            <v>Not Listed</v>
          </cell>
        </row>
        <row r="1424">
          <cell r="A1424" t="str">
            <v>GIRIRAJ CIVIL DEVELOPERS LTD</v>
          </cell>
          <cell r="B1424" t="str">
            <v>Not Listed</v>
          </cell>
          <cell r="C1424" t="str">
            <v>GIRIRAJ</v>
          </cell>
        </row>
        <row r="1425">
          <cell r="A1425" t="str">
            <v>GITA RENEWABLE ENERGY LTD</v>
          </cell>
          <cell r="B1425">
            <v>539013</v>
          </cell>
          <cell r="C1425" t="str">
            <v>Not Listed</v>
          </cell>
        </row>
        <row r="1426">
          <cell r="A1426" t="str">
            <v>GKB OPHTHALMICS LTD</v>
          </cell>
          <cell r="B1426">
            <v>533212</v>
          </cell>
          <cell r="C1426" t="str">
            <v>Not Listed</v>
          </cell>
        </row>
        <row r="1427">
          <cell r="A1427" t="str">
            <v>GKW LTD</v>
          </cell>
          <cell r="B1427" t="str">
            <v>Not Listed</v>
          </cell>
          <cell r="C1427" t="str">
            <v>GKWLIMITED</v>
          </cell>
        </row>
        <row r="1428">
          <cell r="A1428" t="str">
            <v>GLANCE FINANCE LTD</v>
          </cell>
          <cell r="B1428">
            <v>531199</v>
          </cell>
          <cell r="C1428" t="str">
            <v>Not Listed</v>
          </cell>
        </row>
        <row r="1429">
          <cell r="A1429" t="str">
            <v>GLAXOSMITHKLINE CONSUMER HEALTHCARE LTD</v>
          </cell>
          <cell r="B1429">
            <v>500676</v>
          </cell>
          <cell r="C1429" t="str">
            <v>GSKCONS</v>
          </cell>
        </row>
        <row r="1430">
          <cell r="A1430" t="str">
            <v>GLAXOSMITHKLINE PHARMACEUTICALS LTD</v>
          </cell>
          <cell r="B1430">
            <v>500660</v>
          </cell>
          <cell r="C1430" t="str">
            <v>GLAXO</v>
          </cell>
        </row>
        <row r="1431">
          <cell r="A1431" t="str">
            <v>Gleam Fabmat Ltd</v>
          </cell>
          <cell r="B1431">
            <v>542477</v>
          </cell>
          <cell r="C1431" t="str">
            <v>GLEAM</v>
          </cell>
        </row>
        <row r="1432">
          <cell r="A1432" t="str">
            <v>GLENMARK PHARMACEUTICALS LTD</v>
          </cell>
          <cell r="B1432">
            <v>532296</v>
          </cell>
          <cell r="C1432" t="str">
            <v>GLENMARK</v>
          </cell>
        </row>
        <row r="1433">
          <cell r="A1433" t="str">
            <v>GLITTEK GRANITES LTD</v>
          </cell>
          <cell r="B1433">
            <v>513528</v>
          </cell>
          <cell r="C1433" t="str">
            <v>Not Listed</v>
          </cell>
        </row>
        <row r="1434">
          <cell r="A1434" t="str">
            <v>GLOBAL CAPITAL MARKETS LTD</v>
          </cell>
          <cell r="B1434">
            <v>530263</v>
          </cell>
          <cell r="C1434" t="str">
            <v>Not Listed</v>
          </cell>
        </row>
        <row r="1435">
          <cell r="A1435" t="str">
            <v>GLOBAL EDUCATION LTD</v>
          </cell>
          <cell r="B1435" t="str">
            <v>Not Listed</v>
          </cell>
          <cell r="C1435" t="str">
            <v>GLOBAL</v>
          </cell>
        </row>
        <row r="1436">
          <cell r="A1436" t="str">
            <v>GLOBAL INFRATECH &amp; FINANCE LTD</v>
          </cell>
          <cell r="B1436">
            <v>531463</v>
          </cell>
          <cell r="C1436" t="str">
            <v>Not Listed</v>
          </cell>
        </row>
        <row r="1437">
          <cell r="A1437" t="str">
            <v>GLOBAL LAND MASTERS CORPORATION LTD</v>
          </cell>
          <cell r="B1437">
            <v>531479</v>
          </cell>
          <cell r="C1437" t="str">
            <v>Not Listed</v>
          </cell>
        </row>
        <row r="1438">
          <cell r="A1438" t="str">
            <v>GLOBAL OFFSHORE SERVICES LTD</v>
          </cell>
          <cell r="B1438">
            <v>501848</v>
          </cell>
          <cell r="C1438" t="str">
            <v>GLOBOFFS</v>
          </cell>
        </row>
        <row r="1439">
          <cell r="A1439" t="str">
            <v>GLOBAL VECTRA HELICORP LTD</v>
          </cell>
          <cell r="B1439">
            <v>532773</v>
          </cell>
          <cell r="C1439" t="str">
            <v>GLOBALVECT</v>
          </cell>
        </row>
        <row r="1440">
          <cell r="A1440" t="str">
            <v>GLOBALSPACE TECHNOLOGIES LTD</v>
          </cell>
          <cell r="B1440">
            <v>540654</v>
          </cell>
          <cell r="C1440" t="str">
            <v>Not Listed</v>
          </cell>
        </row>
        <row r="1441">
          <cell r="A1441" t="str">
            <v>GLOBE COMMERCIALS LTD</v>
          </cell>
          <cell r="B1441">
            <v>540266</v>
          </cell>
          <cell r="C1441" t="str">
            <v>Not Listed</v>
          </cell>
        </row>
        <row r="1442">
          <cell r="A1442" t="str">
            <v>GLOBE INTERNATIONAL CARRIERS LTD</v>
          </cell>
          <cell r="B1442" t="str">
            <v>Not Listed</v>
          </cell>
          <cell r="C1442" t="str">
            <v>GICL</v>
          </cell>
        </row>
        <row r="1443">
          <cell r="A1443" t="str">
            <v>GLOBE TEXTILES (INDIA) LTD</v>
          </cell>
          <cell r="B1443" t="str">
            <v>Not Listed</v>
          </cell>
          <cell r="C1443" t="str">
            <v>GLOBE</v>
          </cell>
        </row>
        <row r="1444">
          <cell r="A1444" t="str">
            <v>GLOBE TEXTILES INDIA LTD</v>
          </cell>
          <cell r="B1444" t="str">
            <v>Not Listed</v>
          </cell>
          <cell r="C1444" t="str">
            <v>GLOBE</v>
          </cell>
        </row>
        <row r="1445">
          <cell r="A1445" t="str">
            <v>GLOBUS CONSTRUCTORS &amp; DEVELOPERS LTD</v>
          </cell>
          <cell r="B1445">
            <v>526025</v>
          </cell>
          <cell r="C1445" t="str">
            <v>Not Listed</v>
          </cell>
        </row>
        <row r="1446">
          <cell r="A1446" t="str">
            <v>GLOBUS CORPORATION LTD.-$</v>
          </cell>
          <cell r="B1446">
            <v>531904</v>
          </cell>
          <cell r="C1446" t="str">
            <v>GLOBUSCOR</v>
          </cell>
        </row>
        <row r="1447">
          <cell r="A1447" t="str">
            <v>GLOBUS SPIRITS LTD</v>
          </cell>
          <cell r="B1447">
            <v>533104</v>
          </cell>
          <cell r="C1447" t="str">
            <v>GLOBUSSPR</v>
          </cell>
        </row>
        <row r="1448">
          <cell r="A1448" t="str">
            <v>Gloster Ltd</v>
          </cell>
          <cell r="B1448">
            <v>542351</v>
          </cell>
          <cell r="C1448" t="str">
            <v>GLOSTERLTD</v>
          </cell>
        </row>
        <row r="1449">
          <cell r="A1449" t="str">
            <v>GM BREWERIES LTD</v>
          </cell>
          <cell r="B1449">
            <v>507488</v>
          </cell>
          <cell r="C1449" t="str">
            <v>GMBREW</v>
          </cell>
        </row>
        <row r="1450">
          <cell r="A1450" t="str">
            <v>GMM PFAUDLER LTD</v>
          </cell>
          <cell r="B1450">
            <v>505255</v>
          </cell>
          <cell r="C1450" t="str">
            <v>GMMPFAUDLR</v>
          </cell>
        </row>
        <row r="1451">
          <cell r="A1451" t="str">
            <v>GMR INFRASTRUCTURE LTD</v>
          </cell>
          <cell r="B1451">
            <v>532754</v>
          </cell>
          <cell r="C1451" t="str">
            <v>GMRINFRA</v>
          </cell>
        </row>
        <row r="1452">
          <cell r="A1452" t="str">
            <v>GNA AXLES LTD</v>
          </cell>
          <cell r="B1452">
            <v>540124</v>
          </cell>
          <cell r="C1452" t="str">
            <v>GNA</v>
          </cell>
        </row>
        <row r="1453">
          <cell r="A1453" t="str">
            <v>GOA CARBON LTD</v>
          </cell>
          <cell r="B1453">
            <v>509567</v>
          </cell>
          <cell r="C1453" t="str">
            <v>GOACARBON</v>
          </cell>
        </row>
        <row r="1454">
          <cell r="A1454" t="str">
            <v>GOCL CORPORATION LTD</v>
          </cell>
          <cell r="B1454">
            <v>506480</v>
          </cell>
          <cell r="C1454" t="str">
            <v>GOCLCORP</v>
          </cell>
        </row>
        <row r="1455">
          <cell r="A1455" t="str">
            <v>GODAVARI DRUGS LTD</v>
          </cell>
          <cell r="B1455">
            <v>530317</v>
          </cell>
          <cell r="C1455" t="str">
            <v>Not Listed</v>
          </cell>
        </row>
        <row r="1456">
          <cell r="A1456" t="str">
            <v>GODAWARI POWER AND ISPAT LTD</v>
          </cell>
          <cell r="B1456">
            <v>532734</v>
          </cell>
          <cell r="C1456" t="str">
            <v>GPIL</v>
          </cell>
        </row>
        <row r="1457">
          <cell r="A1457" t="str">
            <v>GODFREY PHILLIPS (INDIA) LTD</v>
          </cell>
          <cell r="B1457">
            <v>500163</v>
          </cell>
          <cell r="C1457" t="str">
            <v>GODFRYPHLP</v>
          </cell>
        </row>
        <row r="1458">
          <cell r="A1458" t="str">
            <v>GODFREY PHILLIPS INDIA LTD</v>
          </cell>
          <cell r="B1458">
            <v>500163</v>
          </cell>
          <cell r="C1458" t="str">
            <v>GODFRYPHLP</v>
          </cell>
        </row>
        <row r="1459">
          <cell r="A1459" t="str">
            <v>GODHA CABCON &amp; INSULATION LTD</v>
          </cell>
          <cell r="B1459" t="str">
            <v>Not Listed</v>
          </cell>
          <cell r="C1459" t="str">
            <v>GODHA</v>
          </cell>
        </row>
        <row r="1460">
          <cell r="A1460" t="str">
            <v>GODREJ AGROVET LTD</v>
          </cell>
          <cell r="B1460">
            <v>540743</v>
          </cell>
          <cell r="C1460" t="str">
            <v>GODREJAGRO</v>
          </cell>
        </row>
        <row r="1461">
          <cell r="A1461" t="str">
            <v>GODREJ CONSUMER PRODUCTS LTD</v>
          </cell>
          <cell r="B1461">
            <v>532424</v>
          </cell>
          <cell r="C1461" t="str">
            <v>GODREJCP</v>
          </cell>
        </row>
        <row r="1462">
          <cell r="A1462" t="str">
            <v>GODREJ INDUSTRIES LTD</v>
          </cell>
          <cell r="B1462">
            <v>500164</v>
          </cell>
          <cell r="C1462" t="str">
            <v>GODREJIND</v>
          </cell>
        </row>
        <row r="1463">
          <cell r="A1463" t="str">
            <v>GODREJ PROPERTIES LTD</v>
          </cell>
          <cell r="B1463">
            <v>533150</v>
          </cell>
          <cell r="C1463" t="str">
            <v>GODREJPROP</v>
          </cell>
        </row>
        <row r="1464">
          <cell r="A1464" t="str">
            <v>GOENKA BUSINESS &amp; FINANCE LTD</v>
          </cell>
          <cell r="B1464">
            <v>538787</v>
          </cell>
          <cell r="C1464" t="str">
            <v>Not Listed</v>
          </cell>
        </row>
        <row r="1465">
          <cell r="A1465" t="str">
            <v>GOENKA DIAMOND AND JEWELS LTD</v>
          </cell>
          <cell r="B1465">
            <v>533189</v>
          </cell>
          <cell r="C1465" t="str">
            <v>GOENKA</v>
          </cell>
        </row>
        <row r="1466">
          <cell r="A1466" t="str">
            <v>GOGIA CAPITAL SERVICES LTD</v>
          </cell>
          <cell r="B1466">
            <v>531600</v>
          </cell>
          <cell r="C1466" t="str">
            <v>Not Listed</v>
          </cell>
        </row>
        <row r="1467">
          <cell r="A1467" t="str">
            <v>GOKAK TEXTILES LTD</v>
          </cell>
          <cell r="B1467">
            <v>532957</v>
          </cell>
          <cell r="C1467" t="str">
            <v>Not Listed</v>
          </cell>
        </row>
        <row r="1468">
          <cell r="A1468" t="str">
            <v>GOKALDAS EXPORTS LTD</v>
          </cell>
          <cell r="B1468">
            <v>532630</v>
          </cell>
          <cell r="C1468" t="str">
            <v>GOKEX</v>
          </cell>
        </row>
        <row r="1469">
          <cell r="A1469" t="str">
            <v>GOKUL AGRO RESOURCES LTD</v>
          </cell>
          <cell r="B1469">
            <v>539725</v>
          </cell>
          <cell r="C1469" t="str">
            <v>GOKULAGRO</v>
          </cell>
        </row>
        <row r="1470">
          <cell r="A1470" t="str">
            <v>GOKUL REFOILS AND SOLVENT LTD</v>
          </cell>
          <cell r="B1470">
            <v>532980</v>
          </cell>
          <cell r="C1470" t="str">
            <v>GOKUL</v>
          </cell>
        </row>
        <row r="1471">
          <cell r="A1471" t="str">
            <v>GOKUL SOLUTIONS LTD</v>
          </cell>
          <cell r="B1471">
            <v>780012</v>
          </cell>
          <cell r="C1471" t="str">
            <v>Not Listed</v>
          </cell>
        </row>
        <row r="1472">
          <cell r="A1472" t="str">
            <v>GOLD COIN HEALTH FOODS LTD</v>
          </cell>
          <cell r="B1472">
            <v>538542</v>
          </cell>
          <cell r="C1472" t="str">
            <v>Not Listed</v>
          </cell>
        </row>
        <row r="1473">
          <cell r="A1473" t="str">
            <v>Gold Line International Finvest Ltd</v>
          </cell>
          <cell r="B1473">
            <v>538180</v>
          </cell>
          <cell r="C1473" t="str">
            <v>GOLDLINE</v>
          </cell>
        </row>
        <row r="1474">
          <cell r="A1474" t="str">
            <v>GOLDCREST CORPORATION LTD</v>
          </cell>
          <cell r="B1474">
            <v>505576</v>
          </cell>
          <cell r="C1474" t="str">
            <v>Not Listed</v>
          </cell>
        </row>
        <row r="1475">
          <cell r="A1475" t="str">
            <v>GOLDEN CARPETS LTD</v>
          </cell>
          <cell r="B1475">
            <v>531928</v>
          </cell>
          <cell r="C1475" t="str">
            <v>Not Listed</v>
          </cell>
        </row>
        <row r="1476">
          <cell r="A1476" t="str">
            <v>GOLDEN CREST EDUCATION &amp; SERVICES LTD</v>
          </cell>
          <cell r="B1476">
            <v>540062</v>
          </cell>
          <cell r="C1476" t="str">
            <v>Not Listed</v>
          </cell>
        </row>
        <row r="1477">
          <cell r="A1477" t="str">
            <v>GOLDEN GOENKA FINCORP LTD</v>
          </cell>
          <cell r="B1477">
            <v>530579</v>
          </cell>
          <cell r="C1477" t="str">
            <v>Not Listed</v>
          </cell>
        </row>
        <row r="1478">
          <cell r="A1478" t="str">
            <v>GOLDEN TOBACCO LTD</v>
          </cell>
          <cell r="B1478">
            <v>500151</v>
          </cell>
          <cell r="C1478" t="str">
            <v>GOLDENTOBC</v>
          </cell>
        </row>
        <row r="1479">
          <cell r="A1479" t="str">
            <v>GOLDIAM INTERNATIONAL LTD</v>
          </cell>
          <cell r="B1479">
            <v>526729</v>
          </cell>
          <cell r="C1479" t="str">
            <v>GOLDIAM</v>
          </cell>
        </row>
        <row r="1480">
          <cell r="A1480" t="str">
            <v>GOLDSTAR POWER LTD</v>
          </cell>
          <cell r="B1480" t="str">
            <v>Not Listed</v>
          </cell>
          <cell r="C1480" t="str">
            <v>GOLDSTAR</v>
          </cell>
        </row>
        <row r="1481">
          <cell r="A1481" t="str">
            <v>GOLDSTONE TECHNOLOGIES LTD</v>
          </cell>
          <cell r="B1481">
            <v>531439</v>
          </cell>
          <cell r="C1481" t="str">
            <v>GOLDTECH</v>
          </cell>
        </row>
        <row r="1482">
          <cell r="A1482" t="str">
            <v>GOLECHHA GLOBAL FINANCE LTD</v>
          </cell>
          <cell r="B1482">
            <v>531360</v>
          </cell>
          <cell r="C1482" t="str">
            <v>Not Listed</v>
          </cell>
        </row>
        <row r="1483">
          <cell r="A1483" t="str">
            <v>GOLKONDA ALUMINIUM EXTRUSIONS LTD</v>
          </cell>
          <cell r="B1483">
            <v>513309</v>
          </cell>
          <cell r="C1483" t="str">
            <v>Not Listed</v>
          </cell>
        </row>
        <row r="1484">
          <cell r="A1484" t="str">
            <v>GOLKUNDA DIAMONDS &amp; JEWELLERY LTD</v>
          </cell>
          <cell r="B1484">
            <v>523676</v>
          </cell>
          <cell r="C1484" t="str">
            <v>Not Listed</v>
          </cell>
        </row>
        <row r="1485">
          <cell r="A1485" t="str">
            <v>GOODLUCK (INDIA) LTD</v>
          </cell>
          <cell r="B1485">
            <v>530655</v>
          </cell>
          <cell r="C1485" t="str">
            <v>GOODLUCK</v>
          </cell>
        </row>
        <row r="1486">
          <cell r="A1486" t="str">
            <v>GOODLUCK INDIA LTD</v>
          </cell>
          <cell r="B1486">
            <v>530655</v>
          </cell>
          <cell r="C1486" t="str">
            <v>GOODLUCK</v>
          </cell>
        </row>
        <row r="1487">
          <cell r="A1487" t="str">
            <v>GOODRICKE GROUP LTD</v>
          </cell>
          <cell r="B1487">
            <v>500166</v>
          </cell>
          <cell r="C1487" t="str">
            <v>Not Listed</v>
          </cell>
        </row>
        <row r="1488">
          <cell r="A1488" t="str">
            <v>GOODYEAR (INDIA) LTD</v>
          </cell>
          <cell r="B1488">
            <v>500168</v>
          </cell>
          <cell r="C1488" t="str">
            <v>Not Listed</v>
          </cell>
        </row>
        <row r="1489">
          <cell r="A1489" t="str">
            <v>GOODYEAR INDIA LTD</v>
          </cell>
          <cell r="B1489">
            <v>500168</v>
          </cell>
          <cell r="C1489" t="str">
            <v>Not Listed</v>
          </cell>
        </row>
        <row r="1490">
          <cell r="A1490" t="str">
            <v>GOPAL IRON &amp; STEELS CO GUJARAT LTD</v>
          </cell>
          <cell r="B1490">
            <v>531913</v>
          </cell>
          <cell r="C1490" t="str">
            <v>Not Listed</v>
          </cell>
        </row>
        <row r="1491">
          <cell r="A1491" t="str">
            <v>GOPALA POLYPLAST LTD</v>
          </cell>
          <cell r="B1491">
            <v>526717</v>
          </cell>
          <cell r="C1491" t="str">
            <v>Not Listed</v>
          </cell>
        </row>
        <row r="1492">
          <cell r="A1492" t="str">
            <v>GORANI INDUSTRIES LTD</v>
          </cell>
          <cell r="B1492">
            <v>531608</v>
          </cell>
          <cell r="C1492" t="str">
            <v>Not Listed</v>
          </cell>
        </row>
        <row r="1493">
          <cell r="A1493" t="str">
            <v>GOTHI PLASCON (INDIA) LTD</v>
          </cell>
          <cell r="B1493">
            <v>531111</v>
          </cell>
          <cell r="C1493" t="str">
            <v>Not Listed</v>
          </cell>
        </row>
        <row r="1494">
          <cell r="A1494" t="str">
            <v>GOTHI PLASCON INDIA LTD</v>
          </cell>
          <cell r="B1494">
            <v>531111</v>
          </cell>
          <cell r="C1494" t="str">
            <v>Not Listed</v>
          </cell>
        </row>
        <row r="1495">
          <cell r="A1495" t="str">
            <v>GOVIND RUBBER LTD</v>
          </cell>
          <cell r="B1495">
            <v>509148</v>
          </cell>
          <cell r="C1495" t="str">
            <v>Not Listed</v>
          </cell>
        </row>
        <row r="1496">
          <cell r="A1496" t="str">
            <v>GOWRA LEASING &amp; FINANCE LTD</v>
          </cell>
          <cell r="B1496">
            <v>530709</v>
          </cell>
          <cell r="C1496" t="str">
            <v>Not Listed</v>
          </cell>
        </row>
        <row r="1497">
          <cell r="A1497" t="str">
            <v>GOYAL ASSOCIATES LTD</v>
          </cell>
          <cell r="B1497">
            <v>530663</v>
          </cell>
          <cell r="C1497" t="str">
            <v>Not Listed</v>
          </cell>
        </row>
        <row r="1498">
          <cell r="A1498" t="str">
            <v>GP PETROLEUMS LTD</v>
          </cell>
          <cell r="B1498">
            <v>532543</v>
          </cell>
          <cell r="C1498" t="str">
            <v>GULFPETRO</v>
          </cell>
        </row>
        <row r="1499">
          <cell r="A1499" t="str">
            <v>GPT INFRAPROJECTS LTD</v>
          </cell>
          <cell r="B1499">
            <v>533761</v>
          </cell>
          <cell r="C1499" t="str">
            <v>GPTINFRA</v>
          </cell>
        </row>
        <row r="1500">
          <cell r="A1500" t="str">
            <v>GRACIOUS SOFTWARE LTD</v>
          </cell>
          <cell r="B1500">
            <v>780002</v>
          </cell>
          <cell r="C1500" t="str">
            <v>Not Listed</v>
          </cell>
        </row>
        <row r="1501">
          <cell r="A1501" t="str">
            <v>GRADIENTE INFOTAINMENT LTD</v>
          </cell>
          <cell r="B1501">
            <v>590126</v>
          </cell>
          <cell r="C1501" t="str">
            <v>Not Listed</v>
          </cell>
        </row>
        <row r="1502">
          <cell r="A1502" t="str">
            <v>GRANDEUR PRODUCTS LTD</v>
          </cell>
          <cell r="B1502">
            <v>539235</v>
          </cell>
          <cell r="C1502" t="str">
            <v>Not Listed</v>
          </cell>
        </row>
        <row r="1503">
          <cell r="A1503" t="str">
            <v>GRANULES (INDIA) LTD</v>
          </cell>
          <cell r="B1503">
            <v>532482</v>
          </cell>
          <cell r="C1503" t="str">
            <v>GRANULES</v>
          </cell>
        </row>
        <row r="1504">
          <cell r="A1504" t="str">
            <v>GRANULES INDIA LTD</v>
          </cell>
          <cell r="B1504">
            <v>532482</v>
          </cell>
          <cell r="C1504" t="str">
            <v>GRANULES</v>
          </cell>
        </row>
        <row r="1505">
          <cell r="A1505" t="str">
            <v>GRAPHITE (INDIA) LTD</v>
          </cell>
          <cell r="B1505">
            <v>509488</v>
          </cell>
          <cell r="C1505" t="str">
            <v>GRAPHITE</v>
          </cell>
        </row>
        <row r="1506">
          <cell r="A1506" t="str">
            <v>GRAPHITE INDIA LTD</v>
          </cell>
          <cell r="B1506">
            <v>509488</v>
          </cell>
          <cell r="C1506" t="str">
            <v>GRAPHITE</v>
          </cell>
        </row>
        <row r="1507">
          <cell r="A1507" t="str">
            <v>GRASIM INDUSTRIES LTD</v>
          </cell>
          <cell r="B1507">
            <v>500300</v>
          </cell>
          <cell r="C1507" t="str">
            <v>GRASIM</v>
          </cell>
        </row>
        <row r="1508">
          <cell r="A1508" t="str">
            <v>GRATEX INDUSTRIES LTD</v>
          </cell>
          <cell r="B1508">
            <v>526751</v>
          </cell>
          <cell r="C1508" t="str">
            <v>Not Listed</v>
          </cell>
        </row>
        <row r="1509">
          <cell r="A1509" t="str">
            <v>GRAUER &amp; WEIL (INDIA) LTD</v>
          </cell>
          <cell r="B1509">
            <v>505710</v>
          </cell>
          <cell r="C1509" t="str">
            <v>Not Listed</v>
          </cell>
        </row>
        <row r="1510">
          <cell r="A1510" t="str">
            <v>GRAUER &amp; WEIL INDIA LTD</v>
          </cell>
          <cell r="B1510">
            <v>505710</v>
          </cell>
          <cell r="C1510" t="str">
            <v>Not Listed</v>
          </cell>
        </row>
        <row r="1511">
          <cell r="A1511" t="str">
            <v>GRAVISS HOSPITALITY LTD</v>
          </cell>
          <cell r="B1511">
            <v>509546</v>
          </cell>
          <cell r="C1511" t="str">
            <v>Not Listed</v>
          </cell>
        </row>
        <row r="1512">
          <cell r="A1512" t="str">
            <v>GRAVITA (INDIA) LTD</v>
          </cell>
          <cell r="B1512">
            <v>533282</v>
          </cell>
          <cell r="C1512" t="str">
            <v>GRAVITA</v>
          </cell>
        </row>
        <row r="1513">
          <cell r="A1513" t="str">
            <v>GRAVITA INDIA LTD</v>
          </cell>
          <cell r="B1513">
            <v>533282</v>
          </cell>
          <cell r="C1513" t="str">
            <v>GRAVITA</v>
          </cell>
        </row>
        <row r="1514">
          <cell r="A1514" t="str">
            <v>GRAVITY (INDIA) LTD</v>
          </cell>
          <cell r="B1514">
            <v>532015</v>
          </cell>
          <cell r="C1514" t="str">
            <v>Not Listed</v>
          </cell>
        </row>
        <row r="1515">
          <cell r="A1515" t="str">
            <v>GRAVITY INDIA LTD</v>
          </cell>
          <cell r="B1515">
            <v>532015</v>
          </cell>
          <cell r="C1515" t="str">
            <v>Not Listed</v>
          </cell>
        </row>
        <row r="1516">
          <cell r="A1516" t="str">
            <v>GREAVES COTTON LTD</v>
          </cell>
          <cell r="B1516">
            <v>501455</v>
          </cell>
          <cell r="C1516" t="str">
            <v>GREAVESCOT</v>
          </cell>
        </row>
        <row r="1517">
          <cell r="A1517" t="str">
            <v>GREENCREST FINANCIAL SERVICES LTD</v>
          </cell>
          <cell r="B1517">
            <v>531737</v>
          </cell>
          <cell r="C1517" t="str">
            <v>Not Listed</v>
          </cell>
        </row>
        <row r="1518">
          <cell r="A1518" t="str">
            <v>GREENLAM INDUSTRIES LTD</v>
          </cell>
          <cell r="B1518">
            <v>538979</v>
          </cell>
          <cell r="C1518" t="str">
            <v>GREENLAM</v>
          </cell>
        </row>
        <row r="1519">
          <cell r="A1519" t="str">
            <v>GREENPLY INDUSTRIES LTD</v>
          </cell>
          <cell r="B1519">
            <v>526797</v>
          </cell>
          <cell r="C1519" t="str">
            <v>GREENPLY</v>
          </cell>
        </row>
        <row r="1520">
          <cell r="A1520" t="str">
            <v>GRETEX INDUSTRIES LTD</v>
          </cell>
          <cell r="B1520" t="str">
            <v>Not Listed</v>
          </cell>
          <cell r="C1520" t="str">
            <v>GRETEX</v>
          </cell>
        </row>
        <row r="1521">
          <cell r="A1521" t="str">
            <v>GREYCELLS EDUCATION LTD</v>
          </cell>
          <cell r="B1521">
            <v>508918</v>
          </cell>
          <cell r="C1521" t="str">
            <v>Not Listed</v>
          </cell>
        </row>
        <row r="1522">
          <cell r="A1522" t="str">
            <v>GRINDWELL NORTON LTD</v>
          </cell>
          <cell r="B1522">
            <v>506076</v>
          </cell>
          <cell r="C1522" t="str">
            <v>GRINDWELL</v>
          </cell>
        </row>
        <row r="1523">
          <cell r="A1523" t="str">
            <v>GRM OVERSEAS LTD</v>
          </cell>
          <cell r="B1523">
            <v>531449</v>
          </cell>
          <cell r="C1523" t="str">
            <v>Not Listed</v>
          </cell>
        </row>
        <row r="1524">
          <cell r="A1524" t="str">
            <v>GROMO TRADE &amp; CONSULTANCY LTD</v>
          </cell>
          <cell r="B1524">
            <v>501314</v>
          </cell>
          <cell r="C1524" t="str">
            <v>Not Listed</v>
          </cell>
        </row>
        <row r="1525">
          <cell r="A1525" t="str">
            <v>GROVY (INDIA) LTD</v>
          </cell>
          <cell r="B1525">
            <v>539522</v>
          </cell>
          <cell r="C1525" t="str">
            <v>Not Listed</v>
          </cell>
        </row>
        <row r="1526">
          <cell r="A1526" t="str">
            <v>GROVY INDIA LTD</v>
          </cell>
          <cell r="B1526">
            <v>539522</v>
          </cell>
          <cell r="C1526" t="str">
            <v>Not Listed</v>
          </cell>
        </row>
        <row r="1527">
          <cell r="A1527" t="str">
            <v>GRP LTD</v>
          </cell>
          <cell r="B1527">
            <v>509152</v>
          </cell>
          <cell r="C1527" t="str">
            <v>GRPLTD</v>
          </cell>
        </row>
        <row r="1528">
          <cell r="A1528" t="str">
            <v>GRUH FINANCE LTD</v>
          </cell>
          <cell r="B1528">
            <v>511288</v>
          </cell>
          <cell r="C1528" t="str">
            <v>GRUH</v>
          </cell>
        </row>
        <row r="1529">
          <cell r="A1529" t="str">
            <v>GSB FINANCE LTD</v>
          </cell>
          <cell r="B1529">
            <v>511543</v>
          </cell>
          <cell r="C1529" t="str">
            <v>Not Listed</v>
          </cell>
        </row>
        <row r="1530">
          <cell r="A1530" t="str">
            <v>GSL NOVA PETROCHEMICALS LTD</v>
          </cell>
          <cell r="B1530">
            <v>530605</v>
          </cell>
          <cell r="C1530" t="str">
            <v>Not Listed</v>
          </cell>
        </row>
        <row r="1531">
          <cell r="A1531" t="str">
            <v>GSL SECURITIES LTD</v>
          </cell>
          <cell r="B1531">
            <v>530469</v>
          </cell>
          <cell r="C1531" t="str">
            <v>Not Listed</v>
          </cell>
        </row>
        <row r="1532">
          <cell r="A1532" t="str">
            <v>GSS INFOTECH LTD</v>
          </cell>
          <cell r="B1532">
            <v>532951</v>
          </cell>
          <cell r="C1532" t="str">
            <v>GSS</v>
          </cell>
        </row>
        <row r="1533">
          <cell r="A1533" t="str">
            <v>G-TECH INFO-TRAINING LTD</v>
          </cell>
          <cell r="B1533">
            <v>532139</v>
          </cell>
          <cell r="C1533" t="str">
            <v>Not Listed</v>
          </cell>
        </row>
        <row r="1534">
          <cell r="A1534" t="str">
            <v>GTL INFRASTRUCTURE LTD</v>
          </cell>
          <cell r="B1534">
            <v>532775</v>
          </cell>
          <cell r="C1534" t="str">
            <v>GTLINFRA</v>
          </cell>
        </row>
        <row r="1535">
          <cell r="A1535" t="str">
            <v>GTL LTD</v>
          </cell>
          <cell r="B1535">
            <v>500160</v>
          </cell>
          <cell r="C1535" t="str">
            <v>GTL</v>
          </cell>
        </row>
        <row r="1536">
          <cell r="A1536" t="str">
            <v>GTN INDUSTRIES LTD</v>
          </cell>
          <cell r="B1536">
            <v>500170</v>
          </cell>
          <cell r="C1536" t="str">
            <v>GTNIND</v>
          </cell>
        </row>
        <row r="1537">
          <cell r="A1537" t="str">
            <v>GTN TEXTILES LTD</v>
          </cell>
          <cell r="B1537">
            <v>532744</v>
          </cell>
          <cell r="C1537" t="str">
            <v>GTNTEX</v>
          </cell>
        </row>
        <row r="1538">
          <cell r="A1538" t="str">
            <v>GTPL HATHWAY LTD</v>
          </cell>
          <cell r="B1538">
            <v>540602</v>
          </cell>
          <cell r="C1538" t="str">
            <v>GTPL</v>
          </cell>
        </row>
        <row r="1539">
          <cell r="A1539" t="str">
            <v>GTV ENGINEERING LTD</v>
          </cell>
          <cell r="B1539">
            <v>539479</v>
          </cell>
          <cell r="C1539" t="str">
            <v>Not Listed</v>
          </cell>
        </row>
        <row r="1540">
          <cell r="A1540" t="str">
            <v>GUFIC BIOSCIENCES LTD</v>
          </cell>
          <cell r="B1540">
            <v>509079</v>
          </cell>
          <cell r="C1540" t="str">
            <v>GUFICBIO</v>
          </cell>
        </row>
        <row r="1541">
          <cell r="A1541" t="str">
            <v>GUJARAT ALKALIES AND CHEMICALS LTD</v>
          </cell>
          <cell r="B1541">
            <v>530001</v>
          </cell>
          <cell r="C1541" t="str">
            <v>GUJALKALI</v>
          </cell>
        </row>
        <row r="1542">
          <cell r="A1542" t="str">
            <v>GUJARAT AMBUJA EXPORTS LTD</v>
          </cell>
          <cell r="B1542">
            <v>524226</v>
          </cell>
          <cell r="C1542" t="str">
            <v>GAEL</v>
          </cell>
        </row>
        <row r="1543">
          <cell r="A1543" t="str">
            <v>GUJARAT APOLLO INDUSTRIES LTD</v>
          </cell>
          <cell r="B1543">
            <v>522217</v>
          </cell>
          <cell r="C1543" t="str">
            <v>GUJAPOLLO</v>
          </cell>
        </row>
        <row r="1544">
          <cell r="A1544" t="str">
            <v>GUJARAT BOROSIL LTD</v>
          </cell>
          <cell r="B1544">
            <v>523768</v>
          </cell>
          <cell r="C1544" t="str">
            <v>Not Listed</v>
          </cell>
        </row>
        <row r="1545">
          <cell r="A1545" t="str">
            <v>GUJARAT CONTAINERS LTD</v>
          </cell>
          <cell r="B1545">
            <v>513507</v>
          </cell>
          <cell r="C1545" t="str">
            <v>Not Listed</v>
          </cell>
        </row>
        <row r="1546">
          <cell r="A1546" t="str">
            <v>GUJARAT COTEX LTD</v>
          </cell>
          <cell r="B1546">
            <v>514386</v>
          </cell>
          <cell r="C1546" t="str">
            <v>Not Listed</v>
          </cell>
        </row>
        <row r="1547">
          <cell r="A1547" t="str">
            <v>GUJARAT CRAFT INDUSTRIES LTD</v>
          </cell>
          <cell r="B1547">
            <v>526965</v>
          </cell>
          <cell r="C1547" t="str">
            <v>Not Listed</v>
          </cell>
        </row>
        <row r="1548">
          <cell r="A1548" t="str">
            <v>GUJARAT CREDIT CORPORATION LTD</v>
          </cell>
          <cell r="B1548">
            <v>511441</v>
          </cell>
          <cell r="C1548" t="str">
            <v>Not Listed</v>
          </cell>
        </row>
        <row r="1549">
          <cell r="A1549" t="str">
            <v>GUJARAT FLUOROCHEMICALS LTD</v>
          </cell>
          <cell r="B1549">
            <v>500173</v>
          </cell>
          <cell r="C1549" t="str">
            <v>GUJFLUORO</v>
          </cell>
        </row>
        <row r="1550">
          <cell r="A1550" t="str">
            <v>GUJARAT FOILS LTD</v>
          </cell>
          <cell r="B1550">
            <v>531410</v>
          </cell>
          <cell r="C1550" t="str">
            <v>Not Listed</v>
          </cell>
        </row>
        <row r="1551">
          <cell r="A1551" t="str">
            <v>GUJARAT GAS LTD</v>
          </cell>
          <cell r="B1551">
            <v>539336</v>
          </cell>
          <cell r="C1551" t="str">
            <v>GUJGASLTD</v>
          </cell>
        </row>
        <row r="1552">
          <cell r="A1552" t="str">
            <v>GUJARAT HOTELS LTD</v>
          </cell>
          <cell r="B1552">
            <v>507960</v>
          </cell>
          <cell r="C1552" t="str">
            <v>Not Listed</v>
          </cell>
        </row>
        <row r="1553">
          <cell r="A1553" t="str">
            <v>GUJARAT HY-SPIN LTD</v>
          </cell>
          <cell r="B1553">
            <v>540938</v>
          </cell>
          <cell r="C1553" t="str">
            <v>Not Listed</v>
          </cell>
        </row>
        <row r="1554">
          <cell r="A1554" t="str">
            <v>GUJARAT INDUSTRIES POWER COMPANY LTD</v>
          </cell>
          <cell r="B1554">
            <v>517300</v>
          </cell>
          <cell r="C1554" t="str">
            <v>GIPCL</v>
          </cell>
        </row>
        <row r="1555">
          <cell r="A1555" t="str">
            <v>GUJARAT INTRUX LTD</v>
          </cell>
          <cell r="B1555">
            <v>517372</v>
          </cell>
          <cell r="C1555" t="str">
            <v>Not Listed</v>
          </cell>
        </row>
        <row r="1556">
          <cell r="A1556" t="str">
            <v>GUJARAT INVESTA LTD</v>
          </cell>
          <cell r="B1556">
            <v>531341</v>
          </cell>
          <cell r="C1556" t="str">
            <v>Not Listed</v>
          </cell>
        </row>
        <row r="1557">
          <cell r="A1557" t="str">
            <v>GUJARAT LEASE FINANCING LTD</v>
          </cell>
          <cell r="B1557">
            <v>500174</v>
          </cell>
          <cell r="C1557" t="str">
            <v>GLFL</v>
          </cell>
        </row>
        <row r="1558">
          <cell r="A1558" t="str">
            <v>GUJARAT MEDITECH LTD</v>
          </cell>
          <cell r="B1558">
            <v>524754</v>
          </cell>
          <cell r="C1558" t="str">
            <v>Not Listed</v>
          </cell>
        </row>
        <row r="1559">
          <cell r="A1559" t="str">
            <v>GUJARAT METALLIC COAL &amp; COKE LTD</v>
          </cell>
          <cell r="B1559">
            <v>531881</v>
          </cell>
          <cell r="C1559" t="str">
            <v>Not Listed</v>
          </cell>
        </row>
        <row r="1560">
          <cell r="A1560" t="str">
            <v>GUJARAT MINERAL DEVELOPMENT CORPORATION LTD</v>
          </cell>
          <cell r="B1560">
            <v>532181</v>
          </cell>
          <cell r="C1560" t="str">
            <v>GMDCLTD</v>
          </cell>
        </row>
        <row r="1561">
          <cell r="A1561" t="str">
            <v>GUJARAT NARMADA VALLEY FERTILIZERS AND CHEMICALS LTD</v>
          </cell>
          <cell r="B1561">
            <v>500670</v>
          </cell>
          <cell r="C1561" t="str">
            <v>GNFC</v>
          </cell>
        </row>
        <row r="1562">
          <cell r="A1562" t="str">
            <v>GUJARAT NATURAL RESOURCES LTD</v>
          </cell>
          <cell r="B1562">
            <v>513536</v>
          </cell>
          <cell r="C1562" t="str">
            <v>Not Listed</v>
          </cell>
        </row>
        <row r="1563">
          <cell r="A1563" t="str">
            <v>GUJARAT PETROSYNTHESE LTD</v>
          </cell>
          <cell r="B1563">
            <v>506858</v>
          </cell>
          <cell r="C1563" t="str">
            <v>Not Listed</v>
          </cell>
        </row>
        <row r="1564">
          <cell r="A1564" t="str">
            <v>GUJARAT PIPAVAV PORT LTD</v>
          </cell>
          <cell r="B1564">
            <v>533248</v>
          </cell>
          <cell r="C1564" t="str">
            <v>GPPL</v>
          </cell>
        </row>
        <row r="1565">
          <cell r="A1565" t="str">
            <v>GUJARAT POLY ELECTRONICS LTD</v>
          </cell>
          <cell r="B1565">
            <v>517288</v>
          </cell>
          <cell r="C1565" t="str">
            <v>Not Listed</v>
          </cell>
        </row>
        <row r="1566">
          <cell r="A1566" t="str">
            <v>GUJARAT RAFFIA INDUSTRIES LTD</v>
          </cell>
          <cell r="B1566">
            <v>523836</v>
          </cell>
          <cell r="C1566" t="str">
            <v>GUJRAFFIA</v>
          </cell>
        </row>
        <row r="1567">
          <cell r="A1567" t="str">
            <v>GUJARAT SIDHEE CEMENT LTD</v>
          </cell>
          <cell r="B1567">
            <v>518029</v>
          </cell>
          <cell r="C1567" t="str">
            <v>GSCLCEMENT</v>
          </cell>
        </row>
        <row r="1568">
          <cell r="A1568" t="str">
            <v>GUJARAT STATE FERTILIZERS &amp; CHEMICALS LTD</v>
          </cell>
          <cell r="B1568">
            <v>500690</v>
          </cell>
          <cell r="C1568" t="str">
            <v>GSFC</v>
          </cell>
        </row>
        <row r="1569">
          <cell r="A1569" t="str">
            <v>GUJARAT STATE FINANCIAL CORPORATION LTD</v>
          </cell>
          <cell r="B1569">
            <v>532160</v>
          </cell>
          <cell r="C1569" t="str">
            <v>Not Listed</v>
          </cell>
        </row>
        <row r="1570">
          <cell r="A1570" t="str">
            <v>GUJARAT STATE PETRONET LTD</v>
          </cell>
          <cell r="B1570">
            <v>532702</v>
          </cell>
          <cell r="C1570" t="str">
            <v>GSPL</v>
          </cell>
        </row>
        <row r="1571">
          <cell r="A1571" t="str">
            <v>GUJARAT TERCE LABORATORIES LTD</v>
          </cell>
          <cell r="B1571">
            <v>524314</v>
          </cell>
          <cell r="C1571" t="str">
            <v>Not Listed</v>
          </cell>
        </row>
        <row r="1572">
          <cell r="A1572" t="str">
            <v>GUJARAT THEMIS BIOSYN LTD</v>
          </cell>
          <cell r="B1572">
            <v>506879</v>
          </cell>
          <cell r="C1572" t="str">
            <v>Not Listed</v>
          </cell>
        </row>
        <row r="1573">
          <cell r="A1573" t="str">
            <v>GUJARAT TOOLROOM LTD</v>
          </cell>
          <cell r="B1573">
            <v>513337</v>
          </cell>
          <cell r="C1573" t="str">
            <v>Not Listed</v>
          </cell>
        </row>
        <row r="1574">
          <cell r="A1574" t="str">
            <v>GUJCHEM DISTILLERS (INDIA) LTD</v>
          </cell>
          <cell r="B1574">
            <v>506640</v>
          </cell>
          <cell r="C1574" t="str">
            <v>Not Listed</v>
          </cell>
        </row>
        <row r="1575">
          <cell r="A1575" t="str">
            <v>GUJCHEM DISTILLERS INDIA LTD</v>
          </cell>
          <cell r="B1575">
            <v>506640</v>
          </cell>
          <cell r="C1575" t="str">
            <v>Not Listed</v>
          </cell>
        </row>
        <row r="1576">
          <cell r="A1576" t="str">
            <v>GULF OIL LUBRICANTS (INDIA) LTD</v>
          </cell>
          <cell r="B1576">
            <v>538567</v>
          </cell>
          <cell r="C1576" t="str">
            <v>GULFOILLUB</v>
          </cell>
        </row>
        <row r="1577">
          <cell r="A1577" t="str">
            <v>GULF OIL LUBRICANTS INDIA LTD</v>
          </cell>
          <cell r="B1577">
            <v>538567</v>
          </cell>
          <cell r="C1577" t="str">
            <v>GULFOILLUB</v>
          </cell>
        </row>
        <row r="1578">
          <cell r="A1578" t="str">
            <v>GULSHAN CHEMFILL LTD</v>
          </cell>
          <cell r="B1578">
            <v>532425</v>
          </cell>
          <cell r="C1578" t="str">
            <v>Not Listed</v>
          </cell>
        </row>
        <row r="1579">
          <cell r="A1579" t="str">
            <v>GULSHAN POLYOLS LTD</v>
          </cell>
          <cell r="B1579">
            <v>532457</v>
          </cell>
          <cell r="C1579" t="str">
            <v>GULPOLY</v>
          </cell>
        </row>
        <row r="1580">
          <cell r="A1580" t="str">
            <v>GV FILMS LTD</v>
          </cell>
          <cell r="B1580">
            <v>523277</v>
          </cell>
          <cell r="C1580" t="str">
            <v>Not Listed</v>
          </cell>
        </row>
        <row r="1581">
          <cell r="A1581" t="str">
            <v>GVK POWER &amp; INFRASTRUCTURE LTD</v>
          </cell>
          <cell r="B1581">
            <v>532708</v>
          </cell>
          <cell r="C1581" t="str">
            <v>GVKPIL</v>
          </cell>
        </row>
        <row r="1582">
          <cell r="A1582" t="str">
            <v>GYAN DEVELOPERS &amp; BUILDERS LTD</v>
          </cell>
          <cell r="B1582">
            <v>530141</v>
          </cell>
          <cell r="C1582" t="str">
            <v>Not Listed</v>
          </cell>
        </row>
        <row r="1583">
          <cell r="A1583" t="str">
            <v>GYSCOAL ALLOYS LTD</v>
          </cell>
          <cell r="B1583">
            <v>533275</v>
          </cell>
          <cell r="C1583" t="str">
            <v>GAL</v>
          </cell>
        </row>
        <row r="1584">
          <cell r="A1584" t="str">
            <v>H G INFRA ENGINEERING LTD</v>
          </cell>
          <cell r="B1584">
            <v>541019</v>
          </cell>
          <cell r="C1584" t="str">
            <v>HGINFRA</v>
          </cell>
        </row>
        <row r="1585">
          <cell r="A1585" t="str">
            <v>H K  TRADE INTERNATIONAL LTD</v>
          </cell>
          <cell r="B1585">
            <v>539337</v>
          </cell>
          <cell r="C1585" t="str">
            <v>Not Listed</v>
          </cell>
        </row>
        <row r="1586">
          <cell r="A1586" t="str">
            <v>H P COTTON TEXTILE MILLS LTD</v>
          </cell>
          <cell r="B1586">
            <v>502873</v>
          </cell>
          <cell r="C1586" t="str">
            <v>Not Listed</v>
          </cell>
        </row>
        <row r="1587">
          <cell r="A1587" t="str">
            <v>H S (INDIA) LTD</v>
          </cell>
          <cell r="B1587">
            <v>532145</v>
          </cell>
          <cell r="C1587" t="str">
            <v>Not Listed</v>
          </cell>
        </row>
        <row r="1588">
          <cell r="A1588" t="str">
            <v>H S INDIA LTD</v>
          </cell>
          <cell r="B1588">
            <v>532145</v>
          </cell>
          <cell r="C1588" t="str">
            <v>Not Listed</v>
          </cell>
        </row>
        <row r="1589">
          <cell r="A1589" t="str">
            <v>HALDER VENTURE LTD</v>
          </cell>
          <cell r="B1589">
            <v>539854</v>
          </cell>
          <cell r="C1589" t="str">
            <v>Not Listed</v>
          </cell>
        </row>
        <row r="1590">
          <cell r="A1590" t="str">
            <v>HALDYN GLASS LTD</v>
          </cell>
          <cell r="B1590">
            <v>515147</v>
          </cell>
          <cell r="C1590" t="str">
            <v>Not Listed</v>
          </cell>
        </row>
        <row r="1591">
          <cell r="A1591" t="str">
            <v>HARDCASTLE &amp; WAUD MFG CO LTD</v>
          </cell>
          <cell r="B1591">
            <v>509597</v>
          </cell>
          <cell r="C1591" t="str">
            <v>Not Listed</v>
          </cell>
        </row>
        <row r="1592">
          <cell r="A1592" t="str">
            <v>HARI GOVIND INTERNATIONAL LTD</v>
          </cell>
          <cell r="B1592">
            <v>531971</v>
          </cell>
          <cell r="C1592" t="str">
            <v>Not Listed</v>
          </cell>
        </row>
        <row r="1593">
          <cell r="A1593" t="str">
            <v>HARIA APPARELS LTD</v>
          </cell>
          <cell r="B1593">
            <v>538081</v>
          </cell>
          <cell r="C1593" t="str">
            <v>Not Listed</v>
          </cell>
        </row>
        <row r="1594">
          <cell r="A1594" t="str">
            <v>HARIA EXPORTS LTD</v>
          </cell>
          <cell r="B1594">
            <v>512604</v>
          </cell>
          <cell r="C1594" t="str">
            <v>Not Listed</v>
          </cell>
        </row>
        <row r="1595">
          <cell r="A1595" t="str">
            <v>Harish Textile Engineers Ltd</v>
          </cell>
          <cell r="B1595">
            <v>542682</v>
          </cell>
          <cell r="C1595" t="str">
            <v>HARISH</v>
          </cell>
        </row>
        <row r="1596">
          <cell r="A1596" t="str">
            <v>HARITA SEATING SYSTEMS LTD</v>
          </cell>
          <cell r="B1596">
            <v>590043</v>
          </cell>
          <cell r="C1596" t="str">
            <v>HARITASEAT</v>
          </cell>
        </row>
        <row r="1597">
          <cell r="A1597" t="str">
            <v>HARIYANA METALS LTD</v>
          </cell>
          <cell r="B1597">
            <v>506024</v>
          </cell>
          <cell r="C1597" t="str">
            <v>Not Listed</v>
          </cell>
        </row>
        <row r="1598">
          <cell r="A1598" t="str">
            <v>HARIYANA SHIP BREAKERS LTD</v>
          </cell>
          <cell r="B1598">
            <v>526931</v>
          </cell>
          <cell r="C1598" t="str">
            <v>Not Listed</v>
          </cell>
        </row>
        <row r="1599">
          <cell r="A1599" t="str">
            <v>HARMONY CAPITAL SERVICES LTD</v>
          </cell>
          <cell r="B1599">
            <v>530055</v>
          </cell>
          <cell r="C1599" t="str">
            <v>Not Listed</v>
          </cell>
        </row>
        <row r="1600">
          <cell r="A1600" t="str">
            <v>HARRISONS MALAYALAM LTD</v>
          </cell>
          <cell r="B1600">
            <v>500467</v>
          </cell>
          <cell r="C1600" t="str">
            <v>HARRMALAYA</v>
          </cell>
        </row>
        <row r="1601">
          <cell r="A1601" t="str">
            <v>HARYANA CAPFIN LTD</v>
          </cell>
          <cell r="B1601">
            <v>532855</v>
          </cell>
          <cell r="C1601" t="str">
            <v>Not Listed</v>
          </cell>
        </row>
        <row r="1602">
          <cell r="A1602" t="str">
            <v>HARYANA FINANCIAL CORPORATION LTD</v>
          </cell>
          <cell r="B1602">
            <v>530927</v>
          </cell>
          <cell r="C1602" t="str">
            <v>Not Listed</v>
          </cell>
        </row>
        <row r="1603">
          <cell r="A1603" t="str">
            <v>HARYANA LEATHER CHEMICALS LTD</v>
          </cell>
          <cell r="B1603">
            <v>524080</v>
          </cell>
          <cell r="C1603" t="str">
            <v>Not Listed</v>
          </cell>
        </row>
        <row r="1604">
          <cell r="A1604" t="str">
            <v>HAS LIFESTYLE LTD</v>
          </cell>
          <cell r="B1604">
            <v>780014</v>
          </cell>
          <cell r="C1604" t="str">
            <v>Not Listed</v>
          </cell>
        </row>
        <row r="1605">
          <cell r="A1605" t="str">
            <v>HASTI FINANCE LTD</v>
          </cell>
          <cell r="B1605">
            <v>531387</v>
          </cell>
          <cell r="C1605" t="str">
            <v>Not Listed</v>
          </cell>
        </row>
        <row r="1606">
          <cell r="A1606" t="str">
            <v>HATHWAY BHAWANI CABLETEL &amp;amp; DATACOM LTD.</v>
          </cell>
          <cell r="B1606">
            <v>509073</v>
          </cell>
          <cell r="C1606" t="str">
            <v>HATHWAYB</v>
          </cell>
        </row>
        <row r="1607">
          <cell r="A1607" t="str">
            <v>HATHWAY CABLE &amp; DATACOM LTD</v>
          </cell>
          <cell r="B1607">
            <v>533162</v>
          </cell>
          <cell r="C1607" t="str">
            <v>HATHWAY</v>
          </cell>
        </row>
        <row r="1608">
          <cell r="A1608" t="str">
            <v>HATSUN AGRO PRODUCT LTD</v>
          </cell>
          <cell r="B1608">
            <v>531531</v>
          </cell>
          <cell r="C1608" t="str">
            <v>HATSUN</v>
          </cell>
        </row>
        <row r="1609">
          <cell r="A1609" t="str">
            <v>HAVELLS (INDIA) LTD</v>
          </cell>
          <cell r="B1609">
            <v>517354</v>
          </cell>
          <cell r="C1609" t="str">
            <v>HAVELLS</v>
          </cell>
        </row>
        <row r="1610">
          <cell r="A1610" t="str">
            <v>HAVELLS INDIA LTD</v>
          </cell>
          <cell r="B1610">
            <v>517354</v>
          </cell>
          <cell r="C1610" t="str">
            <v>HAVELLS</v>
          </cell>
        </row>
        <row r="1611">
          <cell r="A1611" t="str">
            <v>HAWA ENGINEERS LTD</v>
          </cell>
          <cell r="B1611">
            <v>539176</v>
          </cell>
          <cell r="C1611" t="str">
            <v>Not Listed</v>
          </cell>
        </row>
        <row r="1612">
          <cell r="A1612" t="str">
            <v>HAWKINS COOKERS LTD</v>
          </cell>
          <cell r="B1612">
            <v>508486</v>
          </cell>
          <cell r="C1612" t="str">
            <v>Not Listed</v>
          </cell>
        </row>
        <row r="1613">
          <cell r="A1613" t="str">
            <v>HAZOOR MULTI PROJECTS LTD</v>
          </cell>
          <cell r="B1613">
            <v>532467</v>
          </cell>
          <cell r="C1613" t="str">
            <v>Not Listed</v>
          </cell>
        </row>
        <row r="1614">
          <cell r="A1614" t="str">
            <v>HB ESTATE DEVELOPERS LTD</v>
          </cell>
          <cell r="B1614">
            <v>532334</v>
          </cell>
          <cell r="C1614" t="str">
            <v>Not Listed</v>
          </cell>
        </row>
        <row r="1615">
          <cell r="A1615" t="str">
            <v>HB LEASING &amp; FINANCE CO LTD</v>
          </cell>
          <cell r="B1615">
            <v>508956</v>
          </cell>
          <cell r="C1615" t="str">
            <v>Not Listed</v>
          </cell>
        </row>
        <row r="1616">
          <cell r="A1616" t="str">
            <v>HB PORTFOLIO LTD</v>
          </cell>
          <cell r="B1616">
            <v>532333</v>
          </cell>
          <cell r="C1616" t="str">
            <v>Not Listed</v>
          </cell>
        </row>
        <row r="1617">
          <cell r="A1617" t="str">
            <v>HB STOCKHOLDINGS LTD</v>
          </cell>
          <cell r="B1617">
            <v>532216</v>
          </cell>
          <cell r="C1617" t="str">
            <v>HBSL</v>
          </cell>
        </row>
        <row r="1618">
          <cell r="A1618" t="str">
            <v>HBL POWER SYSTEMS LTD</v>
          </cell>
          <cell r="B1618">
            <v>517271</v>
          </cell>
          <cell r="C1618" t="str">
            <v>HBLPOWER</v>
          </cell>
        </row>
        <row r="1619">
          <cell r="A1619" t="str">
            <v>HCKK VENTURES LTD</v>
          </cell>
          <cell r="B1619">
            <v>539224</v>
          </cell>
          <cell r="C1619" t="str">
            <v>Not Listed</v>
          </cell>
        </row>
        <row r="1620">
          <cell r="A1620" t="str">
            <v>HCL INFOSYSTEMS LTD</v>
          </cell>
          <cell r="B1620">
            <v>500179</v>
          </cell>
          <cell r="C1620" t="str">
            <v>HCL-INSYS</v>
          </cell>
        </row>
        <row r="1621">
          <cell r="A1621" t="str">
            <v>HCL TECHNOLOGIES LTD</v>
          </cell>
          <cell r="B1621">
            <v>532281</v>
          </cell>
          <cell r="C1621" t="str">
            <v>HCLTECH</v>
          </cell>
        </row>
        <row r="1622">
          <cell r="A1622" t="str">
            <v>HDFC ASSET MANAGEMENT COMPANY LTD</v>
          </cell>
          <cell r="B1622">
            <v>541729</v>
          </cell>
          <cell r="C1622" t="str">
            <v>HDFCAMC</v>
          </cell>
        </row>
        <row r="1623">
          <cell r="A1623" t="str">
            <v>HDFC BANK LTD</v>
          </cell>
          <cell r="B1623">
            <v>500180</v>
          </cell>
          <cell r="C1623" t="str">
            <v>HDFCBANK</v>
          </cell>
        </row>
        <row r="1624">
          <cell r="A1624" t="str">
            <v>HDFC Mutual Fund - HDFC Gold Exchange Traded Fund</v>
          </cell>
          <cell r="B1624">
            <v>533230</v>
          </cell>
          <cell r="C1624" t="str">
            <v>HDFCMFGETF</v>
          </cell>
        </row>
        <row r="1625">
          <cell r="A1625" t="str">
            <v>HDFC STANDARD LIFE INSURANCE COMPANY LTD</v>
          </cell>
          <cell r="B1625">
            <v>540777</v>
          </cell>
          <cell r="C1625" t="str">
            <v>HDFCLIFE</v>
          </cell>
        </row>
        <row r="1626">
          <cell r="A1626" t="str">
            <v>HEALTHCARE GLOBAL ENTERPRISES LTD</v>
          </cell>
          <cell r="B1626">
            <v>539787</v>
          </cell>
          <cell r="C1626" t="str">
            <v>HCG</v>
          </cell>
        </row>
        <row r="1627">
          <cell r="A1627" t="str">
            <v>HEALTHY INVESTMENTS LTD</v>
          </cell>
          <cell r="B1627">
            <v>503689</v>
          </cell>
          <cell r="C1627" t="str">
            <v>Not Listed</v>
          </cell>
        </row>
        <row r="1628">
          <cell r="A1628" t="str">
            <v>HEC INFRA PROJECTS LTD</v>
          </cell>
          <cell r="B1628" t="str">
            <v>Not Listed</v>
          </cell>
          <cell r="C1628" t="str">
            <v>HECPROJECT</v>
          </cell>
        </row>
        <row r="1629">
          <cell r="A1629" t="str">
            <v>HEERA ISPAT LTD</v>
          </cell>
          <cell r="B1629">
            <v>526967</v>
          </cell>
          <cell r="C1629" t="str">
            <v>Not Listed</v>
          </cell>
        </row>
        <row r="1630">
          <cell r="A1630" t="str">
            <v>HEG LTD</v>
          </cell>
          <cell r="B1630">
            <v>509631</v>
          </cell>
          <cell r="C1630" t="str">
            <v>HEG</v>
          </cell>
        </row>
        <row r="1631">
          <cell r="A1631" t="str">
            <v>HEIDELBERGCEMENT (INDIA) LTD</v>
          </cell>
          <cell r="B1631">
            <v>500292</v>
          </cell>
          <cell r="C1631" t="str">
            <v>HEIDELBERG</v>
          </cell>
        </row>
        <row r="1632">
          <cell r="A1632" t="str">
            <v>HEIDELBERGCEMENT INDIA LTD</v>
          </cell>
          <cell r="B1632">
            <v>500292</v>
          </cell>
          <cell r="C1632" t="str">
            <v>HEIDELBERG</v>
          </cell>
        </row>
        <row r="1633">
          <cell r="A1633" t="str">
            <v>Helpage Finlease Ltd</v>
          </cell>
          <cell r="B1633">
            <v>539174</v>
          </cell>
          <cell r="C1633" t="str">
            <v>HELPAGE</v>
          </cell>
        </row>
        <row r="1634">
          <cell r="A1634" t="str">
            <v>HEM HOLDINGS &amp; TRADING LTD</v>
          </cell>
          <cell r="B1634">
            <v>505520</v>
          </cell>
          <cell r="C1634" t="str">
            <v>Not Listed</v>
          </cell>
        </row>
        <row r="1635">
          <cell r="A1635" t="str">
            <v>HEMANG RESOURCES LTD</v>
          </cell>
          <cell r="B1635">
            <v>531178</v>
          </cell>
          <cell r="C1635" t="str">
            <v>Not Listed</v>
          </cell>
        </row>
        <row r="1636">
          <cell r="A1636" t="str">
            <v>HEMO ORGANIC LTD</v>
          </cell>
          <cell r="B1636">
            <v>524590</v>
          </cell>
          <cell r="C1636" t="str">
            <v>Not Listed</v>
          </cell>
        </row>
        <row r="1637">
          <cell r="A1637" t="str">
            <v>HERCULES HOISTS LTD</v>
          </cell>
          <cell r="B1637">
            <v>505720</v>
          </cell>
          <cell r="C1637" t="str">
            <v>HERCULES</v>
          </cell>
        </row>
        <row r="1638">
          <cell r="A1638" t="str">
            <v>HERITAGE FOODS LTD</v>
          </cell>
          <cell r="B1638">
            <v>519552</v>
          </cell>
          <cell r="C1638" t="str">
            <v>HERITGFOOD</v>
          </cell>
        </row>
        <row r="1639">
          <cell r="A1639" t="str">
            <v>HERO MOTOCORP LTD</v>
          </cell>
          <cell r="B1639">
            <v>500182</v>
          </cell>
          <cell r="C1639" t="str">
            <v>HEROMOTOCO</v>
          </cell>
        </row>
        <row r="1640">
          <cell r="A1640" t="str">
            <v>HESTER BIOSCIENCES LTD</v>
          </cell>
          <cell r="B1640">
            <v>524669</v>
          </cell>
          <cell r="C1640" t="str">
            <v>HESTERBIO</v>
          </cell>
        </row>
        <row r="1641">
          <cell r="A1641" t="str">
            <v>HEXA TRADEX LTD</v>
          </cell>
          <cell r="B1641">
            <v>534328</v>
          </cell>
          <cell r="C1641" t="str">
            <v>HEXATRADEX</v>
          </cell>
        </row>
        <row r="1642">
          <cell r="A1642" t="str">
            <v>HEXAWARE TECHNOLOGIES LTD</v>
          </cell>
          <cell r="B1642">
            <v>532129</v>
          </cell>
          <cell r="C1642" t="str">
            <v>HEXAWARE</v>
          </cell>
        </row>
        <row r="1643">
          <cell r="A1643" t="str">
            <v>HIGH ENERGY BATTERIES (INDIA) LTD</v>
          </cell>
          <cell r="B1643">
            <v>504176</v>
          </cell>
          <cell r="C1643" t="str">
            <v>Not Listed</v>
          </cell>
        </row>
        <row r="1644">
          <cell r="A1644" t="str">
            <v>HIGH ENERGY BATTERIES INDIA LTD</v>
          </cell>
          <cell r="B1644">
            <v>504176</v>
          </cell>
          <cell r="C1644" t="str">
            <v>Not Listed</v>
          </cell>
        </row>
        <row r="1645">
          <cell r="A1645" t="str">
            <v>HIGH GROUND ENTERPRISE LTD</v>
          </cell>
          <cell r="B1645">
            <v>517080</v>
          </cell>
          <cell r="C1645" t="str">
            <v>HIGHGROUND</v>
          </cell>
        </row>
        <row r="1646">
          <cell r="A1646" t="str">
            <v>HIGH STREET FILATEX LTD</v>
          </cell>
          <cell r="B1646">
            <v>531301</v>
          </cell>
          <cell r="C1646" t="str">
            <v>Not Listed</v>
          </cell>
        </row>
        <row r="1647">
          <cell r="A1647" t="str">
            <v>HIKAL LTD</v>
          </cell>
          <cell r="B1647">
            <v>524735</v>
          </cell>
          <cell r="C1647" t="str">
            <v>HIKAL</v>
          </cell>
        </row>
        <row r="1648">
          <cell r="A1648" t="str">
            <v>Hi-Klass Trading and Investment Ltd</v>
          </cell>
          <cell r="B1648">
            <v>542332</v>
          </cell>
          <cell r="C1648" t="str">
            <v>HIKLASS</v>
          </cell>
        </row>
        <row r="1649">
          <cell r="A1649" t="str">
            <v>HIL LTD</v>
          </cell>
          <cell r="B1649">
            <v>509675</v>
          </cell>
          <cell r="C1649" t="str">
            <v>HIL</v>
          </cell>
        </row>
        <row r="1650">
          <cell r="A1650" t="str">
            <v>HILTON METAL FORGING LTD</v>
          </cell>
          <cell r="B1650">
            <v>532847</v>
          </cell>
          <cell r="C1650" t="str">
            <v>HILTON</v>
          </cell>
        </row>
        <row r="1651">
          <cell r="A1651" t="str">
            <v>HIM TEKNOFORGE LTD</v>
          </cell>
          <cell r="B1651">
            <v>505712</v>
          </cell>
          <cell r="C1651" t="str">
            <v>Not Listed</v>
          </cell>
        </row>
        <row r="1652">
          <cell r="A1652" t="str">
            <v>HIMACHAL FIBRES LTD</v>
          </cell>
          <cell r="B1652">
            <v>514010</v>
          </cell>
          <cell r="C1652" t="str">
            <v>Not Listed</v>
          </cell>
        </row>
        <row r="1653">
          <cell r="A1653" t="str">
            <v>HIMACHAL FUTURISTIC COMMUNICATIONS LTD</v>
          </cell>
          <cell r="B1653">
            <v>500183</v>
          </cell>
          <cell r="C1653" t="str">
            <v>HFCL</v>
          </cell>
        </row>
        <row r="1654">
          <cell r="A1654" t="str">
            <v>HIMADRI SPECIALITY CHEMICAL LTD</v>
          </cell>
          <cell r="B1654">
            <v>500184</v>
          </cell>
          <cell r="C1654" t="str">
            <v>HSCL</v>
          </cell>
        </row>
        <row r="1655">
          <cell r="A1655" t="str">
            <v>HIMALAYA FOOD INTERNATIONAL LTD</v>
          </cell>
          <cell r="B1655">
            <v>526899</v>
          </cell>
          <cell r="C1655" t="str">
            <v>Not Listed</v>
          </cell>
        </row>
        <row r="1656">
          <cell r="A1656" t="str">
            <v>HIMALAYA GRANITES LTD</v>
          </cell>
          <cell r="B1656">
            <v>513723</v>
          </cell>
          <cell r="C1656" t="str">
            <v>Not Listed</v>
          </cell>
        </row>
        <row r="1657">
          <cell r="A1657" t="str">
            <v>HIMALCHULI FOOD PRODUCTS LTD</v>
          </cell>
          <cell r="B1657">
            <v>511169</v>
          </cell>
          <cell r="C1657" t="str">
            <v>Not Listed</v>
          </cell>
        </row>
        <row r="1658">
          <cell r="A1658" t="str">
            <v>HIMATSINGKA SEIDE LTD</v>
          </cell>
          <cell r="B1658">
            <v>514043</v>
          </cell>
          <cell r="C1658" t="str">
            <v>HIMATSEIDE</v>
          </cell>
        </row>
        <row r="1659">
          <cell r="A1659" t="str">
            <v>HIND ALUMINIUM INDUSTRIES LTD</v>
          </cell>
          <cell r="B1659">
            <v>531979</v>
          </cell>
          <cell r="C1659" t="str">
            <v>Not Listed</v>
          </cell>
        </row>
        <row r="1660">
          <cell r="A1660" t="str">
            <v>HIND COMMERCE LTD</v>
          </cell>
          <cell r="B1660">
            <v>538652</v>
          </cell>
          <cell r="C1660" t="str">
            <v>Not Listed</v>
          </cell>
        </row>
        <row r="1661">
          <cell r="A1661" t="str">
            <v>HIND RECTIFIERS LTD</v>
          </cell>
          <cell r="B1661">
            <v>504036</v>
          </cell>
          <cell r="C1661" t="str">
            <v>HIRECT</v>
          </cell>
        </row>
        <row r="1662">
          <cell r="A1662" t="str">
            <v>HIND SECURITIES &amp; CREDITS LTD</v>
          </cell>
          <cell r="B1662">
            <v>539114</v>
          </cell>
          <cell r="C1662" t="str">
            <v>Not Listed</v>
          </cell>
        </row>
        <row r="1663">
          <cell r="A1663" t="str">
            <v>HIND SYNTEX LTD</v>
          </cell>
          <cell r="B1663">
            <v>503881</v>
          </cell>
          <cell r="C1663" t="str">
            <v>HINDSYNTEX</v>
          </cell>
        </row>
        <row r="1664">
          <cell r="A1664" t="str">
            <v>HINDALCO INDUSTRIES LTD</v>
          </cell>
          <cell r="B1664">
            <v>500440</v>
          </cell>
          <cell r="C1664" t="str">
            <v>HINDALCO</v>
          </cell>
        </row>
        <row r="1665">
          <cell r="A1665" t="str">
            <v>HINDCON CHEMICALS LTD</v>
          </cell>
          <cell r="B1665" t="str">
            <v>Not Listed</v>
          </cell>
          <cell r="C1665" t="str">
            <v>HINDCON</v>
          </cell>
        </row>
        <row r="1666">
          <cell r="A1666" t="str">
            <v>HINDOOSTAN MILLS LTD</v>
          </cell>
          <cell r="B1666">
            <v>509895</v>
          </cell>
          <cell r="C1666" t="str">
            <v>Not Listed</v>
          </cell>
        </row>
        <row r="1667">
          <cell r="A1667" t="str">
            <v>HINDUJA GLOBAL SOLUTIONS LTD</v>
          </cell>
          <cell r="B1667">
            <v>532859</v>
          </cell>
          <cell r="C1667" t="str">
            <v>HGS</v>
          </cell>
        </row>
        <row r="1668">
          <cell r="A1668" t="str">
            <v>HINDUJA VENTURES LTD</v>
          </cell>
          <cell r="B1668">
            <v>500189</v>
          </cell>
          <cell r="C1668" t="str">
            <v>HINDUJAVEN</v>
          </cell>
        </row>
        <row r="1669">
          <cell r="A1669" t="str">
            <v>HINDUSTAN ADHESIVES LTD</v>
          </cell>
          <cell r="B1669">
            <v>514428</v>
          </cell>
          <cell r="C1669" t="str">
            <v>Not Listed</v>
          </cell>
        </row>
        <row r="1670">
          <cell r="A1670" t="str">
            <v>HINDUSTAN AERONAUTICS LTD</v>
          </cell>
          <cell r="B1670">
            <v>541154</v>
          </cell>
          <cell r="C1670" t="str">
            <v>HAL</v>
          </cell>
        </row>
        <row r="1671">
          <cell r="A1671" t="str">
            <v>HINDUSTAN APPLIANCES LTD</v>
          </cell>
          <cell r="B1671">
            <v>531918</v>
          </cell>
          <cell r="C1671" t="str">
            <v>Not Listed</v>
          </cell>
        </row>
        <row r="1672">
          <cell r="A1672" t="str">
            <v>HINDUSTAN BIO SCIENCES LTD.</v>
          </cell>
          <cell r="B1672">
            <v>532041</v>
          </cell>
          <cell r="C1672" t="str">
            <v>HINDBIO</v>
          </cell>
        </row>
        <row r="1673">
          <cell r="A1673" t="str">
            <v>HINDUSTAN COMPOSITES LTD</v>
          </cell>
          <cell r="B1673">
            <v>509635</v>
          </cell>
          <cell r="C1673" t="str">
            <v>HINDCOMPOS</v>
          </cell>
        </row>
        <row r="1674">
          <cell r="A1674" t="str">
            <v>HINDUSTAN CONSTRUCTION COMPANY LTD</v>
          </cell>
          <cell r="B1674">
            <v>500185</v>
          </cell>
          <cell r="C1674" t="str">
            <v>HCC</v>
          </cell>
        </row>
        <row r="1675">
          <cell r="A1675" t="str">
            <v>HINDUSTAN COPPER LTD</v>
          </cell>
          <cell r="B1675">
            <v>513599</v>
          </cell>
          <cell r="C1675" t="str">
            <v>HINDCOPPER</v>
          </cell>
        </row>
        <row r="1676">
          <cell r="A1676" t="str">
            <v>HINDUSTAN EVEREST TOOLS LTD.</v>
          </cell>
          <cell r="B1676">
            <v>505725</v>
          </cell>
          <cell r="C1676" t="str">
            <v>HINDEVER</v>
          </cell>
        </row>
        <row r="1677">
          <cell r="A1677" t="str">
            <v>HINDUSTAN FLUOROCARBONS LTD</v>
          </cell>
          <cell r="B1677">
            <v>524013</v>
          </cell>
          <cell r="C1677" t="str">
            <v>Not Listed</v>
          </cell>
        </row>
        <row r="1678">
          <cell r="A1678" t="str">
            <v>HINDUSTAN FOODS LTD</v>
          </cell>
          <cell r="B1678">
            <v>519126</v>
          </cell>
          <cell r="C1678" t="str">
            <v>Not Listed</v>
          </cell>
        </row>
        <row r="1679">
          <cell r="A1679" t="str">
            <v>HINDUSTAN HARDY SPICER LTD</v>
          </cell>
          <cell r="B1679">
            <v>505893</v>
          </cell>
          <cell r="C1679" t="str">
            <v>Not Listed</v>
          </cell>
        </row>
        <row r="1680">
          <cell r="A1680" t="str">
            <v>HINDUSTAN HOUSING CO LTD</v>
          </cell>
          <cell r="B1680">
            <v>509650</v>
          </cell>
          <cell r="C1680" t="str">
            <v>Not Listed</v>
          </cell>
        </row>
        <row r="1681">
          <cell r="A1681" t="str">
            <v>HINDUSTAN MEDIA VENTURES LTD</v>
          </cell>
          <cell r="B1681">
            <v>533217</v>
          </cell>
          <cell r="C1681" t="str">
            <v>HMVL</v>
          </cell>
        </row>
        <row r="1682">
          <cell r="A1682" t="str">
            <v>HINDUSTAN MOTORS LTD</v>
          </cell>
          <cell r="B1682">
            <v>500500</v>
          </cell>
          <cell r="C1682" t="str">
            <v>HINDMOTORS</v>
          </cell>
        </row>
        <row r="1683">
          <cell r="A1683" t="str">
            <v>HINDUSTAN OIL EXPLORATION COMPANY LTD</v>
          </cell>
          <cell r="B1683">
            <v>500186</v>
          </cell>
          <cell r="C1683" t="str">
            <v>HINDOILEXP</v>
          </cell>
        </row>
        <row r="1684">
          <cell r="A1684" t="str">
            <v>HINDUSTAN ORGANIC CHEMICALS LTD</v>
          </cell>
          <cell r="B1684">
            <v>500449</v>
          </cell>
          <cell r="C1684" t="str">
            <v>Not Listed</v>
          </cell>
        </row>
        <row r="1685">
          <cell r="A1685" t="str">
            <v>HINDUSTAN PETROLEUM CORPORATION LTD</v>
          </cell>
          <cell r="B1685">
            <v>500104</v>
          </cell>
          <cell r="C1685" t="str">
            <v>HINDPETRO</v>
          </cell>
        </row>
        <row r="1686">
          <cell r="A1686" t="str">
            <v>HINDUSTAN TIN WORKS LTD</v>
          </cell>
          <cell r="B1686">
            <v>530315</v>
          </cell>
          <cell r="C1686" t="str">
            <v>Not Listed</v>
          </cell>
        </row>
        <row r="1687">
          <cell r="A1687" t="str">
            <v>HINDUSTAN UNILEVER LTD</v>
          </cell>
          <cell r="B1687">
            <v>500696</v>
          </cell>
          <cell r="C1687" t="str">
            <v>HINDUNILVR</v>
          </cell>
        </row>
        <row r="1688">
          <cell r="A1688" t="str">
            <v>HINDUSTAN WIRES LTD</v>
          </cell>
          <cell r="B1688">
            <v>504713</v>
          </cell>
          <cell r="C1688" t="str">
            <v>Not Listed</v>
          </cell>
        </row>
        <row r="1689">
          <cell r="A1689" t="str">
            <v>HINDUSTAN ZINC LTD</v>
          </cell>
          <cell r="B1689">
            <v>500188</v>
          </cell>
          <cell r="C1689" t="str">
            <v>HINDZINC</v>
          </cell>
        </row>
        <row r="1690">
          <cell r="A1690" t="str">
            <v>HINDUSTHAN NATIONAL GLASS &amp; INDUSTRIES LTD</v>
          </cell>
          <cell r="B1690">
            <v>515145</v>
          </cell>
          <cell r="C1690" t="str">
            <v>HINDNATGLS</v>
          </cell>
        </row>
        <row r="1691">
          <cell r="A1691" t="str">
            <v>HINDUSTHAN UDYOG LTD</v>
          </cell>
          <cell r="B1691">
            <v>513039</v>
          </cell>
          <cell r="C1691" t="str">
            <v>Not Listed</v>
          </cell>
        </row>
        <row r="1692">
          <cell r="A1692" t="str">
            <v>HINDUSTHAN URBAN INFRASTRUCTURE LTD</v>
          </cell>
          <cell r="B1692">
            <v>539984</v>
          </cell>
          <cell r="C1692" t="str">
            <v>Not Listed</v>
          </cell>
        </row>
        <row r="1693">
          <cell r="A1693" t="str">
            <v>HIPOLIN LTD</v>
          </cell>
          <cell r="B1693">
            <v>530853</v>
          </cell>
          <cell r="C1693" t="str">
            <v>Not Listed</v>
          </cell>
        </row>
        <row r="1694">
          <cell r="A1694" t="str">
            <v>HIRA AUTOMOBILES LTD</v>
          </cell>
          <cell r="B1694">
            <v>531743</v>
          </cell>
          <cell r="C1694" t="str">
            <v>Not Listed</v>
          </cell>
        </row>
        <row r="1695">
          <cell r="A1695" t="str">
            <v>HISAR METAL INDUSTRIES LTD</v>
          </cell>
          <cell r="B1695">
            <v>590018</v>
          </cell>
          <cell r="C1695" t="str">
            <v>HISARMETAL</v>
          </cell>
        </row>
        <row r="1696">
          <cell r="A1696" t="str">
            <v>HISAR SPINNING MILLS LTD</v>
          </cell>
          <cell r="B1696">
            <v>521068</v>
          </cell>
          <cell r="C1696" t="str">
            <v>Not Listed</v>
          </cell>
        </row>
        <row r="1697">
          <cell r="A1697" t="str">
            <v>HIT KIT GLOBAL SOLUTIONS LTD</v>
          </cell>
          <cell r="B1697">
            <v>532359</v>
          </cell>
          <cell r="C1697" t="str">
            <v>Not Listed</v>
          </cell>
        </row>
        <row r="1698">
          <cell r="A1698" t="str">
            <v>HITECH CORPORATION LTD</v>
          </cell>
          <cell r="B1698">
            <v>526217</v>
          </cell>
          <cell r="C1698" t="str">
            <v>HITECHCORP</v>
          </cell>
        </row>
        <row r="1699">
          <cell r="A1699" t="str">
            <v>HI-TECH PIPES LTD</v>
          </cell>
          <cell r="B1699" t="str">
            <v>Not Listed</v>
          </cell>
          <cell r="C1699" t="str">
            <v>HITECH</v>
          </cell>
        </row>
        <row r="1700">
          <cell r="A1700" t="str">
            <v>Hi-Tech Winding Systems Ltd</v>
          </cell>
          <cell r="B1700">
            <v>541627</v>
          </cell>
          <cell r="C1700" t="str">
            <v>HITECHWIND</v>
          </cell>
        </row>
        <row r="1701">
          <cell r="A1701" t="str">
            <v>HITTCO TOOLS LTD</v>
          </cell>
          <cell r="B1701">
            <v>531661</v>
          </cell>
          <cell r="C1701" t="str">
            <v>Not Listed</v>
          </cell>
        </row>
        <row r="1702">
          <cell r="A1702" t="str">
            <v>HMT LTD</v>
          </cell>
          <cell r="B1702">
            <v>500191</v>
          </cell>
          <cell r="C1702" t="str">
            <v>HMT</v>
          </cell>
        </row>
        <row r="1703">
          <cell r="A1703" t="str">
            <v>HONDA SIEL POWER PRODUCTS LTD</v>
          </cell>
          <cell r="B1703">
            <v>522064</v>
          </cell>
          <cell r="C1703" t="str">
            <v>HONDAPOWER</v>
          </cell>
        </row>
        <row r="1704">
          <cell r="A1704" t="str">
            <v>HONEYWELL AUTOMATION (INDIA) LTD</v>
          </cell>
          <cell r="B1704">
            <v>517174</v>
          </cell>
          <cell r="C1704" t="str">
            <v>HONAUT</v>
          </cell>
        </row>
        <row r="1705">
          <cell r="A1705" t="str">
            <v>HONEYWELL AUTOMATION INDIA LTD</v>
          </cell>
          <cell r="B1705">
            <v>517174</v>
          </cell>
          <cell r="C1705" t="str">
            <v>HONAUT</v>
          </cell>
        </row>
        <row r="1706">
          <cell r="A1706" t="str">
            <v>HOTEL LEELA VENTURE LTD</v>
          </cell>
          <cell r="B1706">
            <v>500193</v>
          </cell>
          <cell r="C1706" t="str">
            <v>HOTELEELA</v>
          </cell>
        </row>
        <row r="1707">
          <cell r="A1707" t="str">
            <v>HOTEL RUGBY LTD</v>
          </cell>
          <cell r="B1707">
            <v>526683</v>
          </cell>
          <cell r="C1707" t="str">
            <v>HOTELRUGBY</v>
          </cell>
        </row>
        <row r="1708">
          <cell r="A1708" t="str">
            <v>HOUSING &amp; URBAN DEVELOPMENT CORPORATION LTD</v>
          </cell>
          <cell r="B1708">
            <v>540530</v>
          </cell>
          <cell r="C1708" t="str">
            <v>HUDCO</v>
          </cell>
        </row>
        <row r="1709">
          <cell r="A1709" t="str">
            <v>HOUSING DEVELOPMENT AND INFRASTRUCTURE LTD</v>
          </cell>
          <cell r="B1709">
            <v>532873</v>
          </cell>
          <cell r="C1709" t="str">
            <v>HDIL</v>
          </cell>
        </row>
        <row r="1710">
          <cell r="A1710" t="str">
            <v>HOUSING DEVELOPMENT FINANCE CORPORATION LTD</v>
          </cell>
          <cell r="B1710">
            <v>500010</v>
          </cell>
          <cell r="C1710" t="str">
            <v>HDFC</v>
          </cell>
        </row>
        <row r="1711">
          <cell r="A1711" t="str">
            <v>HOV SERVICES LTD</v>
          </cell>
          <cell r="B1711">
            <v>532761</v>
          </cell>
          <cell r="C1711" t="str">
            <v>HOVS</v>
          </cell>
        </row>
        <row r="1712">
          <cell r="A1712" t="str">
            <v>HOWARD HOTELS LTD</v>
          </cell>
          <cell r="B1712">
            <v>526761</v>
          </cell>
          <cell r="C1712" t="str">
            <v>Not Listed</v>
          </cell>
        </row>
        <row r="1713">
          <cell r="A1713" t="str">
            <v>HPC BIOSCIENCES LTD</v>
          </cell>
          <cell r="B1713">
            <v>535217</v>
          </cell>
          <cell r="C1713" t="str">
            <v>Not Listed</v>
          </cell>
        </row>
        <row r="1714">
          <cell r="A1714" t="str">
            <v>HPL ELECTRIC &amp; POWER LTD</v>
          </cell>
          <cell r="B1714">
            <v>540136</v>
          </cell>
          <cell r="C1714" t="str">
            <v>HPL</v>
          </cell>
        </row>
        <row r="1715">
          <cell r="A1715" t="str">
            <v>HRB FLORICULTURE LTD</v>
          </cell>
          <cell r="B1715">
            <v>531724</v>
          </cell>
          <cell r="C1715" t="str">
            <v>Not Listed</v>
          </cell>
        </row>
        <row r="1716">
          <cell r="A1716" t="str">
            <v>HSIL LTD</v>
          </cell>
          <cell r="B1716">
            <v>500187</v>
          </cell>
          <cell r="C1716" t="str">
            <v>HSIL</v>
          </cell>
        </row>
        <row r="1717">
          <cell r="A1717" t="str">
            <v>HT MEDIA LTD</v>
          </cell>
          <cell r="B1717">
            <v>532662</v>
          </cell>
          <cell r="C1717" t="str">
            <v>HTMEDIA</v>
          </cell>
        </row>
        <row r="1718">
          <cell r="A1718" t="str">
            <v>HUBTOWN LTD</v>
          </cell>
          <cell r="B1718">
            <v>532799</v>
          </cell>
          <cell r="C1718" t="str">
            <v>HUBTOWN</v>
          </cell>
        </row>
        <row r="1719">
          <cell r="A1719" t="str">
            <v>HUHTAMAKI PPL LTD</v>
          </cell>
          <cell r="B1719">
            <v>509820</v>
          </cell>
          <cell r="C1719" t="str">
            <v>PAPERPROD</v>
          </cell>
        </row>
        <row r="1720">
          <cell r="A1720" t="str">
            <v>Humming Bird Education Ltd</v>
          </cell>
          <cell r="B1720">
            <v>542592</v>
          </cell>
          <cell r="C1720" t="str">
            <v>HBEL</v>
          </cell>
        </row>
        <row r="1721">
          <cell r="A1721" t="str">
            <v>HUSYS CONSULTING LTD</v>
          </cell>
          <cell r="B1721" t="str">
            <v>Not Listed</v>
          </cell>
          <cell r="C1721" t="str">
            <v>HUSYSLTD</v>
          </cell>
        </row>
        <row r="1722">
          <cell r="A1722" t="str">
            <v>HYPERSOFT TECHNOLOGIES LTD</v>
          </cell>
          <cell r="B1722">
            <v>539724</v>
          </cell>
          <cell r="C1722" t="str">
            <v>Not Listed</v>
          </cell>
        </row>
        <row r="1723">
          <cell r="A1723" t="str">
            <v>IB INFOTECH ENTERPRISES LTD</v>
          </cell>
          <cell r="B1723">
            <v>519463</v>
          </cell>
          <cell r="C1723" t="str">
            <v>Not Listed</v>
          </cell>
        </row>
        <row r="1724">
          <cell r="A1724" t="str">
            <v>ICE MAKE REFRIGERATION LTD</v>
          </cell>
          <cell r="B1724" t="str">
            <v>Not Listed</v>
          </cell>
          <cell r="C1724" t="str">
            <v>ICEMAKE</v>
          </cell>
        </row>
        <row r="1725">
          <cell r="A1725" t="str">
            <v>ICICI BANK LTD</v>
          </cell>
          <cell r="B1725">
            <v>532174</v>
          </cell>
          <cell r="C1725" t="str">
            <v>ICICIBANK</v>
          </cell>
        </row>
        <row r="1726">
          <cell r="A1726" t="str">
            <v>ICICI LOMBARD GENERAL INSURANCE COMPANY LTD</v>
          </cell>
          <cell r="B1726">
            <v>540716</v>
          </cell>
          <cell r="C1726" t="str">
            <v>ICICIGI</v>
          </cell>
        </row>
        <row r="1727">
          <cell r="A1727" t="str">
            <v>ICICI Prudential Gold ETF</v>
          </cell>
          <cell r="B1727">
            <v>533244</v>
          </cell>
          <cell r="C1727" t="str">
            <v>ICICIGOLD</v>
          </cell>
        </row>
        <row r="1728">
          <cell r="A1728" t="str">
            <v>ICICI PRUDENTIAL LIFE INSURANCE COMPANY LTD</v>
          </cell>
          <cell r="B1728">
            <v>540133</v>
          </cell>
          <cell r="C1728" t="str">
            <v>ICICIPRULI</v>
          </cell>
        </row>
        <row r="1729">
          <cell r="A1729" t="str">
            <v>ICICI Prudential Sensex ETF</v>
          </cell>
          <cell r="B1729">
            <v>555555</v>
          </cell>
          <cell r="C1729" t="str">
            <v>ICICISENSX</v>
          </cell>
        </row>
        <row r="1730">
          <cell r="A1730" t="str">
            <v>ICICI SECURITIES LTD</v>
          </cell>
          <cell r="B1730">
            <v>541179</v>
          </cell>
          <cell r="C1730" t="str">
            <v>ISEC</v>
          </cell>
        </row>
        <row r="1731">
          <cell r="A1731" t="str">
            <v>ICRA LTD</v>
          </cell>
          <cell r="B1731">
            <v>532835</v>
          </cell>
          <cell r="C1731" t="str">
            <v>ICRA</v>
          </cell>
        </row>
        <row r="1732">
          <cell r="A1732" t="str">
            <v>ICSA (INDIA) LTD</v>
          </cell>
          <cell r="B1732">
            <v>531524</v>
          </cell>
          <cell r="C1732" t="str">
            <v>ICSA</v>
          </cell>
        </row>
        <row r="1733">
          <cell r="A1733" t="str">
            <v>ICSA INDIA LTD</v>
          </cell>
          <cell r="B1733">
            <v>531524</v>
          </cell>
          <cell r="C1733" t="str">
            <v>ICSA</v>
          </cell>
        </row>
        <row r="1734">
          <cell r="A1734" t="str">
            <v>IDBI BANK LTD</v>
          </cell>
          <cell r="B1734">
            <v>500116</v>
          </cell>
          <cell r="C1734" t="str">
            <v>IDBI</v>
          </cell>
        </row>
        <row r="1735">
          <cell r="A1735" t="str">
            <v>IDFC BANK LTD</v>
          </cell>
          <cell r="B1735">
            <v>539437</v>
          </cell>
          <cell r="C1735" t="str">
            <v>IDFCBANK</v>
          </cell>
        </row>
        <row r="1736">
          <cell r="A1736" t="str">
            <v>IDFC First Bank LTD</v>
          </cell>
          <cell r="B1736" t="str">
            <v>Not Listed</v>
          </cell>
          <cell r="C1736" t="str">
            <v>IDFCFIRSTB</v>
          </cell>
        </row>
        <row r="1737">
          <cell r="A1737" t="str">
            <v>IDFC LTD</v>
          </cell>
          <cell r="B1737">
            <v>532659</v>
          </cell>
          <cell r="C1737" t="str">
            <v>IDFC</v>
          </cell>
        </row>
        <row r="1738">
          <cell r="A1738" t="str">
            <v>IFB AGRO INDUSTRIES LTD</v>
          </cell>
          <cell r="B1738">
            <v>507438</v>
          </cell>
          <cell r="C1738" t="str">
            <v>IFBAGRO</v>
          </cell>
        </row>
        <row r="1739">
          <cell r="A1739" t="str">
            <v>IFB INDUSTRIES LTD</v>
          </cell>
          <cell r="B1739">
            <v>505726</v>
          </cell>
          <cell r="C1739" t="str">
            <v>IFBIND</v>
          </cell>
        </row>
        <row r="1740">
          <cell r="A1740" t="str">
            <v>IFCI LTD</v>
          </cell>
          <cell r="B1740">
            <v>500106</v>
          </cell>
          <cell r="C1740" t="str">
            <v>IFCI</v>
          </cell>
        </row>
        <row r="1741">
          <cell r="A1741" t="str">
            <v>IFGL REFRACTORIES LTD</v>
          </cell>
          <cell r="B1741">
            <v>540774</v>
          </cell>
          <cell r="C1741" t="str">
            <v>IFGLEXPOR</v>
          </cell>
        </row>
        <row r="1742">
          <cell r="A1742" t="str">
            <v>IFL ENTERPRISES LTD</v>
          </cell>
          <cell r="B1742">
            <v>540377</v>
          </cell>
          <cell r="C1742" t="str">
            <v>Not Listed</v>
          </cell>
        </row>
        <row r="1743">
          <cell r="A1743" t="str">
            <v>IFM IMPEX GLOBAL LTD</v>
          </cell>
          <cell r="B1743">
            <v>522289</v>
          </cell>
          <cell r="C1743" t="str">
            <v>Not Listed</v>
          </cell>
        </row>
        <row r="1744">
          <cell r="A1744" t="str">
            <v>IG PETROCHEMICALS LTD</v>
          </cell>
          <cell r="B1744">
            <v>500199</v>
          </cell>
          <cell r="C1744" t="str">
            <v>IGPL</v>
          </cell>
        </row>
        <row r="1745">
          <cell r="A1745" t="str">
            <v>IGARASHI MOTORS (INDIA) LTD</v>
          </cell>
          <cell r="B1745">
            <v>517380</v>
          </cell>
          <cell r="C1745" t="str">
            <v>IGARASHI</v>
          </cell>
        </row>
        <row r="1746">
          <cell r="A1746" t="str">
            <v>IGARASHI MOTORS INDIA LTD</v>
          </cell>
          <cell r="B1746">
            <v>517380</v>
          </cell>
          <cell r="C1746" t="str">
            <v>IGARASHI</v>
          </cell>
        </row>
        <row r="1747">
          <cell r="A1747" t="str">
            <v>IGC INDUSTRIES LTD</v>
          </cell>
          <cell r="B1747">
            <v>539449</v>
          </cell>
          <cell r="C1747" t="str">
            <v>Not Listed</v>
          </cell>
        </row>
        <row r="1748">
          <cell r="A1748" t="str">
            <v>IIFL HOLDINGS LTD</v>
          </cell>
          <cell r="B1748">
            <v>532636</v>
          </cell>
          <cell r="C1748" t="str">
            <v>IIFL</v>
          </cell>
        </row>
        <row r="1749">
          <cell r="A1749" t="str">
            <v>IITL PROJECTS LTD</v>
          </cell>
          <cell r="B1749">
            <v>531968</v>
          </cell>
          <cell r="C1749" t="str">
            <v>IITLPROJ</v>
          </cell>
        </row>
        <row r="1750">
          <cell r="A1750" t="str">
            <v>IKAB SECURITIES &amp; INVESTMENT LTD</v>
          </cell>
          <cell r="B1750">
            <v>514238</v>
          </cell>
          <cell r="C1750" t="str">
            <v>Not Listed</v>
          </cell>
        </row>
        <row r="1751">
          <cell r="A1751" t="str">
            <v>IKF TECHNOLOGIES LTD</v>
          </cell>
          <cell r="B1751">
            <v>532414</v>
          </cell>
          <cell r="C1751" t="str">
            <v>Not Listed</v>
          </cell>
        </row>
        <row r="1752">
          <cell r="A1752" t="str">
            <v>IL&amp;FS ENGINEERING AND CONSTRUCTION COMPANY LTD</v>
          </cell>
          <cell r="B1752">
            <v>532907</v>
          </cell>
          <cell r="C1752" t="str">
            <v>IL&amp;FSENGG</v>
          </cell>
        </row>
        <row r="1753">
          <cell r="A1753" t="str">
            <v>IL&amp;FS INVESTMENT MANAGERS LTD</v>
          </cell>
          <cell r="B1753">
            <v>511208</v>
          </cell>
          <cell r="C1753" t="str">
            <v>IVC</v>
          </cell>
        </row>
        <row r="1754">
          <cell r="A1754" t="str">
            <v>IL&amp;FS TRANSPORTATION NETWORKS LTD</v>
          </cell>
          <cell r="B1754">
            <v>533177</v>
          </cell>
          <cell r="C1754" t="str">
            <v>IL&amp;FSTRANS</v>
          </cell>
        </row>
        <row r="1755">
          <cell r="A1755" t="str">
            <v>IM+ CAPITALS LTD</v>
          </cell>
          <cell r="B1755">
            <v>511628</v>
          </cell>
          <cell r="C1755" t="str">
            <v>Not Listed</v>
          </cell>
        </row>
        <row r="1756">
          <cell r="A1756" t="str">
            <v>IMC FINANCE LTD</v>
          </cell>
          <cell r="B1756">
            <v>505539</v>
          </cell>
          <cell r="C1756" t="str">
            <v>Not Listed</v>
          </cell>
        </row>
        <row r="1757">
          <cell r="A1757" t="str">
            <v>IMEC SERVICES LTD</v>
          </cell>
          <cell r="B1757">
            <v>513295</v>
          </cell>
          <cell r="C1757" t="str">
            <v>Not Listed</v>
          </cell>
        </row>
        <row r="1758">
          <cell r="A1758" t="str">
            <v>IMP POWERS LTD</v>
          </cell>
          <cell r="B1758">
            <v>517571</v>
          </cell>
          <cell r="C1758" t="str">
            <v>INDLMETER</v>
          </cell>
        </row>
        <row r="1759">
          <cell r="A1759" t="str">
            <v>IMPEX FERRO TECH LTD</v>
          </cell>
          <cell r="B1759">
            <v>532614</v>
          </cell>
          <cell r="C1759" t="str">
            <v>IMPEXFERRO</v>
          </cell>
        </row>
        <row r="1760">
          <cell r="A1760" t="str">
            <v>INANI MARBLES &amp; INDUSTRIES LTD</v>
          </cell>
          <cell r="B1760">
            <v>531129</v>
          </cell>
          <cell r="C1760" t="str">
            <v>Not Listed</v>
          </cell>
        </row>
        <row r="1761">
          <cell r="A1761" t="str">
            <v>INANI SECURITIES LTD</v>
          </cell>
          <cell r="B1761">
            <v>531672</v>
          </cell>
          <cell r="C1761" t="str">
            <v>Not Listed</v>
          </cell>
        </row>
        <row r="1762">
          <cell r="A1762" t="str">
            <v>INCAP LTD</v>
          </cell>
          <cell r="B1762">
            <v>517370</v>
          </cell>
          <cell r="C1762" t="str">
            <v>Not Listed</v>
          </cell>
        </row>
        <row r="1763">
          <cell r="A1763" t="str">
            <v>INCEPTUM ENTERPRISES LTD</v>
          </cell>
          <cell r="B1763">
            <v>538541</v>
          </cell>
          <cell r="C1763" t="str">
            <v>Not Listed</v>
          </cell>
        </row>
        <row r="1764">
          <cell r="A1764" t="str">
            <v>INCON ENGINEERS LTD</v>
          </cell>
          <cell r="B1764">
            <v>531594</v>
          </cell>
          <cell r="C1764" t="str">
            <v>Not Listed</v>
          </cell>
        </row>
        <row r="1765">
          <cell r="A1765" t="str">
            <v>IND BANK HOUSING LTD</v>
          </cell>
          <cell r="B1765">
            <v>523465</v>
          </cell>
          <cell r="C1765" t="str">
            <v>Not Listed</v>
          </cell>
        </row>
        <row r="1766">
          <cell r="A1766" t="str">
            <v>IND RENEWABLE ENERGY LTD</v>
          </cell>
          <cell r="B1766">
            <v>536709</v>
          </cell>
          <cell r="C1766" t="str">
            <v>Not Listed</v>
          </cell>
        </row>
        <row r="1767">
          <cell r="A1767" t="str">
            <v>INDAG RUBBER LTD</v>
          </cell>
          <cell r="B1767">
            <v>509162</v>
          </cell>
          <cell r="C1767" t="str">
            <v>Not Listed</v>
          </cell>
        </row>
        <row r="1768">
          <cell r="A1768" t="str">
            <v>IND-AGIV COMMERCE LTD</v>
          </cell>
          <cell r="B1768">
            <v>517077</v>
          </cell>
          <cell r="C1768" t="str">
            <v>Not Listed</v>
          </cell>
        </row>
        <row r="1769">
          <cell r="A1769" t="str">
            <v>INDBANK MERCHANT BANKING SERVICES LTD</v>
          </cell>
          <cell r="B1769">
            <v>511473</v>
          </cell>
          <cell r="C1769" t="str">
            <v>INDBANK</v>
          </cell>
        </row>
        <row r="1770">
          <cell r="A1770" t="str">
            <v>INDERGIRI FINANCE LTD</v>
          </cell>
          <cell r="B1770">
            <v>531505</v>
          </cell>
          <cell r="C1770" t="str">
            <v>Not Listed</v>
          </cell>
        </row>
        <row r="1771">
          <cell r="A1771" t="str">
            <v>INDIA CEMENTS CAPITAL LTD</v>
          </cell>
          <cell r="B1771">
            <v>511355</v>
          </cell>
          <cell r="C1771" t="str">
            <v>Not Listed</v>
          </cell>
        </row>
        <row r="1772">
          <cell r="A1772" t="str">
            <v>INDIA FINSEC LTD</v>
          </cell>
          <cell r="B1772">
            <v>535667</v>
          </cell>
          <cell r="C1772" t="str">
            <v>Not Listed</v>
          </cell>
        </row>
        <row r="1773">
          <cell r="A1773" t="str">
            <v>INDIA GELATINE &amp; CHEMICALS LTD</v>
          </cell>
          <cell r="B1773">
            <v>531253</v>
          </cell>
          <cell r="C1773" t="str">
            <v>Not Listed</v>
          </cell>
        </row>
        <row r="1774">
          <cell r="A1774" t="str">
            <v>INDIA GLYCOLS LTD</v>
          </cell>
          <cell r="B1774">
            <v>500201</v>
          </cell>
          <cell r="C1774" t="str">
            <v>INDIAGLYCO</v>
          </cell>
        </row>
        <row r="1775">
          <cell r="A1775" t="str">
            <v>INDIA GREEN REALITY LTD</v>
          </cell>
          <cell r="B1775">
            <v>540152</v>
          </cell>
          <cell r="C1775" t="str">
            <v>Not Listed</v>
          </cell>
        </row>
        <row r="1776">
          <cell r="A1776" t="str">
            <v>India Grid Trust</v>
          </cell>
          <cell r="B1776">
            <v>540565</v>
          </cell>
          <cell r="C1776" t="str">
            <v>INDIGRID</v>
          </cell>
        </row>
        <row r="1777">
          <cell r="A1777" t="str">
            <v>INDIA HOME LOAN LTD</v>
          </cell>
          <cell r="B1777">
            <v>530979</v>
          </cell>
          <cell r="C1777" t="str">
            <v>Not Listed</v>
          </cell>
        </row>
        <row r="1778">
          <cell r="A1778" t="str">
            <v>INDIA INFRASPACE LTD</v>
          </cell>
          <cell r="B1778">
            <v>531343</v>
          </cell>
          <cell r="C1778" t="str">
            <v>Not Listed</v>
          </cell>
        </row>
        <row r="1779">
          <cell r="A1779" t="str">
            <v>INDIA MOTOR PARTS AND ACCESSORIES LTD</v>
          </cell>
          <cell r="B1779">
            <v>590065</v>
          </cell>
          <cell r="C1779" t="str">
            <v>IMPAL</v>
          </cell>
        </row>
        <row r="1780">
          <cell r="A1780" t="str">
            <v>INDIA NIPPON ELECTRICALS LTD</v>
          </cell>
          <cell r="B1780">
            <v>532240</v>
          </cell>
          <cell r="C1780" t="str">
            <v>INDNIPPON</v>
          </cell>
        </row>
        <row r="1781">
          <cell r="A1781" t="str">
            <v>INDIA STEEL WORKS LTD</v>
          </cell>
          <cell r="B1781">
            <v>513361</v>
          </cell>
          <cell r="C1781" t="str">
            <v>Not Listed</v>
          </cell>
        </row>
        <row r="1782">
          <cell r="A1782" t="str">
            <v>INDIA TOURISM DEVELOPMENT CORPORATION LTD</v>
          </cell>
          <cell r="B1782">
            <v>532189</v>
          </cell>
          <cell r="C1782" t="str">
            <v>ITDC</v>
          </cell>
        </row>
        <row r="1783">
          <cell r="A1783" t="str">
            <v>INDIABULLS HOUSING FINANCE LTD</v>
          </cell>
          <cell r="B1783">
            <v>535789</v>
          </cell>
          <cell r="C1783" t="str">
            <v>IBULHSGFIN</v>
          </cell>
        </row>
        <row r="1784">
          <cell r="A1784" t="str">
            <v>INDIABULLS INTEGRATED SERVICES LTD</v>
          </cell>
          <cell r="B1784">
            <v>533520</v>
          </cell>
          <cell r="C1784" t="str">
            <v>IBULISL</v>
          </cell>
        </row>
        <row r="1785">
          <cell r="A1785" t="str">
            <v>INDIABULLS REAL ESTATE LTD</v>
          </cell>
          <cell r="B1785">
            <v>532832</v>
          </cell>
          <cell r="C1785" t="str">
            <v>IBREALEST</v>
          </cell>
        </row>
        <row r="1786">
          <cell r="A1786" t="str">
            <v>INDIABULLS VENTURES LTD</v>
          </cell>
          <cell r="B1786">
            <v>532960</v>
          </cell>
          <cell r="C1786" t="str">
            <v>IBVENTURES</v>
          </cell>
        </row>
        <row r="1787">
          <cell r="A1787" t="str">
            <v>INDIAN ACRYLICS LTD</v>
          </cell>
          <cell r="B1787">
            <v>514165</v>
          </cell>
          <cell r="C1787" t="str">
            <v>Not Listed</v>
          </cell>
        </row>
        <row r="1788">
          <cell r="A1788" t="str">
            <v>INDIAN BANK</v>
          </cell>
          <cell r="B1788">
            <v>532814</v>
          </cell>
          <cell r="C1788" t="str">
            <v>INDIANB</v>
          </cell>
        </row>
        <row r="1789">
          <cell r="A1789" t="str">
            <v>INDIAN BRIGHT STEEL CO LTD</v>
          </cell>
          <cell r="B1789">
            <v>504731</v>
          </cell>
          <cell r="C1789" t="str">
            <v>Not Listed</v>
          </cell>
        </row>
        <row r="1790">
          <cell r="A1790" t="str">
            <v>INDIAN CARD CLOTHING COMPANY LTD</v>
          </cell>
          <cell r="B1790">
            <v>509692</v>
          </cell>
          <cell r="C1790" t="str">
            <v>INDIANCARD</v>
          </cell>
        </row>
        <row r="1791">
          <cell r="A1791" t="str">
            <v>INDIAN ENERGY EXCHANGE LTD</v>
          </cell>
          <cell r="B1791">
            <v>540750</v>
          </cell>
          <cell r="C1791" t="str">
            <v>IEX</v>
          </cell>
        </row>
        <row r="1792">
          <cell r="A1792" t="str">
            <v>INDIAN EXTRACTIONS LTD</v>
          </cell>
          <cell r="B1792">
            <v>524614</v>
          </cell>
          <cell r="C1792" t="str">
            <v>Not Listed</v>
          </cell>
        </row>
        <row r="1793">
          <cell r="A1793" t="str">
            <v>INDIAN HUME PIPE COMPANY LTD</v>
          </cell>
          <cell r="B1793">
            <v>504741</v>
          </cell>
          <cell r="C1793" t="str">
            <v>INDIANHUME</v>
          </cell>
        </row>
        <row r="1794">
          <cell r="A1794" t="str">
            <v>INDIAN INFOTECH &amp; SOFTWARE LTD</v>
          </cell>
          <cell r="B1794">
            <v>509051</v>
          </cell>
          <cell r="C1794" t="str">
            <v>Not Listed</v>
          </cell>
        </row>
        <row r="1795">
          <cell r="A1795" t="str">
            <v>INDIAN LINK CHAIN MANUFACTURES LTD</v>
          </cell>
          <cell r="B1795">
            <v>504746</v>
          </cell>
          <cell r="C1795" t="str">
            <v>Not Listed</v>
          </cell>
        </row>
        <row r="1796">
          <cell r="A1796" t="str">
            <v>INDIAN METALS &amp; FERRO ALLOYS LTD</v>
          </cell>
          <cell r="B1796">
            <v>533047</v>
          </cell>
          <cell r="C1796" t="str">
            <v>IMFA</v>
          </cell>
        </row>
        <row r="1797">
          <cell r="A1797" t="str">
            <v>INDIAN OIL CORPORATION LTD</v>
          </cell>
          <cell r="B1797">
            <v>530965</v>
          </cell>
          <cell r="C1797" t="str">
            <v>IOC</v>
          </cell>
        </row>
        <row r="1798">
          <cell r="A1798" t="str">
            <v>INDIAN OVERSEAS BANK</v>
          </cell>
          <cell r="B1798">
            <v>532388</v>
          </cell>
          <cell r="C1798" t="str">
            <v>IOB</v>
          </cell>
        </row>
        <row r="1799">
          <cell r="A1799" t="str">
            <v>INDIAN SUCROSE LTD</v>
          </cell>
          <cell r="B1799">
            <v>500319</v>
          </cell>
          <cell r="C1799" t="str">
            <v>Not Listed</v>
          </cell>
        </row>
        <row r="1800">
          <cell r="A1800" t="str">
            <v>INDIAN TERRAIN FASHIONS LTD</v>
          </cell>
          <cell r="B1800">
            <v>533329</v>
          </cell>
          <cell r="C1800" t="str">
            <v>INDTERRAIN</v>
          </cell>
        </row>
        <row r="1801">
          <cell r="A1801" t="str">
            <v>INDIAN TONERS &amp; DEVELOPERS LTD</v>
          </cell>
          <cell r="B1801">
            <v>523586</v>
          </cell>
          <cell r="C1801" t="str">
            <v>Not Listed</v>
          </cell>
        </row>
        <row r="1802">
          <cell r="A1802" t="str">
            <v>INDIANIVESH LTD</v>
          </cell>
          <cell r="B1802">
            <v>501700</v>
          </cell>
          <cell r="C1802" t="str">
            <v>Not Listed</v>
          </cell>
        </row>
        <row r="1803">
          <cell r="A1803" t="str">
            <v>INDITRADE CAPITAL LTD</v>
          </cell>
          <cell r="B1803">
            <v>532745</v>
          </cell>
          <cell r="C1803" t="str">
            <v>Not Listed</v>
          </cell>
        </row>
        <row r="1804">
          <cell r="A1804" t="str">
            <v>INDO AMINES LTD</v>
          </cell>
          <cell r="B1804">
            <v>524648</v>
          </cell>
          <cell r="C1804" t="str">
            <v>Not Listed</v>
          </cell>
        </row>
        <row r="1805">
          <cell r="A1805" t="str">
            <v>INDO ASIAN FINANCE LTD</v>
          </cell>
          <cell r="B1805">
            <v>530747</v>
          </cell>
          <cell r="C1805" t="str">
            <v>Not Listed</v>
          </cell>
        </row>
        <row r="1806">
          <cell r="A1806" t="str">
            <v>INDO BORAX &amp; CHEMICALS LTD</v>
          </cell>
          <cell r="B1806">
            <v>524342</v>
          </cell>
          <cell r="C1806" t="str">
            <v>Not Listed</v>
          </cell>
        </row>
        <row r="1807">
          <cell r="A1807" t="str">
            <v>INDO COTSPIN LTD</v>
          </cell>
          <cell r="B1807">
            <v>538838</v>
          </cell>
          <cell r="C1807" t="str">
            <v>Not Listed</v>
          </cell>
        </row>
        <row r="1808">
          <cell r="A1808" t="str">
            <v>INDO COUNT INDUSTRIES LTD</v>
          </cell>
          <cell r="B1808">
            <v>521016</v>
          </cell>
          <cell r="C1808" t="str">
            <v>ICIL</v>
          </cell>
        </row>
        <row r="1809">
          <cell r="A1809" t="str">
            <v>INDO CREDIT CAPITAL LTD</v>
          </cell>
          <cell r="B1809">
            <v>526887</v>
          </cell>
          <cell r="C1809" t="str">
            <v>Not Listed</v>
          </cell>
        </row>
        <row r="1810">
          <cell r="A1810" t="str">
            <v>INDO EURO INDCHEM LTD</v>
          </cell>
          <cell r="B1810">
            <v>524458</v>
          </cell>
          <cell r="C1810" t="str">
            <v>Not Listed</v>
          </cell>
        </row>
        <row r="1811">
          <cell r="A1811" t="str">
            <v>INDO GULF INDUSTRIES LTD</v>
          </cell>
          <cell r="B1811">
            <v>506945</v>
          </cell>
          <cell r="C1811" t="str">
            <v>Not Listed</v>
          </cell>
        </row>
        <row r="1812">
          <cell r="A1812" t="str">
            <v>INDO PACIFIC PROJECTS LTD</v>
          </cell>
          <cell r="B1812">
            <v>531565</v>
          </cell>
          <cell r="C1812" t="str">
            <v>Not Listed</v>
          </cell>
        </row>
        <row r="1813">
          <cell r="A1813" t="str">
            <v>INDO RAMA SYNTHETICS (INDIA) LTD</v>
          </cell>
          <cell r="B1813">
            <v>500207</v>
          </cell>
          <cell r="C1813" t="str">
            <v>INDORAMA</v>
          </cell>
        </row>
        <row r="1814">
          <cell r="A1814" t="str">
            <v>INDO RAMA SYNTHETICS INDIA LTD</v>
          </cell>
          <cell r="B1814">
            <v>500207</v>
          </cell>
          <cell r="C1814" t="str">
            <v>INDORAMA</v>
          </cell>
        </row>
        <row r="1815">
          <cell r="A1815" t="str">
            <v>INDO TECH TRANSFORMERS LTD</v>
          </cell>
          <cell r="B1815">
            <v>532717</v>
          </cell>
          <cell r="C1815" t="str">
            <v>INDOTECH</v>
          </cell>
        </row>
        <row r="1816">
          <cell r="A1816" t="str">
            <v>INDO THAI SECURITIES LTD</v>
          </cell>
          <cell r="B1816">
            <v>533676</v>
          </cell>
          <cell r="C1816" t="str">
            <v>INDOTHAI</v>
          </cell>
        </row>
        <row r="1817">
          <cell r="A1817" t="str">
            <v>INDO US BIO-TECH LTD</v>
          </cell>
          <cell r="B1817">
            <v>541304</v>
          </cell>
          <cell r="C1817" t="str">
            <v>Not Listed</v>
          </cell>
        </row>
        <row r="1818">
          <cell r="A1818" t="str">
            <v>INDO-CITY INFOTECH LTD</v>
          </cell>
          <cell r="B1818">
            <v>532100</v>
          </cell>
          <cell r="C1818" t="str">
            <v>Not Listed</v>
          </cell>
        </row>
        <row r="1819">
          <cell r="A1819" t="str">
            <v>INDOCO REMEDIES LTD</v>
          </cell>
          <cell r="B1819">
            <v>532612</v>
          </cell>
          <cell r="C1819" t="str">
            <v>INDOCO</v>
          </cell>
        </row>
        <row r="1820">
          <cell r="A1820" t="str">
            <v>INDO-GLOBAL ENTERPRISES LTD</v>
          </cell>
          <cell r="B1820">
            <v>539433</v>
          </cell>
          <cell r="C1820" t="str">
            <v>Not Listed</v>
          </cell>
        </row>
        <row r="1821">
          <cell r="A1821" t="str">
            <v>INDOKEM LTD</v>
          </cell>
          <cell r="B1821">
            <v>504092</v>
          </cell>
          <cell r="C1821" t="str">
            <v>Not Listed</v>
          </cell>
        </row>
        <row r="1822">
          <cell r="A1822" t="str">
            <v>INDO-NATIONAL LTD</v>
          </cell>
          <cell r="B1822">
            <v>504058</v>
          </cell>
          <cell r="C1822" t="str">
            <v>NIPPOBATRY</v>
          </cell>
        </row>
        <row r="1823">
          <cell r="A1823" t="str">
            <v>INDOSOLAR LTD</v>
          </cell>
          <cell r="B1823">
            <v>533257</v>
          </cell>
          <cell r="C1823" t="str">
            <v>INDOSOLAR</v>
          </cell>
        </row>
        <row r="1824">
          <cell r="A1824" t="str">
            <v>INDOSTAR CAPITAL FINANCE LTD</v>
          </cell>
          <cell r="B1824">
            <v>541336</v>
          </cell>
          <cell r="C1824" t="str">
            <v>INDOSTAR</v>
          </cell>
        </row>
        <row r="1825">
          <cell r="A1825" t="str">
            <v>INDOVATION TECHNOLOGIES LTD</v>
          </cell>
          <cell r="B1825">
            <v>521005</v>
          </cell>
          <cell r="C1825" t="str">
            <v>Not Listed</v>
          </cell>
        </row>
        <row r="1826">
          <cell r="A1826" t="str">
            <v>INDOWIND ENERGY LTD</v>
          </cell>
          <cell r="B1826">
            <v>532894</v>
          </cell>
          <cell r="C1826" t="str">
            <v>INDOWIND</v>
          </cell>
        </row>
        <row r="1827">
          <cell r="A1827" t="str">
            <v>INDRA INDUSTRIES LTD</v>
          </cell>
          <cell r="B1827">
            <v>539175</v>
          </cell>
          <cell r="C1827" t="str">
            <v>Not Listed</v>
          </cell>
        </row>
        <row r="1828">
          <cell r="A1828" t="str">
            <v>INDRAPRASTHA GAS LTD</v>
          </cell>
          <cell r="B1828">
            <v>532514</v>
          </cell>
          <cell r="C1828" t="str">
            <v>IGL</v>
          </cell>
        </row>
        <row r="1829">
          <cell r="A1829" t="str">
            <v>INDRAPRASTHA MEDICAL CORPORATION LTD</v>
          </cell>
          <cell r="B1829">
            <v>532150</v>
          </cell>
          <cell r="C1829" t="str">
            <v>INDRAMEDCO</v>
          </cell>
        </row>
        <row r="1830">
          <cell r="A1830" t="str">
            <v>INDRAYANI BIOTECH LTD.</v>
          </cell>
          <cell r="B1830">
            <v>526445</v>
          </cell>
          <cell r="C1830" t="str">
            <v>INDRANIB</v>
          </cell>
        </row>
        <row r="1831">
          <cell r="A1831" t="str">
            <v>INDSIL HYDRO POWER AND MANGANESE LTD</v>
          </cell>
          <cell r="B1831">
            <v>522165</v>
          </cell>
          <cell r="C1831" t="str">
            <v>Not Listed</v>
          </cell>
        </row>
        <row r="1832">
          <cell r="A1832" t="str">
            <v>INDSOYA LTD</v>
          </cell>
          <cell r="B1832">
            <v>503639</v>
          </cell>
          <cell r="C1832" t="str">
            <v>Not Listed</v>
          </cell>
        </row>
        <row r="1833">
          <cell r="A1833" t="str">
            <v>IND-SWIFT LABORATORIES LTD</v>
          </cell>
          <cell r="B1833">
            <v>532305</v>
          </cell>
          <cell r="C1833" t="str">
            <v>INDSWFTLAB</v>
          </cell>
        </row>
        <row r="1834">
          <cell r="A1834" t="str">
            <v>IND-SWIFT LTD</v>
          </cell>
          <cell r="B1834">
            <v>524652</v>
          </cell>
          <cell r="C1834" t="str">
            <v>INDSWFTLTD</v>
          </cell>
        </row>
        <row r="1835">
          <cell r="A1835" t="str">
            <v>INDUCTO STEEL LTD</v>
          </cell>
          <cell r="B1835">
            <v>532001</v>
          </cell>
          <cell r="C1835" t="str">
            <v>Not Listed</v>
          </cell>
        </row>
        <row r="1836">
          <cell r="A1836" t="str">
            <v>INDUS FINANCE LTD</v>
          </cell>
          <cell r="B1836">
            <v>531841</v>
          </cell>
          <cell r="C1836" t="str">
            <v>Not Listed</v>
          </cell>
        </row>
        <row r="1837">
          <cell r="A1837" t="str">
            <v>INDUSIND BANK LTD</v>
          </cell>
          <cell r="B1837">
            <v>532187</v>
          </cell>
          <cell r="C1837" t="str">
            <v>INDUSINDBK</v>
          </cell>
        </row>
        <row r="1838">
          <cell r="A1838" t="str">
            <v>INDUSTRIAL &amp; PRUDENTIAL INVESTMENTS CO LTD</v>
          </cell>
          <cell r="B1838">
            <v>501298</v>
          </cell>
          <cell r="C1838" t="str">
            <v>Not Listed</v>
          </cell>
        </row>
        <row r="1839">
          <cell r="A1839" t="str">
            <v>INDUSTRIAL INVESTMENT TRUST LTD</v>
          </cell>
          <cell r="B1839">
            <v>501295</v>
          </cell>
          <cell r="C1839" t="str">
            <v>IITL</v>
          </cell>
        </row>
        <row r="1840">
          <cell r="A1840" t="str">
            <v>INEOS STYROLUTION (INDIA) LTD</v>
          </cell>
          <cell r="B1840">
            <v>506222</v>
          </cell>
          <cell r="C1840" t="str">
            <v>INEOSSTYRO</v>
          </cell>
        </row>
        <row r="1841">
          <cell r="A1841" t="str">
            <v>INEOS STYROLUTION INDIA LTD</v>
          </cell>
          <cell r="B1841">
            <v>506222</v>
          </cell>
          <cell r="C1841" t="str">
            <v>INEOSSTYRO</v>
          </cell>
        </row>
        <row r="1842">
          <cell r="A1842" t="str">
            <v>INERTIA STEEL LTD</v>
          </cell>
          <cell r="B1842">
            <v>512025</v>
          </cell>
          <cell r="C1842" t="str">
            <v>Not Listed</v>
          </cell>
        </row>
        <row r="1843">
          <cell r="A1843" t="str">
            <v>INFIBEAM AVENUES LTD</v>
          </cell>
          <cell r="B1843">
            <v>539807</v>
          </cell>
          <cell r="C1843" t="str">
            <v>INFIBEAM</v>
          </cell>
        </row>
        <row r="1844">
          <cell r="A1844" t="str">
            <v>INFINITE COMPUTER SOLUTIONS (INDIA) LTD</v>
          </cell>
          <cell r="B1844">
            <v>533154</v>
          </cell>
          <cell r="C1844" t="str">
            <v>INFINITE</v>
          </cell>
        </row>
        <row r="1845">
          <cell r="A1845" t="str">
            <v>INFINITE COMPUTER SOLUTIONS INDIA LTD</v>
          </cell>
          <cell r="B1845">
            <v>533154</v>
          </cell>
          <cell r="C1845" t="str">
            <v>INFINITE</v>
          </cell>
        </row>
        <row r="1846">
          <cell r="A1846" t="str">
            <v>INFLAME APPLIANCES LTD</v>
          </cell>
          <cell r="B1846">
            <v>541083</v>
          </cell>
          <cell r="C1846" t="str">
            <v>Not Listed</v>
          </cell>
        </row>
        <row r="1847">
          <cell r="A1847" t="str">
            <v>INFO EDGE (INDIA) LTD</v>
          </cell>
          <cell r="B1847">
            <v>532777</v>
          </cell>
          <cell r="C1847" t="str">
            <v>NAUKRI</v>
          </cell>
        </row>
        <row r="1848">
          <cell r="A1848" t="str">
            <v>INFO EDGE INDIA LTD</v>
          </cell>
          <cell r="B1848">
            <v>532777</v>
          </cell>
          <cell r="C1848" t="str">
            <v>NAUKRI</v>
          </cell>
        </row>
        <row r="1849">
          <cell r="A1849" t="str">
            <v>INFOBEANS TECHNOLOGIES LTD</v>
          </cell>
          <cell r="B1849" t="str">
            <v>Not Listed</v>
          </cell>
          <cell r="C1849" t="str">
            <v>INFOBEAN</v>
          </cell>
        </row>
        <row r="1850">
          <cell r="A1850" t="str">
            <v>INFORMED TECHNOLOGIES (INDIA) LTD</v>
          </cell>
          <cell r="B1850">
            <v>504810</v>
          </cell>
          <cell r="C1850" t="str">
            <v>Not Listed</v>
          </cell>
        </row>
        <row r="1851">
          <cell r="A1851" t="str">
            <v>INFORMED TECHNOLOGIES INDIA LTD</v>
          </cell>
          <cell r="B1851">
            <v>504810</v>
          </cell>
          <cell r="C1851" t="str">
            <v>Not Listed</v>
          </cell>
        </row>
        <row r="1852">
          <cell r="A1852" t="str">
            <v>INFOSYS LTD</v>
          </cell>
          <cell r="B1852">
            <v>500209</v>
          </cell>
          <cell r="C1852" t="str">
            <v>INFY</v>
          </cell>
        </row>
        <row r="1853">
          <cell r="A1853" t="str">
            <v>INFRA INDUSTRIES LTD</v>
          </cell>
          <cell r="B1853">
            <v>530777</v>
          </cell>
          <cell r="C1853" t="str">
            <v>Not Listed</v>
          </cell>
        </row>
        <row r="1854">
          <cell r="A1854" t="str">
            <v>INFRONICS SYSTEMS LTD</v>
          </cell>
          <cell r="B1854">
            <v>537985</v>
          </cell>
          <cell r="C1854" t="str">
            <v>Not Listed</v>
          </cell>
        </row>
        <row r="1855">
          <cell r="A1855" t="str">
            <v>INGERSOLL RAND (INDIA) LTD</v>
          </cell>
          <cell r="B1855">
            <v>500210</v>
          </cell>
          <cell r="C1855" t="str">
            <v>INGERRAND</v>
          </cell>
        </row>
        <row r="1856">
          <cell r="A1856" t="str">
            <v>INGERSOLL RAND INDIA LTD</v>
          </cell>
          <cell r="B1856">
            <v>500210</v>
          </cell>
          <cell r="C1856" t="str">
            <v>INGERRAND</v>
          </cell>
        </row>
        <row r="1857">
          <cell r="A1857" t="str">
            <v>INLAND PRINTERS LTD</v>
          </cell>
          <cell r="B1857">
            <v>530787</v>
          </cell>
          <cell r="C1857" t="str">
            <v>Not Listed</v>
          </cell>
        </row>
        <row r="1858">
          <cell r="A1858" t="str">
            <v>INNOCORP LTD.</v>
          </cell>
          <cell r="B1858">
            <v>531929</v>
          </cell>
          <cell r="C1858" t="str">
            <v>INNOCORP</v>
          </cell>
        </row>
        <row r="1859">
          <cell r="A1859" t="str">
            <v>INNOVANA THINKLABS LTD</v>
          </cell>
          <cell r="B1859" t="str">
            <v>Not Listed</v>
          </cell>
          <cell r="C1859" t="str">
            <v>INNOVANA</v>
          </cell>
        </row>
        <row r="1860">
          <cell r="A1860" t="str">
            <v>INNOVASSYNTH INVESTMENTS LTD</v>
          </cell>
          <cell r="B1860">
            <v>533315</v>
          </cell>
          <cell r="C1860" t="str">
            <v>Not Listed</v>
          </cell>
        </row>
        <row r="1861">
          <cell r="A1861" t="str">
            <v>INNOVATION SOFTWARE EXPORTS LTD</v>
          </cell>
          <cell r="B1861">
            <v>517433</v>
          </cell>
          <cell r="C1861" t="str">
            <v>Not Listed</v>
          </cell>
        </row>
        <row r="1862">
          <cell r="A1862" t="str">
            <v>INNOVATIVE IDEALS AND SERVICES (INDIA) LTD</v>
          </cell>
          <cell r="B1862">
            <v>541983</v>
          </cell>
          <cell r="C1862" t="str">
            <v>Not Listed</v>
          </cell>
        </row>
        <row r="1863">
          <cell r="A1863" t="str">
            <v>INNOVATIVE IDEALS AND SERVICES INDIA LTD</v>
          </cell>
          <cell r="B1863">
            <v>541983</v>
          </cell>
          <cell r="C1863" t="str">
            <v>Not Listed</v>
          </cell>
        </row>
        <row r="1864">
          <cell r="A1864" t="str">
            <v>INNOVATIVE TECH PACK LTD</v>
          </cell>
          <cell r="B1864">
            <v>523840</v>
          </cell>
          <cell r="C1864" t="str">
            <v>Not Listed</v>
          </cell>
        </row>
        <row r="1865">
          <cell r="A1865" t="str">
            <v>INNOVATIVE TYRES AND TUBES LTD</v>
          </cell>
          <cell r="B1865" t="str">
            <v>Not Listed</v>
          </cell>
          <cell r="C1865" t="str">
            <v>INNOVATIVE</v>
          </cell>
        </row>
        <row r="1866">
          <cell r="A1866" t="str">
            <v>INNOVATORS FACADE SYSTEMS LTD</v>
          </cell>
          <cell r="B1866">
            <v>541353</v>
          </cell>
          <cell r="C1866" t="str">
            <v>Not Listed</v>
          </cell>
        </row>
        <row r="1867">
          <cell r="A1867" t="str">
            <v>INOX LEISURE LTD</v>
          </cell>
          <cell r="B1867">
            <v>532706</v>
          </cell>
          <cell r="C1867" t="str">
            <v>INOXLEISUR</v>
          </cell>
        </row>
        <row r="1868">
          <cell r="A1868" t="str">
            <v>INOX WIND LTD</v>
          </cell>
          <cell r="B1868">
            <v>539083</v>
          </cell>
          <cell r="C1868" t="str">
            <v>INOXWIND</v>
          </cell>
        </row>
        <row r="1869">
          <cell r="A1869" t="str">
            <v>INSECTICIDES (INDIA) LTD</v>
          </cell>
          <cell r="B1869">
            <v>532851</v>
          </cell>
          <cell r="C1869" t="str">
            <v>INSECTICID</v>
          </cell>
        </row>
        <row r="1870">
          <cell r="A1870" t="str">
            <v>INSECTICIDES INDIA LTD</v>
          </cell>
          <cell r="B1870">
            <v>532851</v>
          </cell>
          <cell r="C1870" t="str">
            <v>INSECTICID</v>
          </cell>
        </row>
        <row r="1871">
          <cell r="A1871" t="str">
            <v>INSILCO LTD</v>
          </cell>
          <cell r="B1871">
            <v>500211</v>
          </cell>
          <cell r="C1871" t="str">
            <v>Not Listed</v>
          </cell>
        </row>
        <row r="1872">
          <cell r="A1872" t="str">
            <v>INSPIRISYS SOLUTIONS LTD</v>
          </cell>
          <cell r="B1872">
            <v>532774</v>
          </cell>
          <cell r="C1872" t="str">
            <v>INSPIRISYS</v>
          </cell>
        </row>
        <row r="1873">
          <cell r="A1873" t="str">
            <v>INTEC CAPITAL LTD</v>
          </cell>
          <cell r="B1873">
            <v>526871</v>
          </cell>
          <cell r="C1873" t="str">
            <v>Not Listed</v>
          </cell>
        </row>
        <row r="1874">
          <cell r="A1874" t="str">
            <v>INTEGRA CAPITAL MANAGEMENT LTD.</v>
          </cell>
          <cell r="B1874">
            <v>531314</v>
          </cell>
          <cell r="C1874" t="str">
            <v>INTCAPM</v>
          </cell>
        </row>
        <row r="1875">
          <cell r="A1875" t="str">
            <v>INTEGRA ENGINEERING (INDIA) LTD</v>
          </cell>
          <cell r="B1875">
            <v>505358</v>
          </cell>
          <cell r="C1875" t="str">
            <v>Not Listed</v>
          </cell>
        </row>
        <row r="1876">
          <cell r="A1876" t="str">
            <v>INTEGRA ENGINEERING INDIA LTD</v>
          </cell>
          <cell r="B1876">
            <v>505358</v>
          </cell>
          <cell r="C1876" t="str">
            <v>Not Listed</v>
          </cell>
        </row>
        <row r="1877">
          <cell r="A1877" t="str">
            <v>INTEGRA GARMENTS AND TEXTILES LTD</v>
          </cell>
          <cell r="B1877">
            <v>535958</v>
          </cell>
          <cell r="C1877" t="str">
            <v>INTEGRA</v>
          </cell>
        </row>
        <row r="1878">
          <cell r="A1878" t="str">
            <v>INTEGRA SWITCHGEAR LTD</v>
          </cell>
          <cell r="B1878">
            <v>517423</v>
          </cell>
          <cell r="C1878" t="str">
            <v>Not Listed</v>
          </cell>
        </row>
        <row r="1879">
          <cell r="A1879" t="str">
            <v>INTEGRA TELECOMMUNICATION &amp; SOFTWARE LTD</v>
          </cell>
          <cell r="B1879">
            <v>536868</v>
          </cell>
          <cell r="C1879" t="str">
            <v>Not Listed</v>
          </cell>
        </row>
        <row r="1880">
          <cell r="A1880" t="str">
            <v>INTEGRATED CAPITAL SERVICES LTD</v>
          </cell>
          <cell r="B1880">
            <v>539149</v>
          </cell>
          <cell r="C1880" t="str">
            <v>Not Listed</v>
          </cell>
        </row>
        <row r="1881">
          <cell r="A1881" t="str">
            <v>INTEGRATED FINANCIAL SERVICES LTD</v>
          </cell>
          <cell r="B1881">
            <v>500212</v>
          </cell>
          <cell r="C1881" t="str">
            <v>Not Listed</v>
          </cell>
        </row>
        <row r="1882">
          <cell r="A1882" t="str">
            <v>INTEGRATED PROTEINS LTD</v>
          </cell>
          <cell r="B1882">
            <v>519606</v>
          </cell>
          <cell r="C1882" t="str">
            <v>Not Listed</v>
          </cell>
        </row>
        <row r="1883">
          <cell r="A1883" t="str">
            <v>INTEGRATED TECHNOLOGIES LTD</v>
          </cell>
          <cell r="B1883">
            <v>531889</v>
          </cell>
          <cell r="C1883" t="str">
            <v>Not Listed</v>
          </cell>
        </row>
        <row r="1884">
          <cell r="A1884" t="str">
            <v>INTEGRATED THERMOPLASTICS LTD</v>
          </cell>
          <cell r="B1884">
            <v>530921</v>
          </cell>
          <cell r="C1884" t="str">
            <v>Not Listed</v>
          </cell>
        </row>
        <row r="1885">
          <cell r="A1885" t="str">
            <v>INTELLECT DESIGN ARENA LTD</v>
          </cell>
          <cell r="B1885">
            <v>538835</v>
          </cell>
          <cell r="C1885" t="str">
            <v>INTELLECT</v>
          </cell>
        </row>
        <row r="1886">
          <cell r="A1886" t="str">
            <v>INTELLIVATE CAPITAL ADVISORS LTD</v>
          </cell>
          <cell r="B1886">
            <v>534732</v>
          </cell>
          <cell r="C1886" t="str">
            <v>Not Listed</v>
          </cell>
        </row>
        <row r="1887">
          <cell r="A1887" t="str">
            <v>INTELLIVATE CAPITAL VENTURES LTD</v>
          </cell>
          <cell r="B1887">
            <v>506134</v>
          </cell>
          <cell r="C1887" t="str">
            <v>Not Listed</v>
          </cell>
        </row>
        <row r="1888">
          <cell r="A1888" t="str">
            <v>INTENSE TECHNOLOGIES LTD</v>
          </cell>
          <cell r="B1888">
            <v>532326</v>
          </cell>
          <cell r="C1888" t="str">
            <v>INTENTECH</v>
          </cell>
        </row>
        <row r="1889">
          <cell r="A1889" t="str">
            <v>INTER GLOBE FINANCE LTD</v>
          </cell>
          <cell r="B1889">
            <v>511391</v>
          </cell>
          <cell r="C1889" t="str">
            <v>Not Listed</v>
          </cell>
        </row>
        <row r="1890">
          <cell r="A1890" t="str">
            <v>INTER STATE OIL CARRIER LTD</v>
          </cell>
          <cell r="B1890">
            <v>530259</v>
          </cell>
          <cell r="C1890" t="str">
            <v>Not Listed</v>
          </cell>
        </row>
        <row r="1891">
          <cell r="A1891" t="str">
            <v>INTERACTIVE FINANCIAL SERVICES LTD</v>
          </cell>
          <cell r="B1891">
            <v>539692</v>
          </cell>
          <cell r="C1891" t="str">
            <v>Not Listed</v>
          </cell>
        </row>
        <row r="1892">
          <cell r="A1892" t="str">
            <v>INTERGLOBE AVIATION LTD</v>
          </cell>
          <cell r="B1892">
            <v>539448</v>
          </cell>
          <cell r="C1892" t="str">
            <v>INDIGO</v>
          </cell>
        </row>
        <row r="1893">
          <cell r="A1893" t="str">
            <v>INTERLINK PETROLEUM LTD</v>
          </cell>
          <cell r="B1893">
            <v>526512</v>
          </cell>
          <cell r="C1893" t="str">
            <v>Not Listed</v>
          </cell>
        </row>
        <row r="1894">
          <cell r="A1894" t="str">
            <v>INTERNATIONAL COMBUSTION (INDIA) LTD</v>
          </cell>
          <cell r="B1894">
            <v>505737</v>
          </cell>
          <cell r="C1894" t="str">
            <v>Not Listed</v>
          </cell>
        </row>
        <row r="1895">
          <cell r="A1895" t="str">
            <v>INTERNATIONAL COMBUSTION INDIA LTD</v>
          </cell>
          <cell r="B1895">
            <v>505737</v>
          </cell>
          <cell r="C1895" t="str">
            <v>Not Listed</v>
          </cell>
        </row>
        <row r="1896">
          <cell r="A1896" t="str">
            <v>INTERNATIONAL CONSTRUCTIONS LTD</v>
          </cell>
          <cell r="B1896" t="str">
            <v>Not Listed</v>
          </cell>
          <cell r="C1896" t="str">
            <v>SUBCAPCITY</v>
          </cell>
        </row>
        <row r="1897">
          <cell r="A1897" t="str">
            <v>INTERNATIONAL CONVEYORS LTD</v>
          </cell>
          <cell r="B1897">
            <v>509709</v>
          </cell>
          <cell r="C1897" t="str">
            <v>Not Listed</v>
          </cell>
        </row>
        <row r="1898">
          <cell r="A1898" t="str">
            <v>INTERNATIONAL DATA MANAGEMENT LTD</v>
          </cell>
          <cell r="B1898">
            <v>517044</v>
          </cell>
          <cell r="C1898" t="str">
            <v>Not Listed</v>
          </cell>
        </row>
        <row r="1899">
          <cell r="A1899" t="str">
            <v>INTERNATIONAL HOUSING FINANCE CORPORATION LTD</v>
          </cell>
          <cell r="B1899">
            <v>530781</v>
          </cell>
          <cell r="C1899" t="str">
            <v>Not Listed</v>
          </cell>
        </row>
        <row r="1900">
          <cell r="A1900" t="str">
            <v>INTERNATIONAL PAPER APPM LTD</v>
          </cell>
          <cell r="B1900">
            <v>502330</v>
          </cell>
          <cell r="C1900" t="str">
            <v>IPAPPM</v>
          </cell>
        </row>
        <row r="1901">
          <cell r="A1901" t="str">
            <v>INTERNATIONAL TRAVEL HOUSE LTD</v>
          </cell>
          <cell r="B1901">
            <v>500213</v>
          </cell>
          <cell r="C1901" t="str">
            <v>Not Listed</v>
          </cell>
        </row>
        <row r="1902">
          <cell r="A1902" t="str">
            <v>INTERWORLD DIGITAL LTD</v>
          </cell>
          <cell r="B1902">
            <v>532072</v>
          </cell>
          <cell r="C1902" t="str">
            <v>Not Listed</v>
          </cell>
        </row>
        <row r="1903">
          <cell r="A1903" t="str">
            <v>INTRASOFT TECHNOLOGIES LTD</v>
          </cell>
          <cell r="B1903">
            <v>533181</v>
          </cell>
          <cell r="C1903" t="str">
            <v>ISFT</v>
          </cell>
        </row>
        <row r="1904">
          <cell r="A1904" t="str">
            <v>INVENTURE GROWTH &amp; SECURITIES LTD</v>
          </cell>
          <cell r="B1904">
            <v>533506</v>
          </cell>
          <cell r="C1904" t="str">
            <v>INVENTURE</v>
          </cell>
        </row>
        <row r="1905">
          <cell r="A1905" t="str">
            <v>Invesco India Gold Exchange Traded Fund</v>
          </cell>
          <cell r="B1905">
            <v>533172</v>
          </cell>
          <cell r="C1905" t="str">
            <v>IVZINGOLD</v>
          </cell>
        </row>
        <row r="1906">
          <cell r="A1906" t="str">
            <v>INVESTMENT &amp; PRECISION CASTINGS LTD</v>
          </cell>
          <cell r="B1906">
            <v>504786</v>
          </cell>
          <cell r="C1906" t="str">
            <v>Not Listed</v>
          </cell>
        </row>
        <row r="1907">
          <cell r="A1907" t="str">
            <v>INVICTA MEDITEK LTD</v>
          </cell>
          <cell r="B1907">
            <v>523844</v>
          </cell>
          <cell r="C1907" t="str">
            <v>Not Listed</v>
          </cell>
        </row>
        <row r="1908">
          <cell r="A1908" t="str">
            <v>IO SYSTEM LTD</v>
          </cell>
          <cell r="B1908">
            <v>523752</v>
          </cell>
          <cell r="C1908" t="str">
            <v>Not Listed</v>
          </cell>
        </row>
        <row r="1909">
          <cell r="A1909" t="str">
            <v>IOL CHEMICALS AND PHARMACEUTICALS LTD</v>
          </cell>
          <cell r="B1909">
            <v>524164</v>
          </cell>
          <cell r="C1909" t="str">
            <v>IOLCP</v>
          </cell>
        </row>
        <row r="1910">
          <cell r="A1910" t="str">
            <v>ION EXCHANGE (INDIA) LTD</v>
          </cell>
          <cell r="B1910">
            <v>500214</v>
          </cell>
          <cell r="C1910" t="str">
            <v>Not Listed</v>
          </cell>
        </row>
        <row r="1911">
          <cell r="A1911" t="str">
            <v>ION EXCHANGE INDIA LTD</v>
          </cell>
          <cell r="B1911">
            <v>500214</v>
          </cell>
          <cell r="C1911" t="str">
            <v>Not Listed</v>
          </cell>
        </row>
        <row r="1912">
          <cell r="A1912" t="str">
            <v>IP RINGS LTD</v>
          </cell>
          <cell r="B1912">
            <v>523638</v>
          </cell>
          <cell r="C1912" t="str">
            <v>Not Listed</v>
          </cell>
        </row>
        <row r="1913">
          <cell r="A1913" t="str">
            <v>IPCA LABORATORIES LTD</v>
          </cell>
          <cell r="B1913">
            <v>524494</v>
          </cell>
          <cell r="C1913" t="str">
            <v>IPCALAB</v>
          </cell>
        </row>
        <row r="1914">
          <cell r="A1914" t="str">
            <v>I-POWER SOLUTIONS (INDIA) LTD</v>
          </cell>
          <cell r="B1914">
            <v>512405</v>
          </cell>
          <cell r="C1914" t="str">
            <v>Not Listed</v>
          </cell>
        </row>
        <row r="1915">
          <cell r="A1915" t="str">
            <v>I-POWER SOLUTIONS INDIA LTD</v>
          </cell>
          <cell r="B1915">
            <v>512405</v>
          </cell>
          <cell r="C1915" t="str">
            <v>Not Listed</v>
          </cell>
        </row>
        <row r="1916">
          <cell r="A1916" t="str">
            <v>IRB INFRASTRUCTURE DEVELOPERS LTD</v>
          </cell>
          <cell r="B1916">
            <v>532947</v>
          </cell>
          <cell r="C1916" t="str">
            <v>IRB</v>
          </cell>
        </row>
        <row r="1917">
          <cell r="A1917" t="str">
            <v>IRB InvIT Fund</v>
          </cell>
          <cell r="B1917">
            <v>540526</v>
          </cell>
          <cell r="C1917" t="str">
            <v>IRBINVIT</v>
          </cell>
        </row>
        <row r="1918">
          <cell r="A1918" t="str">
            <v>IRCON INTERNATIONAL LTD</v>
          </cell>
          <cell r="B1918">
            <v>541956</v>
          </cell>
          <cell r="C1918" t="str">
            <v>IRCON</v>
          </cell>
        </row>
        <row r="1919">
          <cell r="A1919" t="str">
            <v>IRIS BUSINESS SERVICES LTD</v>
          </cell>
          <cell r="B1919">
            <v>540735</v>
          </cell>
          <cell r="C1919" t="str">
            <v>Not Listed</v>
          </cell>
        </row>
        <row r="1920">
          <cell r="A1920" t="str">
            <v>IRIS CLOTHINGS LTD</v>
          </cell>
          <cell r="B1920" t="str">
            <v>Not Listed</v>
          </cell>
          <cell r="C1920" t="str">
            <v>IRISDOREME</v>
          </cell>
        </row>
        <row r="1921">
          <cell r="A1921" t="str">
            <v>IRIS MEDIAWORKS LTD</v>
          </cell>
          <cell r="B1921">
            <v>531337</v>
          </cell>
          <cell r="C1921" t="str">
            <v>Not Listed</v>
          </cell>
        </row>
        <row r="1922">
          <cell r="A1922" t="str">
            <v>ISF LTD</v>
          </cell>
          <cell r="B1922">
            <v>526859</v>
          </cell>
          <cell r="C1922" t="str">
            <v>Not Listed</v>
          </cell>
        </row>
        <row r="1923">
          <cell r="A1923" t="str">
            <v>ISGEC HEAVY ENGINEERING LTD</v>
          </cell>
          <cell r="B1923">
            <v>533033</v>
          </cell>
          <cell r="C1923" t="str">
            <v>Not Listed</v>
          </cell>
        </row>
        <row r="1924">
          <cell r="A1924" t="str">
            <v>ISHAAN INFRASTRUCTURES AND SHELTERS LTD</v>
          </cell>
          <cell r="B1924">
            <v>540134</v>
          </cell>
          <cell r="C1924" t="str">
            <v>Not Listed</v>
          </cell>
        </row>
        <row r="1925">
          <cell r="A1925" t="str">
            <v>ISHAN DYES &amp; CHEMICALS LTD</v>
          </cell>
          <cell r="B1925">
            <v>531109</v>
          </cell>
          <cell r="C1925" t="str">
            <v>Not Listed</v>
          </cell>
        </row>
        <row r="1926">
          <cell r="A1926" t="str">
            <v>ISHITA DRUGS &amp; INDUSTRIES LTD</v>
          </cell>
          <cell r="B1926">
            <v>524400</v>
          </cell>
          <cell r="C1926" t="str">
            <v>Not Listed</v>
          </cell>
        </row>
        <row r="1927">
          <cell r="A1927" t="str">
            <v>ISHWARSHAKTI HOLDINGS &amp; TRADERS LTD</v>
          </cell>
          <cell r="B1927">
            <v>506161</v>
          </cell>
          <cell r="C1927" t="str">
            <v>Not Listed</v>
          </cell>
        </row>
        <row r="1928">
          <cell r="A1928" t="str">
            <v>ISL CONSULTING LTD</v>
          </cell>
          <cell r="B1928">
            <v>511609</v>
          </cell>
          <cell r="C1928" t="str">
            <v>Not Listed</v>
          </cell>
        </row>
        <row r="1929">
          <cell r="A1929" t="str">
            <v>ISMT LTD</v>
          </cell>
          <cell r="B1929">
            <v>532479</v>
          </cell>
          <cell r="C1929" t="str">
            <v>ISMTLTD</v>
          </cell>
        </row>
        <row r="1930">
          <cell r="A1930" t="str">
            <v>IST LTD</v>
          </cell>
          <cell r="B1930">
            <v>508807</v>
          </cell>
          <cell r="C1930" t="str">
            <v>Not Listed</v>
          </cell>
        </row>
        <row r="1931">
          <cell r="A1931" t="str">
            <v>ISTREET NETWORK LTD</v>
          </cell>
          <cell r="B1931">
            <v>524622</v>
          </cell>
          <cell r="C1931" t="str">
            <v>Not Listed</v>
          </cell>
        </row>
        <row r="1932">
          <cell r="A1932" t="str">
            <v>ITC LTD</v>
          </cell>
          <cell r="B1932">
            <v>500875</v>
          </cell>
          <cell r="C1932" t="str">
            <v>ITC</v>
          </cell>
        </row>
        <row r="1933">
          <cell r="A1933" t="str">
            <v>ITD CEMENTATION (INDIA) LTD</v>
          </cell>
          <cell r="B1933">
            <v>509496</v>
          </cell>
          <cell r="C1933" t="str">
            <v>ITDCEM</v>
          </cell>
        </row>
        <row r="1934">
          <cell r="A1934" t="str">
            <v>ITD CEMENTATION INDIA LTD</v>
          </cell>
          <cell r="B1934">
            <v>509496</v>
          </cell>
          <cell r="C1934" t="str">
            <v>ITDCEM</v>
          </cell>
        </row>
        <row r="1935">
          <cell r="A1935" t="str">
            <v>ITI LTD</v>
          </cell>
          <cell r="B1935">
            <v>523610</v>
          </cell>
          <cell r="C1935" t="str">
            <v>ITI</v>
          </cell>
        </row>
        <row r="1936">
          <cell r="A1936" t="str">
            <v>ITL INDUSTRIES LTD</v>
          </cell>
          <cell r="B1936">
            <v>522183</v>
          </cell>
          <cell r="C1936" t="str">
            <v>Not Listed</v>
          </cell>
        </row>
        <row r="1937">
          <cell r="A1937" t="str">
            <v>IVP LTD</v>
          </cell>
          <cell r="B1937">
            <v>507580</v>
          </cell>
          <cell r="C1937" t="str">
            <v>IVP</v>
          </cell>
        </row>
        <row r="1938">
          <cell r="A1938" t="str">
            <v>IVRCL LTD</v>
          </cell>
          <cell r="B1938">
            <v>530773</v>
          </cell>
          <cell r="C1938" t="str">
            <v>IVRCLINFRA</v>
          </cell>
        </row>
        <row r="1939">
          <cell r="A1939" t="str">
            <v>IYKOT HITECH TOOLROOM LTD</v>
          </cell>
          <cell r="B1939">
            <v>522245</v>
          </cell>
          <cell r="C1939" t="str">
            <v>Not Listed</v>
          </cell>
        </row>
        <row r="1940">
          <cell r="A1940" t="str">
            <v>IZMO LTD</v>
          </cell>
          <cell r="B1940">
            <v>532341</v>
          </cell>
          <cell r="C1940" t="str">
            <v>IZMO</v>
          </cell>
        </row>
        <row r="1941">
          <cell r="A1941" t="str">
            <v>J  TAPARIA PROJECTS LTD</v>
          </cell>
          <cell r="B1941">
            <v>538539</v>
          </cell>
          <cell r="C1941" t="str">
            <v>Not Listed</v>
          </cell>
        </row>
        <row r="1942">
          <cell r="A1942" t="str">
            <v>J J EXPORTERS LTD</v>
          </cell>
          <cell r="B1942">
            <v>530049</v>
          </cell>
          <cell r="C1942" t="str">
            <v>Not Listed</v>
          </cell>
        </row>
        <row r="1943">
          <cell r="A1943" t="str">
            <v>J J FINANCE CORPORATION LTD</v>
          </cell>
          <cell r="B1943">
            <v>523062</v>
          </cell>
          <cell r="C1943" t="str">
            <v>Not Listed</v>
          </cell>
        </row>
        <row r="1944">
          <cell r="A1944" t="str">
            <v>J KUMAR INFRAPROJECTS LTD</v>
          </cell>
          <cell r="B1944">
            <v>532940</v>
          </cell>
          <cell r="C1944" t="str">
            <v>JKIL</v>
          </cell>
        </row>
        <row r="1945">
          <cell r="A1945" t="str">
            <v>J L MORISON (INDIA) LTD</v>
          </cell>
          <cell r="B1945">
            <v>506522</v>
          </cell>
          <cell r="C1945" t="str">
            <v>Not Listed</v>
          </cell>
        </row>
        <row r="1946">
          <cell r="A1946" t="str">
            <v>J L MORISON INDIA LTD</v>
          </cell>
          <cell r="B1946">
            <v>506522</v>
          </cell>
          <cell r="C1946" t="str">
            <v>Not Listed</v>
          </cell>
        </row>
        <row r="1947">
          <cell r="A1947" t="str">
            <v>J R FOODS LTD</v>
          </cell>
          <cell r="B1947">
            <v>530915</v>
          </cell>
          <cell r="C1947" t="str">
            <v>Not Listed</v>
          </cell>
        </row>
        <row r="1948">
          <cell r="A1948" t="str">
            <v>JACKSON INVESTMENTS LTD</v>
          </cell>
          <cell r="B1948">
            <v>538422</v>
          </cell>
          <cell r="C1948" t="str">
            <v>Not Listed</v>
          </cell>
        </row>
        <row r="1949">
          <cell r="A1949" t="str">
            <v>JAGAN LAMPS LTD</v>
          </cell>
          <cell r="B1949">
            <v>530711</v>
          </cell>
          <cell r="C1949" t="str">
            <v>Not Listed</v>
          </cell>
        </row>
        <row r="1950">
          <cell r="A1950" t="str">
            <v>JAGATJIT INDUSTRIES LTD</v>
          </cell>
          <cell r="B1950">
            <v>507155</v>
          </cell>
          <cell r="C1950" t="str">
            <v>Not Listed</v>
          </cell>
        </row>
        <row r="1951">
          <cell r="A1951" t="str">
            <v>JAGJANANI TEXTILES LTD</v>
          </cell>
          <cell r="B1951">
            <v>532825</v>
          </cell>
          <cell r="C1951" t="str">
            <v>Not Listed</v>
          </cell>
        </row>
        <row r="1952">
          <cell r="A1952" t="str">
            <v>JAGRAN PRAKASHAN LTD</v>
          </cell>
          <cell r="B1952">
            <v>532705</v>
          </cell>
          <cell r="C1952" t="str">
            <v>JAGRAN</v>
          </cell>
        </row>
        <row r="1953">
          <cell r="A1953" t="str">
            <v>JAGSON AIRLINES LTD</v>
          </cell>
          <cell r="B1953">
            <v>520139</v>
          </cell>
          <cell r="C1953" t="str">
            <v>Not Listed</v>
          </cell>
        </row>
        <row r="1954">
          <cell r="A1954" t="str">
            <v>JAGSONPAL FINANCE &amp; LEASING LTD</v>
          </cell>
          <cell r="B1954">
            <v>530601</v>
          </cell>
          <cell r="C1954" t="str">
            <v>Not Listed</v>
          </cell>
        </row>
        <row r="1955">
          <cell r="A1955" t="str">
            <v>JAGSONPAL PHARMACEUTICALS LTD</v>
          </cell>
          <cell r="B1955">
            <v>507789</v>
          </cell>
          <cell r="C1955" t="str">
            <v>JAGSNPHARM</v>
          </cell>
        </row>
        <row r="1956">
          <cell r="A1956" t="str">
            <v>JAI BALAJI INDUSTRIES LTD</v>
          </cell>
          <cell r="B1956">
            <v>532976</v>
          </cell>
          <cell r="C1956" t="str">
            <v>JAIBALAJI</v>
          </cell>
        </row>
        <row r="1957">
          <cell r="A1957" t="str">
            <v>JAI CORP LTD</v>
          </cell>
          <cell r="B1957">
            <v>512237</v>
          </cell>
          <cell r="C1957" t="str">
            <v>JAICORPLTD</v>
          </cell>
        </row>
        <row r="1958">
          <cell r="A1958" t="str">
            <v>JAI MATA GLASS LTD</v>
          </cell>
          <cell r="B1958">
            <v>523467</v>
          </cell>
          <cell r="C1958" t="str">
            <v>Not Listed</v>
          </cell>
        </row>
        <row r="1959">
          <cell r="A1959" t="str">
            <v>JAIHIND PROJECTS LTD</v>
          </cell>
          <cell r="B1959">
            <v>531339</v>
          </cell>
          <cell r="C1959" t="str">
            <v>JAIHINDPRO</v>
          </cell>
        </row>
        <row r="1960">
          <cell r="A1960" t="str">
            <v>JAIHIND SYNTHETICS LTD</v>
          </cell>
          <cell r="B1960">
            <v>514312</v>
          </cell>
          <cell r="C1960" t="str">
            <v>Not Listed</v>
          </cell>
        </row>
        <row r="1961">
          <cell r="A1961" t="str">
            <v>JAIN IRRIGATION SYSTEMS LTD</v>
          </cell>
          <cell r="B1961">
            <v>500219</v>
          </cell>
          <cell r="C1961" t="str">
            <v>JISLJALEQS</v>
          </cell>
        </row>
        <row r="1962">
          <cell r="A1962" t="str">
            <v>JAIN IRRIGATION SYSTEMS LTD</v>
          </cell>
          <cell r="B1962">
            <v>570004</v>
          </cell>
          <cell r="C1962" t="str">
            <v>JISLDVREQS</v>
          </cell>
        </row>
        <row r="1963">
          <cell r="A1963" t="str">
            <v>JAIN MARMO INDUSTRIES LTD</v>
          </cell>
          <cell r="B1963">
            <v>539119</v>
          </cell>
          <cell r="C1963" t="str">
            <v>Not Listed</v>
          </cell>
        </row>
        <row r="1964">
          <cell r="A1964" t="str">
            <v>JAIN STUDIOS LTD</v>
          </cell>
          <cell r="B1964">
            <v>532033</v>
          </cell>
          <cell r="C1964" t="str">
            <v>JAINSTUDIO</v>
          </cell>
        </row>
        <row r="1965">
          <cell r="A1965" t="str">
            <v>JAINCO PROJECTS (INDIA) LTD</v>
          </cell>
          <cell r="B1965">
            <v>526865</v>
          </cell>
          <cell r="C1965" t="str">
            <v>Not Listed</v>
          </cell>
        </row>
        <row r="1966">
          <cell r="A1966" t="str">
            <v>JAINCO PROJECTS INDIA LTD</v>
          </cell>
          <cell r="B1966">
            <v>526865</v>
          </cell>
          <cell r="C1966" t="str">
            <v>Not Listed</v>
          </cell>
        </row>
        <row r="1967">
          <cell r="A1967" t="str">
            <v>JAINEX AAMCOL LTD</v>
          </cell>
          <cell r="B1967">
            <v>505212</v>
          </cell>
          <cell r="C1967" t="str">
            <v>Not Listed</v>
          </cell>
        </row>
        <row r="1968">
          <cell r="A1968" t="str">
            <v>JAIPAN INDUSTRIES LTD</v>
          </cell>
          <cell r="B1968">
            <v>505840</v>
          </cell>
          <cell r="C1968" t="str">
            <v>Not Listed</v>
          </cell>
        </row>
        <row r="1969">
          <cell r="A1969" t="str">
            <v>JAIPRAKASH ASSOCIATES LTD</v>
          </cell>
          <cell r="B1969">
            <v>532532</v>
          </cell>
          <cell r="C1969" t="str">
            <v>JPASSOCIAT</v>
          </cell>
        </row>
        <row r="1970">
          <cell r="A1970" t="str">
            <v>JAIPRAKASH POWER VENTURES LTD</v>
          </cell>
          <cell r="B1970">
            <v>532627</v>
          </cell>
          <cell r="C1970" t="str">
            <v>JPPOWER</v>
          </cell>
        </row>
        <row r="1971">
          <cell r="A1971" t="str">
            <v>JAISUKH DEALERS LTD</v>
          </cell>
          <cell r="B1971">
            <v>780001</v>
          </cell>
          <cell r="C1971" t="str">
            <v>Not Listed</v>
          </cell>
        </row>
        <row r="1972">
          <cell r="A1972" t="str">
            <v>JAKHARIA FABRIC LTD</v>
          </cell>
          <cell r="B1972" t="str">
            <v>Not Listed</v>
          </cell>
          <cell r="C1972" t="str">
            <v>JAKHARIA</v>
          </cell>
        </row>
        <row r="1973">
          <cell r="A1973" t="str">
            <v>JALAN TRANSOLUTIONS (INDIA) LTD</v>
          </cell>
          <cell r="B1973" t="str">
            <v>Not Listed</v>
          </cell>
          <cell r="C1973" t="str">
            <v>JALAN</v>
          </cell>
        </row>
        <row r="1974">
          <cell r="A1974" t="str">
            <v>JALAN TRANSOLUTIONS INDIA LTD</v>
          </cell>
          <cell r="B1974" t="str">
            <v>Not Listed</v>
          </cell>
          <cell r="C1974" t="str">
            <v>JALAN</v>
          </cell>
        </row>
        <row r="1975">
          <cell r="A1975" t="str">
            <v>JAMES WARREN TEA LTD</v>
          </cell>
          <cell r="B1975">
            <v>538564</v>
          </cell>
          <cell r="C1975" t="str">
            <v>Not Listed</v>
          </cell>
        </row>
        <row r="1976">
          <cell r="A1976" t="str">
            <v>JAMNA AUTO INDUSTRIES LTD</v>
          </cell>
          <cell r="B1976">
            <v>520051</v>
          </cell>
          <cell r="C1976" t="str">
            <v>JAMNAAUTO</v>
          </cell>
        </row>
        <row r="1977">
          <cell r="A1977" t="str">
            <v>JAMSHRI RANJITSINGHJI SPG  &amp; WVG  MILLS CO LTD</v>
          </cell>
          <cell r="B1977">
            <v>502901</v>
          </cell>
          <cell r="C1977" t="str">
            <v>Not Listed</v>
          </cell>
        </row>
        <row r="1978">
          <cell r="A1978" t="str">
            <v>JASCH INDUSTRIES LTD</v>
          </cell>
          <cell r="B1978">
            <v>500220</v>
          </cell>
          <cell r="C1978" t="str">
            <v>Not Listed</v>
          </cell>
        </row>
        <row r="1979">
          <cell r="A1979" t="str">
            <v>JASH DEALMARK LTD</v>
          </cell>
          <cell r="B1979">
            <v>540394</v>
          </cell>
          <cell r="C1979" t="str">
            <v>Not Listed</v>
          </cell>
        </row>
        <row r="1980">
          <cell r="A1980" t="str">
            <v>JASH ENGINEERING LTD</v>
          </cell>
          <cell r="B1980" t="str">
            <v>Not Listed</v>
          </cell>
          <cell r="C1980" t="str">
            <v>JASH</v>
          </cell>
        </row>
        <row r="1981">
          <cell r="A1981" t="str">
            <v>JATTASHANKAR INDUSTIES LTD</v>
          </cell>
          <cell r="B1981">
            <v>514318</v>
          </cell>
          <cell r="C1981" t="str">
            <v>Not Listed</v>
          </cell>
        </row>
        <row r="1982">
          <cell r="A1982" t="str">
            <v>JAUSS POLYMERS LTD</v>
          </cell>
          <cell r="B1982">
            <v>526001</v>
          </cell>
          <cell r="C1982" t="str">
            <v>Not Listed</v>
          </cell>
        </row>
        <row r="1983">
          <cell r="A1983" t="str">
            <v>JAY BHARAT MARUTI LTD</v>
          </cell>
          <cell r="B1983">
            <v>520066</v>
          </cell>
          <cell r="C1983" t="str">
            <v>JAYBARMARU</v>
          </cell>
        </row>
        <row r="1984">
          <cell r="A1984" t="str">
            <v>JAY SHREE TEA &amp; INDUSTRIES LTD</v>
          </cell>
          <cell r="B1984">
            <v>509715</v>
          </cell>
          <cell r="C1984" t="str">
            <v>Not Listed</v>
          </cell>
        </row>
        <row r="1985">
          <cell r="A1985" t="str">
            <v>JAY USHIN LTD</v>
          </cell>
          <cell r="B1985">
            <v>513252</v>
          </cell>
          <cell r="C1985" t="str">
            <v>Not Listed</v>
          </cell>
        </row>
        <row r="1986">
          <cell r="A1986" t="str">
            <v>JAYANT AGRO ORGANICS LTD</v>
          </cell>
          <cell r="B1986">
            <v>524330</v>
          </cell>
          <cell r="C1986" t="str">
            <v>JAYAGROGN</v>
          </cell>
        </row>
        <row r="1987">
          <cell r="A1987" t="str">
            <v>JAYASWAL NECO INDUSTRIES LTD</v>
          </cell>
          <cell r="B1987">
            <v>522285</v>
          </cell>
          <cell r="C1987" t="str">
            <v>JAYNECOIND</v>
          </cell>
        </row>
        <row r="1988">
          <cell r="A1988" t="str">
            <v>JAYATMA ENTERPRISES LTD</v>
          </cell>
          <cell r="B1988">
            <v>539005</v>
          </cell>
          <cell r="C1988" t="str">
            <v>Not Listed</v>
          </cell>
        </row>
        <row r="1989">
          <cell r="A1989" t="str">
            <v>JAYATMA INDUSTRIES LTD</v>
          </cell>
          <cell r="B1989">
            <v>531323</v>
          </cell>
          <cell r="C1989" t="str">
            <v>Not Listed</v>
          </cell>
        </row>
        <row r="1990">
          <cell r="A1990" t="str">
            <v>JAYBHARAT TEXTILES &amp; REAL ESTATE LTD</v>
          </cell>
          <cell r="B1990">
            <v>512233</v>
          </cell>
          <cell r="C1990" t="str">
            <v>Not Listed</v>
          </cell>
        </row>
        <row r="1991">
          <cell r="A1991" t="str">
            <v>JAYKAY ENTERPRISES LTD</v>
          </cell>
          <cell r="B1991">
            <v>500306</v>
          </cell>
          <cell r="C1991" t="str">
            <v>Not Listed</v>
          </cell>
        </row>
        <row r="1992">
          <cell r="A1992" t="str">
            <v>JAYPEE INFRATECH LTD</v>
          </cell>
          <cell r="B1992">
            <v>533207</v>
          </cell>
          <cell r="C1992" t="str">
            <v>JPINFRATEC</v>
          </cell>
        </row>
        <row r="1993">
          <cell r="A1993" t="str">
            <v>JAYSHREE CHEMICALS LTD</v>
          </cell>
          <cell r="B1993">
            <v>506520</v>
          </cell>
          <cell r="C1993" t="str">
            <v>Not Listed</v>
          </cell>
        </row>
        <row r="1994">
          <cell r="A1994" t="str">
            <v>JAYSHREE TEA &amp; INDUSTRIES LTD</v>
          </cell>
          <cell r="B1994" t="str">
            <v>Not Listed</v>
          </cell>
          <cell r="C1994" t="str">
            <v>JAYSREETEA</v>
          </cell>
        </row>
        <row r="1995">
          <cell r="A1995" t="str">
            <v>JAYSYNTH DYESTUFF (INDIA) LTD</v>
          </cell>
          <cell r="B1995">
            <v>506910</v>
          </cell>
          <cell r="C1995" t="str">
            <v>Not Listed</v>
          </cell>
        </row>
        <row r="1996">
          <cell r="A1996" t="str">
            <v>JAYSYNTH DYESTUFF INDIA LTD</v>
          </cell>
          <cell r="B1996">
            <v>506910</v>
          </cell>
          <cell r="C1996" t="str">
            <v>Not Listed</v>
          </cell>
        </row>
        <row r="1997">
          <cell r="A1997" t="str">
            <v>JB CHEMICALS &amp; PHARMACEUTICALS LTD</v>
          </cell>
          <cell r="B1997">
            <v>506943</v>
          </cell>
          <cell r="C1997" t="str">
            <v>JBCHEPHARM</v>
          </cell>
        </row>
        <row r="1998">
          <cell r="A1998" t="str">
            <v>JBF INDUSTRIES LTD</v>
          </cell>
          <cell r="B1998">
            <v>514034</v>
          </cell>
          <cell r="C1998" t="str">
            <v>JBFIND</v>
          </cell>
        </row>
        <row r="1999">
          <cell r="A1999" t="str">
            <v>JBM AUTO LTD</v>
          </cell>
          <cell r="B1999">
            <v>532605</v>
          </cell>
          <cell r="C1999" t="str">
            <v>JBMA</v>
          </cell>
        </row>
        <row r="2000">
          <cell r="A2000" t="str">
            <v>JCT LTD</v>
          </cell>
          <cell r="B2000">
            <v>500223</v>
          </cell>
          <cell r="C2000" t="str">
            <v>Not Listed</v>
          </cell>
        </row>
        <row r="2001">
          <cell r="A2001" t="str">
            <v>JD ORGOCHEM LTD</v>
          </cell>
          <cell r="B2001">
            <v>524592</v>
          </cell>
          <cell r="C2001" t="str">
            <v>Not Listed</v>
          </cell>
        </row>
        <row r="2002">
          <cell r="A2002" t="str">
            <v>JEEVAN SCIENTIFIC TECHNOLOGY LTD</v>
          </cell>
          <cell r="B2002">
            <v>538837</v>
          </cell>
          <cell r="C2002" t="str">
            <v>Not Listed</v>
          </cell>
        </row>
        <row r="2003">
          <cell r="A2003" t="str">
            <v>JENBURKT PHARMACEUTICALS LTD</v>
          </cell>
          <cell r="B2003">
            <v>524731</v>
          </cell>
          <cell r="C2003" t="str">
            <v>Not Listed</v>
          </cell>
        </row>
        <row r="2004">
          <cell r="A2004" t="str">
            <v>JET AIRWAYS (INDIA) LTD</v>
          </cell>
          <cell r="B2004">
            <v>532617</v>
          </cell>
          <cell r="C2004" t="str">
            <v>JETAIRWAYS</v>
          </cell>
        </row>
        <row r="2005">
          <cell r="A2005" t="str">
            <v>JET AIRWAYS INDIA LTD</v>
          </cell>
          <cell r="B2005">
            <v>532617</v>
          </cell>
          <cell r="C2005" t="str">
            <v>JETAIRWAYS</v>
          </cell>
        </row>
        <row r="2006">
          <cell r="A2006" t="str">
            <v>JET FREIGHT LOGISTICS LTD</v>
          </cell>
          <cell r="B2006" t="str">
            <v>Not Listed</v>
          </cell>
          <cell r="C2006" t="str">
            <v>JETFREIGHT</v>
          </cell>
        </row>
        <row r="2007">
          <cell r="A2007" t="str">
            <v>JET INFRAVENTURE LTD</v>
          </cell>
          <cell r="B2007">
            <v>538794</v>
          </cell>
          <cell r="C2007" t="str">
            <v>Not Listed</v>
          </cell>
        </row>
        <row r="2008">
          <cell r="A2008" t="str">
            <v>JET KNITWEARS LTD</v>
          </cell>
          <cell r="B2008" t="str">
            <v>Not Listed</v>
          </cell>
          <cell r="C2008" t="str">
            <v>JETKNIT</v>
          </cell>
        </row>
        <row r="2009">
          <cell r="A2009" t="str">
            <v>JETKING INFOTRAIN LTD</v>
          </cell>
          <cell r="B2009">
            <v>517063</v>
          </cell>
          <cell r="C2009" t="str">
            <v>Not Listed</v>
          </cell>
        </row>
        <row r="2010">
          <cell r="A2010" t="str">
            <v>JHANDEWALAS FOODS LTD</v>
          </cell>
          <cell r="B2010">
            <v>540850</v>
          </cell>
          <cell r="C2010" t="str">
            <v>Not Listed</v>
          </cell>
        </row>
        <row r="2011">
          <cell r="A2011" t="str">
            <v>JHAVERI CREDITS &amp; CAPITAL LTD</v>
          </cell>
          <cell r="B2011">
            <v>531550</v>
          </cell>
          <cell r="C2011" t="str">
            <v>Not Listed</v>
          </cell>
        </row>
        <row r="2012">
          <cell r="A2012" t="str">
            <v>JHS SVENDGAARD LABORATORIES LTD</v>
          </cell>
          <cell r="B2012">
            <v>532771</v>
          </cell>
          <cell r="C2012" t="str">
            <v>JHS</v>
          </cell>
        </row>
        <row r="2013">
          <cell r="A2013" t="str">
            <v>JIGAR CABLES LTD</v>
          </cell>
          <cell r="B2013">
            <v>540651</v>
          </cell>
          <cell r="C2013" t="str">
            <v>Not Listed</v>
          </cell>
        </row>
        <row r="2014">
          <cell r="A2014" t="str">
            <v>JIGYASA INFRASTRUCTURE LTD</v>
          </cell>
          <cell r="B2014">
            <v>780019</v>
          </cell>
          <cell r="C2014" t="str">
            <v>Not Listed</v>
          </cell>
        </row>
        <row r="2015">
          <cell r="A2015" t="str">
            <v>JIK INDUSTRIES LTD</v>
          </cell>
          <cell r="B2015">
            <v>511618</v>
          </cell>
          <cell r="C2015" t="str">
            <v>JIKIND</v>
          </cell>
        </row>
        <row r="2016">
          <cell r="A2016" t="str">
            <v>Jinaams Dress Ltd</v>
          </cell>
          <cell r="B2016">
            <v>542653</v>
          </cell>
          <cell r="C2016" t="str">
            <v>JINAAM</v>
          </cell>
        </row>
        <row r="2017">
          <cell r="A2017" t="str">
            <v>JINDAL CAPITAL LTD</v>
          </cell>
          <cell r="B2017">
            <v>530405</v>
          </cell>
          <cell r="C2017" t="str">
            <v>Not Listed</v>
          </cell>
        </row>
        <row r="2018">
          <cell r="A2018" t="str">
            <v>JINDAL COTEX LTD</v>
          </cell>
          <cell r="B2018">
            <v>533103</v>
          </cell>
          <cell r="C2018" t="str">
            <v>JINDCOT</v>
          </cell>
        </row>
        <row r="2019">
          <cell r="A2019" t="str">
            <v>JINDAL DRILLING AND INDUSTRIES LTD</v>
          </cell>
          <cell r="B2019">
            <v>511034</v>
          </cell>
          <cell r="C2019" t="str">
            <v>JINDRILL</v>
          </cell>
        </row>
        <row r="2020">
          <cell r="A2020" t="str">
            <v>JINDAL HOTELS LTD</v>
          </cell>
          <cell r="B2020">
            <v>507981</v>
          </cell>
          <cell r="C2020" t="str">
            <v>Not Listed</v>
          </cell>
        </row>
        <row r="2021">
          <cell r="A2021" t="str">
            <v>JINDAL LEASEFIN LTD</v>
          </cell>
          <cell r="B2021">
            <v>539947</v>
          </cell>
          <cell r="C2021" t="str">
            <v>Not Listed</v>
          </cell>
        </row>
        <row r="2022">
          <cell r="A2022" t="str">
            <v>JINDAL PHOTO LTD</v>
          </cell>
          <cell r="B2022">
            <v>532624</v>
          </cell>
          <cell r="C2022" t="str">
            <v>JINDALPHOT</v>
          </cell>
        </row>
        <row r="2023">
          <cell r="A2023" t="str">
            <v>JINDAL POLY FILMS LTD</v>
          </cell>
          <cell r="B2023">
            <v>500227</v>
          </cell>
          <cell r="C2023" t="str">
            <v>JINDALPOLY</v>
          </cell>
        </row>
        <row r="2024">
          <cell r="A2024" t="str">
            <v>JINDAL POLY INVESTMENT AND FINANCE COMPANY LTD</v>
          </cell>
          <cell r="B2024">
            <v>536773</v>
          </cell>
          <cell r="C2024" t="str">
            <v>JPOLYINVST</v>
          </cell>
        </row>
        <row r="2025">
          <cell r="A2025" t="str">
            <v>JINDAL SAW LTD</v>
          </cell>
          <cell r="B2025">
            <v>500378</v>
          </cell>
          <cell r="C2025" t="str">
            <v>JINDALSAW</v>
          </cell>
        </row>
        <row r="2026">
          <cell r="A2026" t="str">
            <v>JINDAL STAINLESS HISAR LTD</v>
          </cell>
          <cell r="B2026">
            <v>539597</v>
          </cell>
          <cell r="C2026" t="str">
            <v>JSLHISAR</v>
          </cell>
        </row>
        <row r="2027">
          <cell r="A2027" t="str">
            <v>JINDAL STAINLESS LTD</v>
          </cell>
          <cell r="B2027">
            <v>532508</v>
          </cell>
          <cell r="C2027" t="str">
            <v>JSL</v>
          </cell>
        </row>
        <row r="2028">
          <cell r="A2028" t="str">
            <v>JINDAL STEEL &amp; POWER LTD</v>
          </cell>
          <cell r="B2028">
            <v>532286</v>
          </cell>
          <cell r="C2028" t="str">
            <v>JINDALSTEL</v>
          </cell>
        </row>
        <row r="2029">
          <cell r="A2029" t="str">
            <v>JINDAL WORLDWIDE LTD</v>
          </cell>
          <cell r="B2029">
            <v>531543</v>
          </cell>
          <cell r="C2029" t="str">
            <v>JINDWORLD</v>
          </cell>
        </row>
        <row r="2030">
          <cell r="A2030" t="str">
            <v>JITF INFRALOGISTICS LTD</v>
          </cell>
          <cell r="B2030">
            <v>540311</v>
          </cell>
          <cell r="C2030" t="str">
            <v>JITFINFRA</v>
          </cell>
        </row>
        <row r="2031">
          <cell r="A2031" t="str">
            <v>JIYA ECO-PRODUCTS LTD</v>
          </cell>
          <cell r="B2031">
            <v>539225</v>
          </cell>
          <cell r="C2031" t="str">
            <v>Not Listed</v>
          </cell>
        </row>
        <row r="2032">
          <cell r="A2032" t="str">
            <v>JK AGRI GENETICS LTD</v>
          </cell>
          <cell r="B2032">
            <v>536493</v>
          </cell>
          <cell r="C2032" t="str">
            <v>Not Listed</v>
          </cell>
        </row>
        <row r="2033">
          <cell r="A2033" t="str">
            <v>JK CEMENT LTD</v>
          </cell>
          <cell r="B2033">
            <v>532644</v>
          </cell>
          <cell r="C2033" t="str">
            <v>JKCEMENT</v>
          </cell>
        </row>
        <row r="2034">
          <cell r="A2034" t="str">
            <v>JK LAKSHMI CEMENT LTD</v>
          </cell>
          <cell r="B2034">
            <v>500380</v>
          </cell>
          <cell r="C2034" t="str">
            <v>JKLAKSHMI</v>
          </cell>
        </row>
        <row r="2035">
          <cell r="A2035" t="str">
            <v>JK PAPER LTD</v>
          </cell>
          <cell r="B2035">
            <v>532162</v>
          </cell>
          <cell r="C2035" t="str">
            <v>JKPAPER</v>
          </cell>
        </row>
        <row r="2036">
          <cell r="A2036" t="str">
            <v>JK TYRE &amp; INDUSTRIES LTD</v>
          </cell>
          <cell r="B2036">
            <v>530007</v>
          </cell>
          <cell r="C2036" t="str">
            <v>JKTYRE</v>
          </cell>
        </row>
        <row r="2037">
          <cell r="A2037" t="str">
            <v>JLA INFRAVILLE SHOPPERS LTD</v>
          </cell>
          <cell r="B2037">
            <v>538765</v>
          </cell>
          <cell r="C2037" t="str">
            <v>Not Listed</v>
          </cell>
        </row>
        <row r="2038">
          <cell r="A2038" t="str">
            <v>JM FINANCIAL LTD</v>
          </cell>
          <cell r="B2038">
            <v>523405</v>
          </cell>
          <cell r="C2038" t="str">
            <v>JMFINANCIL</v>
          </cell>
        </row>
        <row r="2039">
          <cell r="A2039" t="str">
            <v>JMC PROJECTS (INDIA) LTD</v>
          </cell>
          <cell r="B2039">
            <v>522263</v>
          </cell>
          <cell r="C2039" t="str">
            <v>JMCPROJECT</v>
          </cell>
        </row>
        <row r="2040">
          <cell r="A2040" t="str">
            <v>JMC PROJECTS INDIA LTD</v>
          </cell>
          <cell r="B2040">
            <v>522263</v>
          </cell>
          <cell r="C2040" t="str">
            <v>JMCPROJECT</v>
          </cell>
        </row>
        <row r="2041">
          <cell r="A2041" t="str">
            <v>JMD VENTURES LTD</v>
          </cell>
          <cell r="B2041">
            <v>511092</v>
          </cell>
          <cell r="C2041" t="str">
            <v>Not Listed</v>
          </cell>
        </row>
        <row r="2042">
          <cell r="A2042" t="str">
            <v>JMG CORPORATION LTD</v>
          </cell>
          <cell r="B2042">
            <v>523712</v>
          </cell>
          <cell r="C2042" t="str">
            <v>Not Listed</v>
          </cell>
        </row>
        <row r="2043">
          <cell r="A2043" t="str">
            <v>JMT AUTO LTD</v>
          </cell>
          <cell r="B2043">
            <v>513691</v>
          </cell>
          <cell r="C2043" t="str">
            <v>JMTAUTOLTD</v>
          </cell>
        </row>
        <row r="2044">
          <cell r="A2044" t="str">
            <v>JOCIL LTD</v>
          </cell>
          <cell r="B2044" t="str">
            <v>Not Listed</v>
          </cell>
          <cell r="C2044" t="str">
            <v>JOCIL</v>
          </cell>
        </row>
        <row r="2045">
          <cell r="A2045" t="str">
            <v>JOHNSON CONTROLS – HITACHI AIR CONDITIONING (INDIA) LTD</v>
          </cell>
          <cell r="B2045">
            <v>523398</v>
          </cell>
          <cell r="C2045" t="str">
            <v>JCHAC</v>
          </cell>
        </row>
        <row r="2046">
          <cell r="A2046" t="str">
            <v>JOHNSON CONTROLS – HITACHI AIR CONDITIONING INDIA LTD</v>
          </cell>
          <cell r="B2046">
            <v>523398</v>
          </cell>
          <cell r="C2046" t="str">
            <v>JCHAC</v>
          </cell>
        </row>
        <row r="2047">
          <cell r="A2047" t="str">
            <v>JOINDRE CAPITAL SERVICES LTD</v>
          </cell>
          <cell r="B2047">
            <v>531861</v>
          </cell>
          <cell r="C2047" t="str">
            <v>Not Listed</v>
          </cell>
        </row>
        <row r="2048">
          <cell r="A2048" t="str">
            <v>JOINTECA EDUCATION SOLUTIONS LTD</v>
          </cell>
          <cell r="B2048">
            <v>534659</v>
          </cell>
          <cell r="C2048" t="str">
            <v>Not Listed</v>
          </cell>
        </row>
        <row r="2049">
          <cell r="A2049" t="str">
            <v>Jonjua Overseas Ltd</v>
          </cell>
          <cell r="B2049">
            <v>542446</v>
          </cell>
          <cell r="C2049" t="str">
            <v>JONJUA</v>
          </cell>
        </row>
        <row r="2050">
          <cell r="A2050" t="str">
            <v>JOONKTOLLEE TEA &amp; INDUSTRIES LTD</v>
          </cell>
          <cell r="B2050">
            <v>538092</v>
          </cell>
          <cell r="C2050" t="str">
            <v>Not Listed</v>
          </cell>
        </row>
        <row r="2051">
          <cell r="A2051" t="str">
            <v>JOST'S ENGINEERING CO LTD</v>
          </cell>
          <cell r="B2051">
            <v>505750</v>
          </cell>
          <cell r="C2051" t="str">
            <v>Not Listed</v>
          </cell>
        </row>
        <row r="2052">
          <cell r="A2052" t="str">
            <v>JOY REALTY LTD</v>
          </cell>
          <cell r="B2052">
            <v>508929</v>
          </cell>
          <cell r="C2052" t="str">
            <v>Not Listed</v>
          </cell>
        </row>
        <row r="2053">
          <cell r="A2053" t="str">
            <v>JPT SECURITIES LTD</v>
          </cell>
          <cell r="B2053">
            <v>530985</v>
          </cell>
          <cell r="C2053" t="str">
            <v>Not Listed</v>
          </cell>
        </row>
        <row r="2054">
          <cell r="A2054" t="str">
            <v>JRI INDUSTRIES &amp; INFRASTRUCTURE LTD</v>
          </cell>
          <cell r="B2054">
            <v>506016</v>
          </cell>
          <cell r="C2054" t="str">
            <v>Not Listed</v>
          </cell>
        </row>
        <row r="2055">
          <cell r="A2055" t="str">
            <v>JSL INDUSTRIES LTD</v>
          </cell>
          <cell r="B2055">
            <v>504080</v>
          </cell>
          <cell r="C2055" t="str">
            <v>Not Listed</v>
          </cell>
        </row>
        <row r="2056">
          <cell r="A2056" t="str">
            <v>JSW ENERGY LTD</v>
          </cell>
          <cell r="B2056">
            <v>533148</v>
          </cell>
          <cell r="C2056" t="str">
            <v>JSWENERGY</v>
          </cell>
        </row>
        <row r="2057">
          <cell r="A2057" t="str">
            <v>JSW HOLDINGS LTD</v>
          </cell>
          <cell r="B2057">
            <v>532642</v>
          </cell>
          <cell r="C2057" t="str">
            <v>JSWHL</v>
          </cell>
        </row>
        <row r="2058">
          <cell r="A2058" t="str">
            <v>JSW STEEL LTD</v>
          </cell>
          <cell r="B2058">
            <v>500228</v>
          </cell>
          <cell r="C2058" t="str">
            <v>JSWSTEEL</v>
          </cell>
        </row>
        <row r="2059">
          <cell r="A2059" t="str">
            <v>JTEKT (INDIA) LTD</v>
          </cell>
          <cell r="B2059">
            <v>520057</v>
          </cell>
          <cell r="C2059" t="str">
            <v>JTEKT(INDIA)</v>
          </cell>
        </row>
        <row r="2060">
          <cell r="A2060" t="str">
            <v>JTEKT INDIA LTD</v>
          </cell>
          <cell r="B2060">
            <v>520057</v>
          </cell>
          <cell r="C2060" t="str">
            <v>JTEKTINDIA</v>
          </cell>
        </row>
        <row r="2061">
          <cell r="A2061" t="str">
            <v>JTL INFRA LTD</v>
          </cell>
          <cell r="B2061">
            <v>534600</v>
          </cell>
          <cell r="C2061" t="str">
            <v>Not Listed</v>
          </cell>
        </row>
        <row r="2062">
          <cell r="A2062" t="str">
            <v>JUBILANT FOODWORKS LTD</v>
          </cell>
          <cell r="B2062">
            <v>533155</v>
          </cell>
          <cell r="C2062" t="str">
            <v>JUBLFOOD</v>
          </cell>
        </row>
        <row r="2063">
          <cell r="A2063" t="str">
            <v>JUBILANT INDUSTRIES LTD</v>
          </cell>
          <cell r="B2063">
            <v>533320</v>
          </cell>
          <cell r="C2063" t="str">
            <v>JUBLINDS</v>
          </cell>
        </row>
        <row r="2064">
          <cell r="A2064" t="str">
            <v>JUBILANT LIFE SCIENCES LTD</v>
          </cell>
          <cell r="B2064">
            <v>530019</v>
          </cell>
          <cell r="C2064" t="str">
            <v>JUBILANT</v>
          </cell>
        </row>
        <row r="2065">
          <cell r="A2065" t="str">
            <v>JULLUNDUR MOTOR AGENCY DELHI LTD</v>
          </cell>
          <cell r="B2065" t="str">
            <v>Not Listed</v>
          </cell>
          <cell r="C2065" t="str">
            <v>JMA</v>
          </cell>
        </row>
        <row r="2066">
          <cell r="A2066" t="str">
            <v>JUMBO BAG LTD</v>
          </cell>
          <cell r="B2066">
            <v>516078</v>
          </cell>
          <cell r="C2066" t="str">
            <v>Not Listed</v>
          </cell>
        </row>
        <row r="2067">
          <cell r="A2067" t="str">
            <v>JUMBO FINANCE LTD</v>
          </cell>
          <cell r="B2067">
            <v>511060</v>
          </cell>
          <cell r="C2067" t="str">
            <v>Not Listed</v>
          </cell>
        </row>
        <row r="2068">
          <cell r="A2068" t="str">
            <v>JUNCTION FABRICS AND APPARELS LTD</v>
          </cell>
          <cell r="B2068">
            <v>539216</v>
          </cell>
          <cell r="C2068" t="str">
            <v>Not Listed</v>
          </cell>
        </row>
        <row r="2069">
          <cell r="A2069" t="str">
            <v>JUPITER INDUSTRIES &amp; LEASING LTD</v>
          </cell>
          <cell r="B2069">
            <v>507987</v>
          </cell>
          <cell r="C2069" t="str">
            <v>Not Listed</v>
          </cell>
        </row>
        <row r="2070">
          <cell r="A2070" t="str">
            <v>JUPITER INFOMEDIA LTD</v>
          </cell>
          <cell r="B2070">
            <v>534623</v>
          </cell>
          <cell r="C2070" t="str">
            <v>Not Listed</v>
          </cell>
        </row>
        <row r="2071">
          <cell r="A2071" t="str">
            <v>JUST DIAL LTD</v>
          </cell>
          <cell r="B2071">
            <v>535648</v>
          </cell>
          <cell r="C2071" t="str">
            <v>JUSTDIAL</v>
          </cell>
        </row>
        <row r="2072">
          <cell r="A2072" t="str">
            <v>JUSTRIDE ENTERPRISES LTD</v>
          </cell>
          <cell r="B2072">
            <v>531035</v>
          </cell>
          <cell r="C2072" t="str">
            <v>Not Listed</v>
          </cell>
        </row>
        <row r="2073">
          <cell r="A2073" t="str">
            <v>JVL AGRO INDUSTRIES LTD</v>
          </cell>
          <cell r="B2073">
            <v>519248</v>
          </cell>
          <cell r="C2073" t="str">
            <v>JVLAGRO</v>
          </cell>
        </row>
        <row r="2074">
          <cell r="A2074" t="str">
            <v>Jyot International Marketing Ltd</v>
          </cell>
          <cell r="B2074">
            <v>542544</v>
          </cell>
          <cell r="C2074" t="str">
            <v>JYOTIN</v>
          </cell>
        </row>
        <row r="2075">
          <cell r="A2075" t="str">
            <v>JYOTHY LABORATORIES LTD</v>
          </cell>
          <cell r="B2075">
            <v>532926</v>
          </cell>
          <cell r="C2075" t="str">
            <v>JYOTHYLAB</v>
          </cell>
        </row>
        <row r="2076">
          <cell r="A2076" t="str">
            <v>JYOTI LTD</v>
          </cell>
          <cell r="B2076">
            <v>504076</v>
          </cell>
          <cell r="C2076" t="str">
            <v>Not Listed</v>
          </cell>
        </row>
        <row r="2077">
          <cell r="A2077" t="str">
            <v>JYOTI RESINS &amp; ADHESIVES LTD</v>
          </cell>
          <cell r="B2077">
            <v>514448</v>
          </cell>
          <cell r="C2077" t="str">
            <v>Not Listed</v>
          </cell>
        </row>
        <row r="2078">
          <cell r="A2078" t="str">
            <v>JYOTI STRUCTURES LTD</v>
          </cell>
          <cell r="B2078">
            <v>513250</v>
          </cell>
          <cell r="C2078" t="str">
            <v>JYOTISTRUC</v>
          </cell>
        </row>
        <row r="2079">
          <cell r="A2079" t="str">
            <v>JYOTIRGAMYA ENTERPRISES LTD</v>
          </cell>
          <cell r="B2079">
            <v>539246</v>
          </cell>
          <cell r="C2079" t="str">
            <v>Not Listed</v>
          </cell>
        </row>
        <row r="2080">
          <cell r="A2080" t="str">
            <v>K M SUGAR MILLS LTD</v>
          </cell>
          <cell r="B2080">
            <v>532673</v>
          </cell>
          <cell r="C2080" t="str">
            <v>KMSUGAR</v>
          </cell>
        </row>
        <row r="2081">
          <cell r="A2081" t="str">
            <v>K P  ENERGY LTD</v>
          </cell>
          <cell r="B2081">
            <v>539686</v>
          </cell>
          <cell r="C2081" t="str">
            <v>Not Listed</v>
          </cell>
        </row>
        <row r="2082">
          <cell r="A2082" t="str">
            <v>K P R MILL LTD</v>
          </cell>
          <cell r="B2082">
            <v>532889</v>
          </cell>
          <cell r="C2082" t="str">
            <v>KPRMILL</v>
          </cell>
        </row>
        <row r="2083">
          <cell r="A2083" t="str">
            <v>K Z LEASING &amp; FINANCE LTD</v>
          </cell>
          <cell r="B2083">
            <v>511728</v>
          </cell>
          <cell r="C2083" t="str">
            <v>Not Listed</v>
          </cell>
        </row>
        <row r="2084">
          <cell r="A2084" t="str">
            <v>K&amp;R RAIL ENGINEERING LTD</v>
          </cell>
          <cell r="B2084">
            <v>514360</v>
          </cell>
          <cell r="C2084" t="str">
            <v>Not Listed</v>
          </cell>
        </row>
        <row r="2085">
          <cell r="A2085" t="str">
            <v>K.P.I. Global Infrastructure Ltd</v>
          </cell>
          <cell r="B2085">
            <v>542323</v>
          </cell>
          <cell r="C2085" t="str">
            <v>KPIGLOBAL</v>
          </cell>
        </row>
        <row r="2086">
          <cell r="A2086" t="str">
            <v>KAARYA FACILITIES AND SERVICES LTD</v>
          </cell>
          <cell r="B2086">
            <v>540756</v>
          </cell>
          <cell r="C2086" t="str">
            <v>Not Listed</v>
          </cell>
        </row>
        <row r="2087">
          <cell r="A2087" t="str">
            <v>KABRA COMMERCIAL LTD</v>
          </cell>
          <cell r="B2087">
            <v>539393</v>
          </cell>
          <cell r="C2087" t="str">
            <v>Not Listed</v>
          </cell>
        </row>
        <row r="2088">
          <cell r="A2088" t="str">
            <v>KABRA DRUGS LTD</v>
          </cell>
          <cell r="B2088">
            <v>524322</v>
          </cell>
          <cell r="C2088" t="str">
            <v>Not Listed</v>
          </cell>
        </row>
        <row r="2089">
          <cell r="A2089" t="str">
            <v>KABRA EXTRUSION TECHNIK LTD</v>
          </cell>
          <cell r="B2089">
            <v>524109</v>
          </cell>
          <cell r="C2089" t="str">
            <v>KABRAEXTRU</v>
          </cell>
        </row>
        <row r="2090">
          <cell r="A2090" t="str">
            <v>KABSONS INDUSTRIES LTD</v>
          </cell>
          <cell r="B2090">
            <v>524675</v>
          </cell>
          <cell r="C2090" t="str">
            <v>Not Listed</v>
          </cell>
        </row>
        <row r="2091">
          <cell r="A2091" t="str">
            <v>KACHCHH MINERALS LTD</v>
          </cell>
          <cell r="B2091">
            <v>531778</v>
          </cell>
          <cell r="C2091" t="str">
            <v>Not Listed</v>
          </cell>
        </row>
        <row r="2092">
          <cell r="A2092" t="str">
            <v>KAIRA CAN CO LTD</v>
          </cell>
          <cell r="B2092">
            <v>504840</v>
          </cell>
          <cell r="C2092" t="str">
            <v>Not Listed</v>
          </cell>
        </row>
        <row r="2093">
          <cell r="A2093" t="str">
            <v>KAISER CORPORATION LTD</v>
          </cell>
          <cell r="B2093">
            <v>531780</v>
          </cell>
          <cell r="C2093" t="str">
            <v>Not Listed</v>
          </cell>
        </row>
        <row r="2094">
          <cell r="A2094" t="str">
            <v>KAJARIA CERAMICS LTD</v>
          </cell>
          <cell r="B2094">
            <v>500233</v>
          </cell>
          <cell r="C2094" t="str">
            <v>KAJARIACER</v>
          </cell>
        </row>
        <row r="2095">
          <cell r="A2095" t="str">
            <v>KAKATIYA CEMENT SUGAR &amp; INDUSTRIES LTD</v>
          </cell>
          <cell r="B2095">
            <v>500234</v>
          </cell>
          <cell r="C2095" t="str">
            <v>KAKATCEM</v>
          </cell>
        </row>
        <row r="2096">
          <cell r="A2096" t="str">
            <v>KAKATIYA TEXTILES LTD</v>
          </cell>
          <cell r="B2096">
            <v>521054</v>
          </cell>
          <cell r="C2096" t="str">
            <v>Not Listed</v>
          </cell>
        </row>
        <row r="2097">
          <cell r="A2097" t="str">
            <v>KALLAM TEXTILES LTD</v>
          </cell>
          <cell r="B2097">
            <v>530201</v>
          </cell>
          <cell r="C2097" t="str">
            <v>Not Listed</v>
          </cell>
        </row>
        <row r="2098">
          <cell r="A2098" t="str">
            <v>KALPA COMMERCIAL LTD</v>
          </cell>
          <cell r="B2098">
            <v>539014</v>
          </cell>
          <cell r="C2098" t="str">
            <v>Not Listed</v>
          </cell>
        </row>
        <row r="2099">
          <cell r="A2099" t="str">
            <v>KALPATARU POWER TRANSMISSION LTD</v>
          </cell>
          <cell r="B2099">
            <v>522287</v>
          </cell>
          <cell r="C2099" t="str">
            <v>KALPATPOWR</v>
          </cell>
        </row>
        <row r="2100">
          <cell r="A2100" t="str">
            <v>KALYANI COMMERCIALS LTD</v>
          </cell>
          <cell r="B2100" t="str">
            <v>Not Listed</v>
          </cell>
          <cell r="C2100" t="str">
            <v>KALYANI</v>
          </cell>
        </row>
        <row r="2101">
          <cell r="A2101" t="str">
            <v>KALYANI FORGE LTD</v>
          </cell>
          <cell r="B2101">
            <v>513509</v>
          </cell>
          <cell r="C2101" t="str">
            <v>KALYANIFRG</v>
          </cell>
        </row>
        <row r="2102">
          <cell r="A2102" t="str">
            <v>KALYANI INVESTMENT COMPANY LTD</v>
          </cell>
          <cell r="B2102">
            <v>533302</v>
          </cell>
          <cell r="C2102" t="str">
            <v>KICL</v>
          </cell>
        </row>
        <row r="2103">
          <cell r="A2103" t="str">
            <v>KALYANI STEELS LTD</v>
          </cell>
          <cell r="B2103">
            <v>500235</v>
          </cell>
          <cell r="C2103" t="str">
            <v>KSL</v>
          </cell>
        </row>
        <row r="2104">
          <cell r="A2104" t="str">
            <v>KAMA HOLDINGS LTD</v>
          </cell>
          <cell r="B2104">
            <v>532468</v>
          </cell>
          <cell r="C2104" t="str">
            <v>Not Listed</v>
          </cell>
        </row>
        <row r="2105">
          <cell r="A2105" t="str">
            <v>KAMADGIRI FASHION LTD</v>
          </cell>
          <cell r="B2105">
            <v>514322</v>
          </cell>
          <cell r="C2105" t="str">
            <v>Not Listed</v>
          </cell>
        </row>
        <row r="2106">
          <cell r="A2106" t="str">
            <v>KAMANWALA HOUSING CONSTRUCTION LTD</v>
          </cell>
          <cell r="B2106">
            <v>511131</v>
          </cell>
          <cell r="C2106" t="str">
            <v>Not Listed</v>
          </cell>
        </row>
        <row r="2107">
          <cell r="A2107" t="str">
            <v>KAMAT HOTELS I LTD</v>
          </cell>
          <cell r="B2107">
            <v>526668</v>
          </cell>
          <cell r="C2107" t="str">
            <v>KAMATHOTEL</v>
          </cell>
        </row>
        <row r="2108">
          <cell r="A2108" t="str">
            <v>KAMDHENU LTD</v>
          </cell>
          <cell r="B2108">
            <v>532741</v>
          </cell>
          <cell r="C2108" t="str">
            <v>KAMDHENU</v>
          </cell>
        </row>
        <row r="2109">
          <cell r="A2109" t="str">
            <v>KAMRON LABORATORIES LTD</v>
          </cell>
          <cell r="B2109">
            <v>524604</v>
          </cell>
          <cell r="C2109" t="str">
            <v>Not Listed</v>
          </cell>
        </row>
        <row r="2110">
          <cell r="A2110" t="str">
            <v>KANAK KRISHI IMPLEMENTS LTD</v>
          </cell>
          <cell r="B2110">
            <v>780003</v>
          </cell>
          <cell r="C2110" t="str">
            <v>Not Listed</v>
          </cell>
        </row>
        <row r="2111">
          <cell r="A2111" t="str">
            <v>KANANI INDUSTRIES LTD</v>
          </cell>
          <cell r="B2111">
            <v>506184</v>
          </cell>
          <cell r="C2111" t="str">
            <v>KANANIIND</v>
          </cell>
        </row>
        <row r="2112">
          <cell r="A2112" t="str">
            <v>KANCHI KARPOORAM LTD</v>
          </cell>
          <cell r="B2112">
            <v>538896</v>
          </cell>
          <cell r="C2112" t="str">
            <v>Not Listed</v>
          </cell>
        </row>
        <row r="2113">
          <cell r="A2113" t="str">
            <v>KANCO TEA &amp; INDUSTRIES LTD</v>
          </cell>
          <cell r="B2113">
            <v>541005</v>
          </cell>
          <cell r="C2113" t="str">
            <v>Not Listed</v>
          </cell>
        </row>
        <row r="2114">
          <cell r="A2114" t="str">
            <v>KANDAGIRI SPINNING MILLS LTD</v>
          </cell>
          <cell r="B2114">
            <v>521242</v>
          </cell>
          <cell r="C2114" t="str">
            <v>Not Listed</v>
          </cell>
        </row>
        <row r="2115">
          <cell r="A2115" t="str">
            <v>Kanel Industries LTD</v>
          </cell>
          <cell r="B2115">
            <v>500236</v>
          </cell>
          <cell r="C2115" t="str">
            <v>KANELIND</v>
          </cell>
        </row>
        <row r="2116">
          <cell r="A2116" t="str">
            <v>KANISHK STEEL INDUSTRIES LTD</v>
          </cell>
          <cell r="B2116">
            <v>513456</v>
          </cell>
          <cell r="C2116" t="str">
            <v>Not Listed</v>
          </cell>
        </row>
        <row r="2117">
          <cell r="A2117" t="str">
            <v>KANORIA CHEMICALS &amp; INDUSTRIES LTD</v>
          </cell>
          <cell r="B2117">
            <v>506525</v>
          </cell>
          <cell r="C2117" t="str">
            <v>KANORICHEM</v>
          </cell>
        </row>
        <row r="2118">
          <cell r="A2118" t="str">
            <v>KANPUR PLASTIPACK LTD</v>
          </cell>
          <cell r="B2118">
            <v>507779</v>
          </cell>
          <cell r="C2118" t="str">
            <v>Not Listed</v>
          </cell>
        </row>
        <row r="2119">
          <cell r="A2119" t="str">
            <v>KANSAI NEROLAC PAINTS LTD</v>
          </cell>
          <cell r="B2119">
            <v>500165</v>
          </cell>
          <cell r="C2119" t="str">
            <v>KANSAINER</v>
          </cell>
        </row>
        <row r="2120">
          <cell r="A2120" t="str">
            <v>KANUNGO FINANCIERS LTD</v>
          </cell>
          <cell r="B2120">
            <v>540515</v>
          </cell>
          <cell r="C2120" t="str">
            <v>Not Listed</v>
          </cell>
        </row>
        <row r="2121">
          <cell r="A2121" t="str">
            <v>KAPASHI COMMERCIALS LTD</v>
          </cell>
          <cell r="B2121">
            <v>512399</v>
          </cell>
          <cell r="C2121" t="str">
            <v>Not Listed</v>
          </cell>
        </row>
        <row r="2122">
          <cell r="A2122" t="str">
            <v>KAPIL COTEX LTD</v>
          </cell>
          <cell r="B2122">
            <v>512036</v>
          </cell>
          <cell r="C2122" t="str">
            <v>Not Listed</v>
          </cell>
        </row>
        <row r="2123">
          <cell r="A2123" t="str">
            <v>KAPIL RAJ FINANCE LTD</v>
          </cell>
          <cell r="B2123">
            <v>539679</v>
          </cell>
          <cell r="C2123" t="str">
            <v>Not Listed</v>
          </cell>
        </row>
        <row r="2124">
          <cell r="A2124" t="str">
            <v>KAPSTON FACILITIES MANAGEMENT LTD</v>
          </cell>
          <cell r="B2124" t="str">
            <v>Not Listed</v>
          </cell>
          <cell r="C2124" t="str">
            <v>KAPSTON</v>
          </cell>
        </row>
        <row r="2125">
          <cell r="A2125" t="str">
            <v>KARAN WOO-SIN LTD</v>
          </cell>
          <cell r="B2125">
            <v>526115</v>
          </cell>
          <cell r="C2125" t="str">
            <v>Not Listed</v>
          </cell>
        </row>
        <row r="2126">
          <cell r="A2126" t="str">
            <v>KARDA CONSTRUCTIONS LTD</v>
          </cell>
          <cell r="B2126">
            <v>541161</v>
          </cell>
          <cell r="C2126" t="str">
            <v>KARDA</v>
          </cell>
        </row>
        <row r="2127">
          <cell r="A2127" t="str">
            <v>KARMA ENERGY LTD</v>
          </cell>
          <cell r="B2127">
            <v>533451</v>
          </cell>
          <cell r="C2127" t="str">
            <v>KARMAENG</v>
          </cell>
        </row>
        <row r="2128">
          <cell r="A2128" t="str">
            <v>KARNAVATI FINANCE LTD</v>
          </cell>
          <cell r="B2128">
            <v>538928</v>
          </cell>
          <cell r="C2128" t="str">
            <v>Not Listed</v>
          </cell>
        </row>
        <row r="2129">
          <cell r="A2129" t="str">
            <v>KARNIMATA COLD STORAGE LTD</v>
          </cell>
          <cell r="B2129">
            <v>537784</v>
          </cell>
          <cell r="C2129" t="str">
            <v>Not Listed</v>
          </cell>
        </row>
        <row r="2130">
          <cell r="A2130" t="str">
            <v>KARUR VYSYA BANK LTD</v>
          </cell>
          <cell r="B2130">
            <v>590003</v>
          </cell>
          <cell r="C2130" t="str">
            <v>KARURVYSYA</v>
          </cell>
        </row>
        <row r="2131">
          <cell r="A2131" t="str">
            <v>KARUTURI GLOBAL LTD</v>
          </cell>
          <cell r="B2131">
            <v>531687</v>
          </cell>
          <cell r="C2131" t="str">
            <v>KGL</v>
          </cell>
        </row>
        <row r="2132">
          <cell r="A2132" t="str">
            <v>KASHIRAM JAIN AND COMPANY LTD</v>
          </cell>
          <cell r="B2132">
            <v>539533</v>
          </cell>
          <cell r="C2132" t="str">
            <v>Not Listed</v>
          </cell>
        </row>
        <row r="2133">
          <cell r="A2133" t="str">
            <v>KATARE SPINNING MILLS LTD</v>
          </cell>
          <cell r="B2133">
            <v>502933</v>
          </cell>
          <cell r="C2133" t="str">
            <v>Not Listed</v>
          </cell>
        </row>
        <row r="2134">
          <cell r="A2134" t="str">
            <v>KAUSHALYA INFRASTRUCTURE DEVELOPMENT CORPORATION LTD</v>
          </cell>
          <cell r="B2134">
            <v>532925</v>
          </cell>
          <cell r="C2134" t="str">
            <v>KAUSHALYA</v>
          </cell>
        </row>
        <row r="2135">
          <cell r="A2135" t="str">
            <v>KAVERI SEED COMPANY LTD</v>
          </cell>
          <cell r="B2135">
            <v>532899</v>
          </cell>
          <cell r="C2135" t="str">
            <v>KSCL</v>
          </cell>
        </row>
        <row r="2136">
          <cell r="A2136" t="str">
            <v>KAVIT INDUSTRIES LTD</v>
          </cell>
          <cell r="B2136">
            <v>524444</v>
          </cell>
          <cell r="C2136" t="str">
            <v>Not Listed</v>
          </cell>
        </row>
        <row r="2137">
          <cell r="A2137" t="str">
            <v>KAVITA FABRICS LTD</v>
          </cell>
          <cell r="B2137">
            <v>535136</v>
          </cell>
          <cell r="C2137" t="str">
            <v>Not Listed</v>
          </cell>
        </row>
        <row r="2138">
          <cell r="A2138" t="str">
            <v>KAVVERI TELECOM PRODUCTS LTD</v>
          </cell>
          <cell r="B2138">
            <v>590041</v>
          </cell>
          <cell r="C2138" t="str">
            <v>KAVVERITEL</v>
          </cell>
        </row>
        <row r="2139">
          <cell r="A2139" t="str">
            <v>KAY POWER AND PAPER LTD</v>
          </cell>
          <cell r="B2139">
            <v>530255</v>
          </cell>
          <cell r="C2139" t="str">
            <v>Not Listed</v>
          </cell>
        </row>
        <row r="2140">
          <cell r="A2140" t="str">
            <v>KAYA LTD</v>
          </cell>
          <cell r="B2140">
            <v>539276</v>
          </cell>
          <cell r="C2140" t="str">
            <v>KAYA</v>
          </cell>
        </row>
        <row r="2141">
          <cell r="A2141" t="str">
            <v>KAYCEE INDUSTRIES LTD</v>
          </cell>
          <cell r="B2141">
            <v>504084</v>
          </cell>
          <cell r="C2141" t="str">
            <v>Not Listed</v>
          </cell>
        </row>
        <row r="2142">
          <cell r="A2142" t="str">
            <v>KAYEL SECURITIES LTD</v>
          </cell>
          <cell r="B2142">
            <v>539562</v>
          </cell>
          <cell r="C2142" t="str">
            <v>Not Listed</v>
          </cell>
        </row>
        <row r="2143">
          <cell r="A2143" t="str">
            <v>KBS (INDIA) LTD</v>
          </cell>
          <cell r="B2143">
            <v>530357</v>
          </cell>
          <cell r="C2143" t="str">
            <v>Not Listed</v>
          </cell>
        </row>
        <row r="2144">
          <cell r="A2144" t="str">
            <v>KBS INDIA LTD</v>
          </cell>
          <cell r="B2144">
            <v>530357</v>
          </cell>
          <cell r="C2144" t="str">
            <v>Not Listed</v>
          </cell>
        </row>
        <row r="2145">
          <cell r="A2145" t="str">
            <v>KCCL PLASTIC LTD</v>
          </cell>
          <cell r="B2145">
            <v>526067</v>
          </cell>
          <cell r="C2145" t="str">
            <v>Not Listed</v>
          </cell>
        </row>
        <row r="2146">
          <cell r="A2146" t="str">
            <v>KCL INFRA PROJECTS LTD</v>
          </cell>
          <cell r="B2146">
            <v>531784</v>
          </cell>
          <cell r="C2146" t="str">
            <v>Not Listed</v>
          </cell>
        </row>
        <row r="2147">
          <cell r="A2147" t="str">
            <v>KCP LTD</v>
          </cell>
          <cell r="B2147">
            <v>590066</v>
          </cell>
          <cell r="C2147" t="str">
            <v>KCP</v>
          </cell>
        </row>
        <row r="2148">
          <cell r="A2148" t="str">
            <v>KCP SUGAR AND INDUSTRIES CORPORATION LTD</v>
          </cell>
          <cell r="B2148">
            <v>533192</v>
          </cell>
          <cell r="C2148" t="str">
            <v>KCPSUGIND</v>
          </cell>
        </row>
        <row r="2149">
          <cell r="A2149" t="str">
            <v>KD LEISURES LTD</v>
          </cell>
          <cell r="B2149">
            <v>540385</v>
          </cell>
          <cell r="C2149" t="str">
            <v>Not Listed</v>
          </cell>
        </row>
        <row r="2150">
          <cell r="A2150" t="str">
            <v>KDDL LTD</v>
          </cell>
          <cell r="B2150">
            <v>532054</v>
          </cell>
          <cell r="C2150" t="str">
            <v>KDDL</v>
          </cell>
        </row>
        <row r="2151">
          <cell r="A2151" t="str">
            <v>KEC INTERNATIONAL LTD</v>
          </cell>
          <cell r="B2151">
            <v>532714</v>
          </cell>
          <cell r="C2151" t="str">
            <v>KEC</v>
          </cell>
        </row>
        <row r="2152">
          <cell r="A2152" t="str">
            <v>KEDIA CONSTRUCTION CO LTD</v>
          </cell>
          <cell r="B2152">
            <v>508993</v>
          </cell>
          <cell r="C2152" t="str">
            <v>Not Listed</v>
          </cell>
        </row>
        <row r="2153">
          <cell r="A2153" t="str">
            <v>KEERTHI INDUSTRIES LTD</v>
          </cell>
          <cell r="B2153">
            <v>518011</v>
          </cell>
          <cell r="C2153" t="str">
            <v>Not Listed</v>
          </cell>
        </row>
        <row r="2154">
          <cell r="A2154" t="str">
            <v>KEERTI KNOWLEDGE AND SKILLS LTD</v>
          </cell>
          <cell r="B2154" t="str">
            <v>Not Listed</v>
          </cell>
          <cell r="C2154" t="str">
            <v>KEERTI</v>
          </cell>
        </row>
        <row r="2155">
          <cell r="A2155" t="str">
            <v>KEI INDUSTRIES LTD</v>
          </cell>
          <cell r="B2155">
            <v>517569</v>
          </cell>
          <cell r="C2155" t="str">
            <v>KEI</v>
          </cell>
        </row>
        <row r="2156">
          <cell r="A2156" t="str">
            <v>KELLTON TECH SOLUTIONS LTD</v>
          </cell>
          <cell r="B2156">
            <v>519602</v>
          </cell>
          <cell r="C2156" t="str">
            <v>KELLTONTEC</v>
          </cell>
        </row>
        <row r="2157">
          <cell r="A2157" t="str">
            <v>KELTECH ENERGIES LTD</v>
          </cell>
          <cell r="B2157">
            <v>506528</v>
          </cell>
          <cell r="C2157" t="str">
            <v>Not Listed</v>
          </cell>
        </row>
        <row r="2158">
          <cell r="A2158" t="str">
            <v>Kemistar Corporation LTD</v>
          </cell>
          <cell r="B2158">
            <v>531163</v>
          </cell>
          <cell r="C2158" t="str">
            <v>KEMISTAR</v>
          </cell>
        </row>
        <row r="2159">
          <cell r="A2159" t="str">
            <v>KEMP &amp; COMPANY LTD</v>
          </cell>
          <cell r="B2159">
            <v>506530</v>
          </cell>
          <cell r="C2159" t="str">
            <v>Not Listed</v>
          </cell>
        </row>
        <row r="2160">
          <cell r="A2160" t="str">
            <v>KENNAMETAL (INDIA) LTD</v>
          </cell>
          <cell r="B2160">
            <v>505890</v>
          </cell>
          <cell r="C2160" t="str">
            <v>Not Listed</v>
          </cell>
        </row>
        <row r="2161">
          <cell r="A2161" t="str">
            <v>KENNAMETAL INDIA LTD</v>
          </cell>
          <cell r="B2161">
            <v>505890</v>
          </cell>
          <cell r="C2161" t="str">
            <v>Not Listed</v>
          </cell>
        </row>
        <row r="2162">
          <cell r="A2162" t="str">
            <v>KENVI JEWELS LTD</v>
          </cell>
          <cell r="B2162">
            <v>540953</v>
          </cell>
          <cell r="C2162" t="str">
            <v>Not Listed</v>
          </cell>
        </row>
        <row r="2163">
          <cell r="A2163" t="str">
            <v>KERALA AYURVEDA LTD</v>
          </cell>
          <cell r="B2163">
            <v>530163</v>
          </cell>
          <cell r="C2163" t="str">
            <v>Not Listed</v>
          </cell>
        </row>
        <row r="2164">
          <cell r="A2164" t="str">
            <v>KERNEX MICROSYSTEMS (INDIA) LTD</v>
          </cell>
          <cell r="B2164">
            <v>532686</v>
          </cell>
          <cell r="C2164" t="str">
            <v>KERNEX</v>
          </cell>
        </row>
        <row r="2165">
          <cell r="A2165" t="str">
            <v>KERNEX MICROSYSTEMS INDIA LTD</v>
          </cell>
          <cell r="B2165">
            <v>532686</v>
          </cell>
          <cell r="C2165" t="str">
            <v>KERNEX</v>
          </cell>
        </row>
        <row r="2166">
          <cell r="A2166" t="str">
            <v>KESAR ENTERPRISES LTD</v>
          </cell>
          <cell r="B2166">
            <v>507180</v>
          </cell>
          <cell r="C2166" t="str">
            <v>KESARENT</v>
          </cell>
        </row>
        <row r="2167">
          <cell r="A2167" t="str">
            <v>KESAR PETROPRODUCTS LTD</v>
          </cell>
          <cell r="B2167">
            <v>524174</v>
          </cell>
          <cell r="C2167" t="str">
            <v>Not Listed</v>
          </cell>
        </row>
        <row r="2168">
          <cell r="A2168" t="str">
            <v>KESAR TERMINALS &amp; INFRASTRUCTURE LTD</v>
          </cell>
          <cell r="B2168">
            <v>533289</v>
          </cell>
          <cell r="C2168" t="str">
            <v>KTIL</v>
          </cell>
        </row>
        <row r="2169">
          <cell r="A2169" t="str">
            <v>KESORAM INDUSTRIES LTD</v>
          </cell>
          <cell r="B2169">
            <v>502937</v>
          </cell>
          <cell r="C2169" t="str">
            <v>KESORAMIND</v>
          </cell>
        </row>
        <row r="2170">
          <cell r="A2170" t="str">
            <v>KEWAL KIRAN CLOTHING LTD</v>
          </cell>
          <cell r="B2170">
            <v>532732</v>
          </cell>
          <cell r="C2170" t="str">
            <v>KKCL</v>
          </cell>
        </row>
        <row r="2171">
          <cell r="A2171" t="str">
            <v>KEY CORP LTD</v>
          </cell>
          <cell r="B2171">
            <v>507948</v>
          </cell>
          <cell r="C2171" t="str">
            <v>Not Listed</v>
          </cell>
        </row>
        <row r="2172">
          <cell r="A2172" t="str">
            <v>KEYNOTE CORPORATE SERVICES LTD</v>
          </cell>
          <cell r="B2172">
            <v>512597</v>
          </cell>
          <cell r="C2172" t="str">
            <v>KEYCORPSER</v>
          </cell>
        </row>
        <row r="2173">
          <cell r="A2173" t="str">
            <v>Keynote Financial Services LTD</v>
          </cell>
          <cell r="B2173" t="str">
            <v>Not Listed</v>
          </cell>
          <cell r="C2173" t="str">
            <v>KEYFINSERV</v>
          </cell>
        </row>
        <row r="2174">
          <cell r="A2174" t="str">
            <v>KG DENIM LTD</v>
          </cell>
          <cell r="B2174">
            <v>500239</v>
          </cell>
          <cell r="C2174" t="str">
            <v>Not Listed</v>
          </cell>
        </row>
        <row r="2175">
          <cell r="A2175" t="str">
            <v>KG PETROCHEM LTD</v>
          </cell>
          <cell r="B2175">
            <v>531609</v>
          </cell>
          <cell r="C2175" t="str">
            <v>Not Listed</v>
          </cell>
        </row>
        <row r="2176">
          <cell r="A2176" t="str">
            <v>KHADIM (INDIA) LTD</v>
          </cell>
          <cell r="B2176">
            <v>540775</v>
          </cell>
          <cell r="C2176" t="str">
            <v>KHADIM</v>
          </cell>
        </row>
        <row r="2177">
          <cell r="A2177" t="str">
            <v>KHADIM INDIA LTD</v>
          </cell>
          <cell r="B2177">
            <v>540775</v>
          </cell>
          <cell r="C2177" t="str">
            <v>KHADIM</v>
          </cell>
        </row>
        <row r="2178">
          <cell r="A2178" t="str">
            <v>KHAITAN (INDIA) LTD</v>
          </cell>
          <cell r="B2178">
            <v>590068</v>
          </cell>
          <cell r="C2178" t="str">
            <v>KHAITANLTD</v>
          </cell>
        </row>
        <row r="2179">
          <cell r="A2179" t="str">
            <v>KHAITAN CHEMICALS &amp; FERTILIZERS LTD</v>
          </cell>
          <cell r="B2179">
            <v>507794</v>
          </cell>
          <cell r="C2179" t="str">
            <v>Not Listed</v>
          </cell>
        </row>
        <row r="2180">
          <cell r="A2180" t="str">
            <v>KHAITAN ELECTRICALS LTD.</v>
          </cell>
          <cell r="B2180">
            <v>504269</v>
          </cell>
          <cell r="C2180" t="str">
            <v>KHAITANELE</v>
          </cell>
        </row>
        <row r="2181">
          <cell r="A2181" t="str">
            <v>KHAITAN INDIA LTD</v>
          </cell>
          <cell r="B2181">
            <v>590068</v>
          </cell>
          <cell r="C2181" t="str">
            <v>KHAITANLTD</v>
          </cell>
        </row>
        <row r="2182">
          <cell r="A2182" t="str">
            <v>KHANDELWAL EXTRACTION LTD</v>
          </cell>
          <cell r="B2182">
            <v>519064</v>
          </cell>
          <cell r="C2182" t="str">
            <v>Not Listed</v>
          </cell>
        </row>
        <row r="2183">
          <cell r="A2183" t="str">
            <v>KHANDWALA SECURITIES LTD</v>
          </cell>
          <cell r="B2183">
            <v>531892</v>
          </cell>
          <cell r="C2183" t="str">
            <v>KHANDSE</v>
          </cell>
        </row>
        <row r="2184">
          <cell r="A2184" t="str">
            <v>KHATAU EXIM LTD</v>
          </cell>
          <cell r="B2184">
            <v>506178</v>
          </cell>
          <cell r="C2184" t="str">
            <v>Not Listed</v>
          </cell>
        </row>
        <row r="2185">
          <cell r="A2185" t="str">
            <v>KHATOR FIBRE &amp; FABRICS LTD</v>
          </cell>
          <cell r="B2185">
            <v>521127</v>
          </cell>
          <cell r="C2185" t="str">
            <v>Not Listed</v>
          </cell>
        </row>
        <row r="2186">
          <cell r="A2186" t="str">
            <v>KHEMANI DISTRIBUTORS &amp; MARKETING LTD</v>
          </cell>
          <cell r="B2186">
            <v>539788</v>
          </cell>
          <cell r="C2186" t="str">
            <v>Not Listed</v>
          </cell>
        </row>
        <row r="2187">
          <cell r="A2187" t="str">
            <v>KHODAY (INDIA) LTD</v>
          </cell>
          <cell r="B2187">
            <v>507435</v>
          </cell>
          <cell r="C2187" t="str">
            <v>Not Listed</v>
          </cell>
        </row>
        <row r="2188">
          <cell r="A2188" t="str">
            <v>KHODAY INDIA LTD</v>
          </cell>
          <cell r="B2188">
            <v>507435</v>
          </cell>
          <cell r="C2188" t="str">
            <v>Not Listed</v>
          </cell>
        </row>
        <row r="2189">
          <cell r="A2189" t="str">
            <v>KHOOBSURAT LTD</v>
          </cell>
          <cell r="B2189">
            <v>535730</v>
          </cell>
          <cell r="C2189" t="str">
            <v>Not Listed</v>
          </cell>
        </row>
        <row r="2190">
          <cell r="A2190" t="str">
            <v>KHYATI MULTIMEDIA-ENTERTAINMENT LTD</v>
          </cell>
          <cell r="B2190">
            <v>531692</v>
          </cell>
          <cell r="C2190" t="str">
            <v>Not Listed</v>
          </cell>
        </row>
        <row r="2191">
          <cell r="A2191" t="str">
            <v>KIC METALIKS LTD</v>
          </cell>
          <cell r="B2191">
            <v>513693</v>
          </cell>
          <cell r="C2191" t="str">
            <v>Not Listed</v>
          </cell>
        </row>
        <row r="2192">
          <cell r="A2192" t="str">
            <v>KIDS MEDICAL SYSTEMS LTD</v>
          </cell>
          <cell r="B2192">
            <v>540812</v>
          </cell>
          <cell r="C2192" t="str">
            <v>Not Listed</v>
          </cell>
        </row>
        <row r="2193">
          <cell r="A2193" t="str">
            <v>KIDUJA (INDIA) LTD</v>
          </cell>
          <cell r="B2193">
            <v>507946</v>
          </cell>
          <cell r="C2193" t="str">
            <v>Not Listed</v>
          </cell>
        </row>
        <row r="2194">
          <cell r="A2194" t="str">
            <v>KIDUJA INDIA LTD</v>
          </cell>
          <cell r="B2194">
            <v>507946</v>
          </cell>
          <cell r="C2194" t="str">
            <v>Not Listed</v>
          </cell>
        </row>
        <row r="2195">
          <cell r="A2195" t="str">
            <v>KIFS FINANCIAL SERVICES LTD</v>
          </cell>
          <cell r="B2195">
            <v>535566</v>
          </cell>
          <cell r="C2195" t="str">
            <v>Not Listed</v>
          </cell>
        </row>
        <row r="2196">
          <cell r="A2196" t="str">
            <v>KILBURN CHEMICALS LTD</v>
          </cell>
          <cell r="B2196">
            <v>524699</v>
          </cell>
          <cell r="C2196" t="str">
            <v>Not Listed</v>
          </cell>
        </row>
        <row r="2197">
          <cell r="A2197" t="str">
            <v>KILBURN ENGINEERING LTD</v>
          </cell>
          <cell r="B2197">
            <v>522101</v>
          </cell>
          <cell r="C2197" t="str">
            <v>Not Listed</v>
          </cell>
        </row>
        <row r="2198">
          <cell r="A2198" t="str">
            <v>KILBURN OFFICE AUTOMATION LTD.</v>
          </cell>
          <cell r="B2198">
            <v>523218</v>
          </cell>
          <cell r="C2198" t="str">
            <v>KILBURN</v>
          </cell>
        </row>
        <row r="2199">
          <cell r="A2199" t="str">
            <v>KILITCH DRUGS (INDIA) LTD</v>
          </cell>
          <cell r="B2199">
            <v>524500</v>
          </cell>
          <cell r="C2199" t="str">
            <v>KILITCH</v>
          </cell>
        </row>
        <row r="2200">
          <cell r="A2200" t="str">
            <v>KILITCH DRUGS INDIA LTD</v>
          </cell>
          <cell r="B2200">
            <v>524500</v>
          </cell>
          <cell r="C2200" t="str">
            <v>KILITCH</v>
          </cell>
        </row>
        <row r="2201">
          <cell r="A2201" t="str">
            <v>KILPEST (INDIA) LTD</v>
          </cell>
          <cell r="B2201">
            <v>532067</v>
          </cell>
          <cell r="C2201" t="str">
            <v>Not Listed</v>
          </cell>
        </row>
        <row r="2202">
          <cell r="A2202" t="str">
            <v>KILPEST INDIA LTD</v>
          </cell>
          <cell r="B2202">
            <v>532067</v>
          </cell>
          <cell r="C2202" t="str">
            <v>Not Listed</v>
          </cell>
        </row>
        <row r="2203">
          <cell r="A2203" t="str">
            <v>Kimia Biosciences Ltd</v>
          </cell>
          <cell r="B2203">
            <v>530313</v>
          </cell>
          <cell r="C2203" t="str">
            <v>KIMIABL</v>
          </cell>
        </row>
        <row r="2204">
          <cell r="A2204" t="str">
            <v>KINETIC ENGINEERING LTD</v>
          </cell>
          <cell r="B2204">
            <v>500240</v>
          </cell>
          <cell r="C2204" t="str">
            <v>Not Listed</v>
          </cell>
        </row>
        <row r="2205">
          <cell r="A2205" t="str">
            <v>KINETIC TRUST LTD</v>
          </cell>
          <cell r="B2205">
            <v>531274</v>
          </cell>
          <cell r="C2205" t="str">
            <v>Not Listed</v>
          </cell>
        </row>
        <row r="2206">
          <cell r="A2206" t="str">
            <v>KINGFA SCIENCE &amp; TECHNOLOGY (INDIA) LTD</v>
          </cell>
          <cell r="B2206">
            <v>524019</v>
          </cell>
          <cell r="C2206" t="str">
            <v>KINGFA</v>
          </cell>
        </row>
        <row r="2207">
          <cell r="A2207" t="str">
            <v>KINGFA SCIENCE &amp; TECHNOLOGY INDIA LTD</v>
          </cell>
          <cell r="B2207">
            <v>524019</v>
          </cell>
          <cell r="C2207" t="str">
            <v>KINGFA</v>
          </cell>
        </row>
        <row r="2208">
          <cell r="A2208" t="str">
            <v>KINGS INFRA VENTURES LTD</v>
          </cell>
          <cell r="B2208">
            <v>530215</v>
          </cell>
          <cell r="C2208" t="str">
            <v>Not Listed</v>
          </cell>
        </row>
        <row r="2209">
          <cell r="A2209" t="str">
            <v>KINTECH RENEWABLES LTD</v>
          </cell>
          <cell r="B2209">
            <v>512329</v>
          </cell>
          <cell r="C2209" t="str">
            <v>Not Listed</v>
          </cell>
        </row>
        <row r="2210">
          <cell r="A2210" t="str">
            <v>KIOCL LTD</v>
          </cell>
          <cell r="B2210">
            <v>540680</v>
          </cell>
          <cell r="C2210" t="str">
            <v>KIOCL</v>
          </cell>
        </row>
        <row r="2211">
          <cell r="A2211" t="str">
            <v>KIRAN PRINT-PACK LTD</v>
          </cell>
          <cell r="B2211">
            <v>531413</v>
          </cell>
          <cell r="C2211" t="str">
            <v>Not Listed</v>
          </cell>
        </row>
        <row r="2212">
          <cell r="A2212" t="str">
            <v>KIRAN VYAPAR LTD</v>
          </cell>
          <cell r="B2212">
            <v>537750</v>
          </cell>
          <cell r="C2212" t="str">
            <v>Not Listed</v>
          </cell>
        </row>
        <row r="2213">
          <cell r="A2213" t="str">
            <v>KIRI INDUSTRIES LTD</v>
          </cell>
          <cell r="B2213">
            <v>532967</v>
          </cell>
          <cell r="C2213" t="str">
            <v>KIRIINDUS</v>
          </cell>
        </row>
        <row r="2214">
          <cell r="A2214" t="str">
            <v>KIRLOSKAR BROTHERS LTD</v>
          </cell>
          <cell r="B2214">
            <v>500241</v>
          </cell>
          <cell r="C2214" t="str">
            <v>KIRLOSBROS</v>
          </cell>
        </row>
        <row r="2215">
          <cell r="A2215" t="str">
            <v>KIRLOSKAR ELECTRIC COMPANY LTD</v>
          </cell>
          <cell r="B2215">
            <v>533193</v>
          </cell>
          <cell r="C2215" t="str">
            <v>KECL</v>
          </cell>
        </row>
        <row r="2216">
          <cell r="A2216" t="str">
            <v>KIRLOSKAR FERROUS INDUSTRIES LTD</v>
          </cell>
          <cell r="B2216">
            <v>500245</v>
          </cell>
          <cell r="C2216" t="str">
            <v>Not Listed</v>
          </cell>
        </row>
        <row r="2217">
          <cell r="A2217" t="str">
            <v>KIRLOSKAR INDUSTRIES LTD</v>
          </cell>
          <cell r="B2217">
            <v>500243</v>
          </cell>
          <cell r="C2217" t="str">
            <v>KIRLOSIND</v>
          </cell>
        </row>
        <row r="2218">
          <cell r="A2218" t="str">
            <v>KIRLOSKAR OIL ENGINES LTD</v>
          </cell>
          <cell r="B2218">
            <v>533293</v>
          </cell>
          <cell r="C2218" t="str">
            <v>KIRLOSENG</v>
          </cell>
        </row>
        <row r="2219">
          <cell r="A2219" t="str">
            <v>KIRLOSKAR PNEUMATIC CO LTD</v>
          </cell>
          <cell r="B2219">
            <v>505283</v>
          </cell>
          <cell r="C2219" t="str">
            <v>Not Listed</v>
          </cell>
        </row>
        <row r="2220">
          <cell r="A2220" t="str">
            <v>KISAN MOULDINGS LTD</v>
          </cell>
          <cell r="B2220">
            <v>530145</v>
          </cell>
          <cell r="C2220" t="str">
            <v>Not Listed</v>
          </cell>
        </row>
        <row r="2221">
          <cell r="A2221" t="str">
            <v>KITEX GARMENTS LTD</v>
          </cell>
          <cell r="B2221">
            <v>521248</v>
          </cell>
          <cell r="C2221" t="str">
            <v>KITEX</v>
          </cell>
        </row>
        <row r="2222">
          <cell r="A2222" t="str">
            <v>KJMC CORPORATE ADVISORS (INDIA) LTD</v>
          </cell>
          <cell r="B2222">
            <v>532304</v>
          </cell>
          <cell r="C2222" t="str">
            <v>Not Listed</v>
          </cell>
        </row>
        <row r="2223">
          <cell r="A2223" t="str">
            <v>KJMC CORPORATE ADVISORS INDIA LTD</v>
          </cell>
          <cell r="B2223">
            <v>532304</v>
          </cell>
          <cell r="C2223" t="str">
            <v>Not Listed</v>
          </cell>
        </row>
        <row r="2224">
          <cell r="A2224" t="str">
            <v>KJMC FINANCIAL SERVICES LTD</v>
          </cell>
          <cell r="B2224">
            <v>530235</v>
          </cell>
          <cell r="C2224" t="str">
            <v>Not Listed</v>
          </cell>
        </row>
        <row r="2225">
          <cell r="A2225" t="str">
            <v>KKALPANA INDUSTRIES (INDIA) LTD</v>
          </cell>
          <cell r="B2225">
            <v>526409</v>
          </cell>
          <cell r="C2225" t="str">
            <v>Not Listed</v>
          </cell>
        </row>
        <row r="2226">
          <cell r="A2226" t="str">
            <v>KKALPANA INDUSTRIES INDIA LTD</v>
          </cell>
          <cell r="B2226">
            <v>526409</v>
          </cell>
          <cell r="C2226" t="str">
            <v>Not Listed</v>
          </cell>
        </row>
        <row r="2227">
          <cell r="A2227" t="str">
            <v>KKALPANA PLASTICK LTD</v>
          </cell>
          <cell r="B2227">
            <v>523652</v>
          </cell>
          <cell r="C2227" t="str">
            <v>Not Listed</v>
          </cell>
        </row>
        <row r="2228">
          <cell r="A2228" t="str">
            <v>KKRRAFTON DEVELOPERS LTD</v>
          </cell>
          <cell r="B2228">
            <v>521238</v>
          </cell>
          <cell r="C2228" t="str">
            <v>Not Listed</v>
          </cell>
        </row>
        <row r="2229">
          <cell r="A2229" t="str">
            <v>KKV AGRO POWERS LTD</v>
          </cell>
          <cell r="B2229" t="str">
            <v>Not Listed</v>
          </cell>
          <cell r="C2229" t="str">
            <v>KKVAPOW</v>
          </cell>
        </row>
        <row r="2230">
          <cell r="A2230" t="str">
            <v>KLG CAPITAL SERVICES LTD</v>
          </cell>
          <cell r="B2230">
            <v>530771</v>
          </cell>
          <cell r="C2230" t="str">
            <v>Not Listed</v>
          </cell>
        </row>
        <row r="2231">
          <cell r="A2231" t="str">
            <v>K-LIFESTYLE &amp; INDUSTRIES LTD</v>
          </cell>
          <cell r="B2231">
            <v>514221</v>
          </cell>
          <cell r="C2231" t="str">
            <v>Not Listed</v>
          </cell>
        </row>
        <row r="2232">
          <cell r="A2232" t="str">
            <v>KLK Electrical Ltd</v>
          </cell>
          <cell r="B2232">
            <v>517170</v>
          </cell>
          <cell r="C2232" t="str">
            <v>KLKELEC</v>
          </cell>
        </row>
        <row r="2233">
          <cell r="A2233" t="str">
            <v>KMC SPECIALITY HOSPITALS (INDIA) LTD</v>
          </cell>
          <cell r="B2233">
            <v>524520</v>
          </cell>
          <cell r="C2233" t="str">
            <v>Not Listed</v>
          </cell>
        </row>
        <row r="2234">
          <cell r="A2234" t="str">
            <v>KMC SPECIALITY HOSPITALS INDIA LTD</v>
          </cell>
          <cell r="B2234">
            <v>524520</v>
          </cell>
          <cell r="C2234" t="str">
            <v>Not Listed</v>
          </cell>
        </row>
        <row r="2235">
          <cell r="A2235" t="str">
            <v>KMF BUILDERS &amp; DEVELOPERS LTD</v>
          </cell>
          <cell r="B2235">
            <v>531578</v>
          </cell>
          <cell r="C2235" t="str">
            <v>Not Listed</v>
          </cell>
        </row>
        <row r="2236">
          <cell r="A2236" t="str">
            <v>KMG MILK FOOD LTD</v>
          </cell>
          <cell r="B2236">
            <v>519415</v>
          </cell>
          <cell r="C2236" t="str">
            <v>Not Listed</v>
          </cell>
        </row>
        <row r="2237">
          <cell r="A2237" t="str">
            <v>KMS MEDISURGI LTD</v>
          </cell>
          <cell r="B2237">
            <v>540468</v>
          </cell>
          <cell r="C2237" t="str">
            <v>Not Listed</v>
          </cell>
        </row>
        <row r="2238">
          <cell r="A2238" t="str">
            <v>KNR CONSTRUCTIONS LTD</v>
          </cell>
          <cell r="B2238">
            <v>532942</v>
          </cell>
          <cell r="C2238" t="str">
            <v>KNRCON</v>
          </cell>
        </row>
        <row r="2239">
          <cell r="A2239" t="str">
            <v>KOHINOOR FOODS LTD</v>
          </cell>
          <cell r="B2239">
            <v>512559</v>
          </cell>
          <cell r="C2239" t="str">
            <v>KOHINOOR</v>
          </cell>
        </row>
        <row r="2240">
          <cell r="A2240" t="str">
            <v>KOKUYO CAMLIN LTD</v>
          </cell>
          <cell r="B2240">
            <v>523207</v>
          </cell>
          <cell r="C2240" t="str">
            <v>KOKUYOCMLN</v>
          </cell>
        </row>
        <row r="2241">
          <cell r="A2241" t="str">
            <v>KOLTE - PATIL DEVELOPERS LTD</v>
          </cell>
          <cell r="B2241">
            <v>532924</v>
          </cell>
          <cell r="C2241" t="str">
            <v>KOLTEPATIL</v>
          </cell>
        </row>
        <row r="2242">
          <cell r="A2242" t="str">
            <v>KOME-ON COMMUNICATION LTD</v>
          </cell>
          <cell r="B2242">
            <v>539910</v>
          </cell>
          <cell r="C2242" t="str">
            <v>Not Listed</v>
          </cell>
        </row>
        <row r="2243">
          <cell r="A2243" t="str">
            <v>KONARK SYNTHETIC LTD</v>
          </cell>
          <cell r="B2243">
            <v>514128</v>
          </cell>
          <cell r="C2243" t="str">
            <v>Not Listed</v>
          </cell>
        </row>
        <row r="2244">
          <cell r="A2244" t="str">
            <v>KOPRAN LTD</v>
          </cell>
          <cell r="B2244">
            <v>524280</v>
          </cell>
          <cell r="C2244" t="str">
            <v>KOPRAN</v>
          </cell>
        </row>
        <row r="2245">
          <cell r="A2245" t="str">
            <v>KOTAK MAHINDRA BANK LTD</v>
          </cell>
          <cell r="B2245">
            <v>500247</v>
          </cell>
          <cell r="C2245" t="str">
            <v>KOTAKBANK</v>
          </cell>
        </row>
        <row r="2246">
          <cell r="A2246" t="str">
            <v>KOTAK MAHINDRA MUTUAL FUND - KOTAK GOLD EXCHANGE TRADED FUND</v>
          </cell>
          <cell r="B2246">
            <v>590097</v>
          </cell>
          <cell r="C2246" t="str">
            <v>KOTAKGOLD</v>
          </cell>
        </row>
        <row r="2247">
          <cell r="A2247" t="str">
            <v>KOTAK MAHINDRA MUTUAL FUND - KOTAK PSU BANK ETF</v>
          </cell>
          <cell r="B2247">
            <v>590107</v>
          </cell>
          <cell r="C2247" t="str">
            <v>KOTAKPSUBK</v>
          </cell>
        </row>
        <row r="2248">
          <cell r="A2248" t="str">
            <v>KOTAK SENSEX ETF</v>
          </cell>
          <cell r="B2248">
            <v>532985</v>
          </cell>
          <cell r="C2248" t="str">
            <v>KTKSENSEX</v>
          </cell>
        </row>
        <row r="2249">
          <cell r="A2249" t="str">
            <v>KOTHARI FERMENTATION &amp; BIOCHEM LTD</v>
          </cell>
          <cell r="B2249">
            <v>507474</v>
          </cell>
          <cell r="C2249" t="str">
            <v>Not Listed</v>
          </cell>
        </row>
        <row r="2250">
          <cell r="A2250" t="str">
            <v>KOTHARI PETROCHEMICALS LTD</v>
          </cell>
          <cell r="B2250" t="str">
            <v>Not Listed</v>
          </cell>
          <cell r="C2250" t="str">
            <v>KOTHARIPET</v>
          </cell>
        </row>
        <row r="2251">
          <cell r="A2251" t="str">
            <v>KOTHARI PRODUCTS LTD</v>
          </cell>
          <cell r="B2251">
            <v>530299</v>
          </cell>
          <cell r="C2251" t="str">
            <v>KOTHARIPRO</v>
          </cell>
        </row>
        <row r="2252">
          <cell r="A2252" t="str">
            <v>KOTHARI SUGARS AND CHEMICALS LTD</v>
          </cell>
          <cell r="B2252" t="str">
            <v>Not Listed</v>
          </cell>
          <cell r="C2252" t="str">
            <v>KOTARISUG</v>
          </cell>
        </row>
        <row r="2253">
          <cell r="A2253" t="str">
            <v>KOTHARI WORLD FINANCE LTD</v>
          </cell>
          <cell r="B2253">
            <v>511138</v>
          </cell>
          <cell r="C2253" t="str">
            <v>Not Listed</v>
          </cell>
        </row>
        <row r="2254">
          <cell r="A2254" t="str">
            <v>KOTIA ENTERPRISES LTD</v>
          </cell>
          <cell r="B2254">
            <v>539599</v>
          </cell>
          <cell r="C2254" t="str">
            <v>Not Listed</v>
          </cell>
        </row>
        <row r="2255">
          <cell r="A2255" t="str">
            <v>KOVAI MEDICAL CENTER &amp; HOSPITAL LTD</v>
          </cell>
          <cell r="B2255">
            <v>523323</v>
          </cell>
          <cell r="C2255" t="str">
            <v>Not Listed</v>
          </cell>
        </row>
        <row r="2256">
          <cell r="A2256" t="str">
            <v>KOVALAM INVESTMENT &amp; TRADING CO LTD</v>
          </cell>
          <cell r="B2256">
            <v>505585</v>
          </cell>
          <cell r="C2256" t="str">
            <v>Not Listed</v>
          </cell>
        </row>
        <row r="2257">
          <cell r="A2257" t="str">
            <v>KOVILPATTI LAKSHMI ROLLER FLOUR MILLS LTD</v>
          </cell>
          <cell r="B2257">
            <v>507598</v>
          </cell>
          <cell r="C2257" t="str">
            <v>Not Listed</v>
          </cell>
        </row>
        <row r="2258">
          <cell r="A2258" t="str">
            <v>KPIT TECHNOLOGIES LTD</v>
          </cell>
          <cell r="B2258">
            <v>532400</v>
          </cell>
          <cell r="C2258" t="str">
            <v>KPIT</v>
          </cell>
        </row>
        <row r="2259">
          <cell r="A2259" t="str">
            <v>KPIT Technologies Ltd</v>
          </cell>
          <cell r="B2259">
            <v>542651</v>
          </cell>
          <cell r="C2259" t="str">
            <v>KPITTECH</v>
          </cell>
        </row>
        <row r="2260">
          <cell r="A2260" t="str">
            <v>Kranti Industries Ltd</v>
          </cell>
          <cell r="B2260">
            <v>542459</v>
          </cell>
          <cell r="C2260" t="str">
            <v>KRANTI</v>
          </cell>
        </row>
        <row r="2261">
          <cell r="A2261" t="str">
            <v>KRATOS ENERGY &amp; INFRASTRUCTURE LTD</v>
          </cell>
          <cell r="B2261">
            <v>501261</v>
          </cell>
          <cell r="C2261" t="str">
            <v>Not Listed</v>
          </cell>
        </row>
        <row r="2262">
          <cell r="A2262" t="str">
            <v>KRBL LTD</v>
          </cell>
          <cell r="B2262">
            <v>530813</v>
          </cell>
          <cell r="C2262" t="str">
            <v>KRBL</v>
          </cell>
        </row>
        <row r="2263">
          <cell r="A2263" t="str">
            <v>KREBS BIOCHEMICALS AND INDUSTRIES LTD</v>
          </cell>
          <cell r="B2263">
            <v>524518</v>
          </cell>
          <cell r="C2263" t="str">
            <v>KREBSBIO</v>
          </cell>
        </row>
        <row r="2264">
          <cell r="A2264" t="str">
            <v>KREON FINNANCIAL SERVICES LTD</v>
          </cell>
          <cell r="B2264">
            <v>530139</v>
          </cell>
          <cell r="C2264" t="str">
            <v>Not Listed</v>
          </cell>
        </row>
        <row r="2265">
          <cell r="A2265" t="str">
            <v>KRETTO SYSCON LTD</v>
          </cell>
          <cell r="B2265">
            <v>531328</v>
          </cell>
          <cell r="C2265" t="str">
            <v>Not Listed</v>
          </cell>
        </row>
        <row r="2266">
          <cell r="A2266" t="str">
            <v>KRIDHAN INFRA LTD</v>
          </cell>
          <cell r="B2266">
            <v>533482</v>
          </cell>
          <cell r="C2266" t="str">
            <v>KRIDHANINF</v>
          </cell>
        </row>
        <row r="2267">
          <cell r="A2267" t="str">
            <v>KRISHANA PHOSCHEM LTD</v>
          </cell>
          <cell r="B2267" t="str">
            <v>Not Listed</v>
          </cell>
          <cell r="C2267" t="str">
            <v>KRISHANA</v>
          </cell>
        </row>
        <row r="2268">
          <cell r="A2268" t="str">
            <v>KRISHNA CAPITAL AND SECURITIES LTD</v>
          </cell>
          <cell r="B2268">
            <v>539384</v>
          </cell>
          <cell r="C2268" t="str">
            <v>Not Listed</v>
          </cell>
        </row>
        <row r="2269">
          <cell r="A2269" t="str">
            <v>KRISHNA VENTURES LTD</v>
          </cell>
          <cell r="B2269">
            <v>504392</v>
          </cell>
          <cell r="C2269" t="str">
            <v>Not Listed</v>
          </cell>
        </row>
        <row r="2270">
          <cell r="A2270" t="str">
            <v>KRITI INDUSTRIES (INDIA) LTD</v>
          </cell>
          <cell r="B2270">
            <v>526423</v>
          </cell>
          <cell r="C2270" t="str">
            <v>Not Listed</v>
          </cell>
        </row>
        <row r="2271">
          <cell r="A2271" t="str">
            <v>KRITI INDUSTRIES INDIA LTD</v>
          </cell>
          <cell r="B2271">
            <v>526423</v>
          </cell>
          <cell r="C2271" t="str">
            <v>Not Listed</v>
          </cell>
        </row>
        <row r="2272">
          <cell r="A2272" t="str">
            <v>KRITI NUTRIENTS LTD</v>
          </cell>
          <cell r="B2272">
            <v>533210</v>
          </cell>
          <cell r="C2272" t="str">
            <v>Not Listed</v>
          </cell>
        </row>
        <row r="2273">
          <cell r="A2273" t="str">
            <v>KRITIKA WIRES LTD</v>
          </cell>
          <cell r="B2273" t="str">
            <v>Not Listed</v>
          </cell>
          <cell r="C2273" t="str">
            <v>KRITIKA</v>
          </cell>
        </row>
        <row r="2274">
          <cell r="A2274" t="str">
            <v>KRYPTON INDUSTRIES LTD</v>
          </cell>
          <cell r="B2274">
            <v>523550</v>
          </cell>
          <cell r="C2274" t="str">
            <v>Not Listed</v>
          </cell>
        </row>
        <row r="2275">
          <cell r="A2275" t="str">
            <v>KSB LTD</v>
          </cell>
          <cell r="B2275">
            <v>500249</v>
          </cell>
          <cell r="C2275" t="str">
            <v>KSB</v>
          </cell>
        </row>
        <row r="2276">
          <cell r="A2276" t="str">
            <v>KSE LTD</v>
          </cell>
          <cell r="B2276">
            <v>519421</v>
          </cell>
          <cell r="C2276" t="str">
            <v>Not Listed</v>
          </cell>
        </row>
        <row r="2277">
          <cell r="A2277" t="str">
            <v>KSHITIJ POLYLINE LTD</v>
          </cell>
          <cell r="B2277" t="str">
            <v>Not Listed</v>
          </cell>
          <cell r="C2277" t="str">
            <v>KSHITIJPOL</v>
          </cell>
        </row>
        <row r="2278">
          <cell r="A2278" t="str">
            <v>KSHITIZ INVESTMENT LTD</v>
          </cell>
          <cell r="B2278">
            <v>503626</v>
          </cell>
          <cell r="C2278" t="str">
            <v>Not Listed</v>
          </cell>
        </row>
        <row r="2279">
          <cell r="A2279" t="str">
            <v>KSK ENERGY VENTURES LTD</v>
          </cell>
          <cell r="B2279">
            <v>532997</v>
          </cell>
          <cell r="C2279" t="str">
            <v>KSK</v>
          </cell>
        </row>
        <row r="2280">
          <cell r="A2280" t="str">
            <v>KSL AND INDUSTRIES LTD</v>
          </cell>
          <cell r="B2280">
            <v>530149</v>
          </cell>
          <cell r="C2280" t="str">
            <v>Not Listed</v>
          </cell>
        </row>
        <row r="2281">
          <cell r="A2281" t="str">
            <v>KSS LTD</v>
          </cell>
          <cell r="B2281">
            <v>532081</v>
          </cell>
          <cell r="C2281" t="str">
            <v>KSERASERA</v>
          </cell>
        </row>
        <row r="2282">
          <cell r="A2282" t="str">
            <v>KUANTUM PAPERS LTD</v>
          </cell>
          <cell r="B2282">
            <v>532937</v>
          </cell>
          <cell r="C2282" t="str">
            <v>Not Listed</v>
          </cell>
        </row>
        <row r="2283">
          <cell r="A2283" t="str">
            <v>KUBER UDYOG LTD</v>
          </cell>
          <cell r="B2283">
            <v>539408</v>
          </cell>
          <cell r="C2283" t="str">
            <v>Not Listed</v>
          </cell>
        </row>
        <row r="2284">
          <cell r="A2284" t="str">
            <v>KULKARNI POWER &amp; TOOLS LTD</v>
          </cell>
          <cell r="B2284">
            <v>505299</v>
          </cell>
          <cell r="C2284" t="str">
            <v>Not Listed</v>
          </cell>
        </row>
        <row r="2285">
          <cell r="A2285" t="str">
            <v>KUMAR WIRE CLOTH MANUFACTURING COMPANY LTD</v>
          </cell>
          <cell r="B2285">
            <v>513703</v>
          </cell>
          <cell r="C2285" t="str">
            <v>Not Listed</v>
          </cell>
        </row>
        <row r="2286">
          <cell r="A2286" t="str">
            <v>KUNSTSTOFFE INDUSTRIES LTD</v>
          </cell>
          <cell r="B2286">
            <v>523594</v>
          </cell>
          <cell r="C2286" t="str">
            <v>Not Listed</v>
          </cell>
        </row>
        <row r="2287">
          <cell r="A2287" t="str">
            <v>KUSAM ELECTRICAL INDUSTRIES LTD</v>
          </cell>
          <cell r="B2287">
            <v>511048</v>
          </cell>
          <cell r="C2287" t="str">
            <v>Not Listed</v>
          </cell>
        </row>
        <row r="2288">
          <cell r="A2288" t="str">
            <v>KUSH INDUSTRIES LTD</v>
          </cell>
          <cell r="B2288">
            <v>514240</v>
          </cell>
          <cell r="C2288" t="str">
            <v>Not Listed</v>
          </cell>
        </row>
        <row r="2289">
          <cell r="A2289" t="str">
            <v>KUSHAL LTD</v>
          </cell>
          <cell r="B2289">
            <v>536170</v>
          </cell>
          <cell r="C2289" t="str">
            <v>Not Listed</v>
          </cell>
        </row>
        <row r="2290">
          <cell r="A2290" t="str">
            <v>KUWER INDUSTRIES LTD</v>
          </cell>
          <cell r="B2290">
            <v>530421</v>
          </cell>
          <cell r="C2290" t="str">
            <v>Not Listed</v>
          </cell>
        </row>
        <row r="2291">
          <cell r="A2291" t="str">
            <v>KWALITY CREDIT &amp; LEASING LTD</v>
          </cell>
          <cell r="B2291">
            <v>531206</v>
          </cell>
          <cell r="C2291" t="str">
            <v>Not Listed</v>
          </cell>
        </row>
        <row r="2292">
          <cell r="A2292" t="str">
            <v>KWALITY LTD</v>
          </cell>
          <cell r="B2292">
            <v>531882</v>
          </cell>
          <cell r="C2292" t="str">
            <v>KWALITY</v>
          </cell>
        </row>
        <row r="2293">
          <cell r="A2293" t="str">
            <v>KWALITY PHARMACEUTICALS LTD</v>
          </cell>
          <cell r="B2293">
            <v>539997</v>
          </cell>
          <cell r="C2293" t="str">
            <v>Not Listed</v>
          </cell>
        </row>
        <row r="2294">
          <cell r="A2294" t="str">
            <v>L  P  NAVAL AND ENGINEERING LTD</v>
          </cell>
          <cell r="B2294">
            <v>537669</v>
          </cell>
          <cell r="C2294" t="str">
            <v>Not Listed</v>
          </cell>
        </row>
        <row r="2295">
          <cell r="A2295" t="str">
            <v>L&amp;T FINANCE HOLDINGS LTD</v>
          </cell>
          <cell r="B2295">
            <v>533519</v>
          </cell>
          <cell r="C2295" t="str">
            <v>L&amp;TFH</v>
          </cell>
        </row>
        <row r="2296">
          <cell r="A2296" t="str">
            <v>L&amp;T TECHNOLOGY SERVICES LTD</v>
          </cell>
          <cell r="B2296">
            <v>540115</v>
          </cell>
          <cell r="C2296" t="str">
            <v>LTTS</v>
          </cell>
        </row>
        <row r="2297">
          <cell r="A2297" t="str">
            <v>LA OPALA RG LTD</v>
          </cell>
          <cell r="B2297">
            <v>526947</v>
          </cell>
          <cell r="C2297" t="str">
            <v>LAOPALA</v>
          </cell>
        </row>
        <row r="2298">
          <cell r="A2298" t="str">
            <v>La Tim Metal &amp;amp; Industries Ltd</v>
          </cell>
          <cell r="B2298">
            <v>505693</v>
          </cell>
          <cell r="C2298" t="str">
            <v>LATIMMETAL</v>
          </cell>
        </row>
        <row r="2299">
          <cell r="A2299" t="str">
            <v>LACTOSE (INDIA) LTD</v>
          </cell>
          <cell r="B2299">
            <v>524202</v>
          </cell>
          <cell r="C2299" t="str">
            <v>Not Listed</v>
          </cell>
        </row>
        <row r="2300">
          <cell r="A2300" t="str">
            <v>LACTOSE INDIA LTD</v>
          </cell>
          <cell r="B2300">
            <v>524202</v>
          </cell>
          <cell r="C2300" t="str">
            <v>Not Listed</v>
          </cell>
        </row>
        <row r="2301">
          <cell r="A2301" t="str">
            <v>LADAM AFFORDABLE HOUSING LTD</v>
          </cell>
          <cell r="B2301">
            <v>540026</v>
          </cell>
          <cell r="C2301" t="str">
            <v>Not Listed</v>
          </cell>
        </row>
        <row r="2302">
          <cell r="A2302" t="str">
            <v>LADDERUP FINANCE LTD</v>
          </cell>
          <cell r="B2302">
            <v>530577</v>
          </cell>
          <cell r="C2302" t="str">
            <v>Not Listed</v>
          </cell>
        </row>
        <row r="2303">
          <cell r="A2303" t="str">
            <v>LAFFANS PETROCHEMICALS LTD</v>
          </cell>
          <cell r="B2303">
            <v>524522</v>
          </cell>
          <cell r="C2303" t="str">
            <v>Not Listed</v>
          </cell>
        </row>
        <row r="2304">
          <cell r="A2304" t="str">
            <v>LAGNAM SPINTEX LTD</v>
          </cell>
          <cell r="B2304" t="str">
            <v>Not Listed</v>
          </cell>
          <cell r="C2304" t="str">
            <v>LAGNAM</v>
          </cell>
        </row>
        <row r="2305">
          <cell r="A2305" t="str">
            <v>LAHOTI OVERSEAS LTD</v>
          </cell>
          <cell r="B2305">
            <v>531842</v>
          </cell>
          <cell r="C2305" t="str">
            <v>Not Listed</v>
          </cell>
        </row>
        <row r="2306">
          <cell r="A2306" t="str">
            <v>LAKHOTIA POLYESTERS (INDIA) LTD</v>
          </cell>
          <cell r="B2306">
            <v>535387</v>
          </cell>
          <cell r="C2306" t="str">
            <v>Not Listed</v>
          </cell>
        </row>
        <row r="2307">
          <cell r="A2307" t="str">
            <v>LAKHOTIA POLYESTERS INDIA LTD</v>
          </cell>
          <cell r="B2307">
            <v>535387</v>
          </cell>
          <cell r="C2307" t="str">
            <v>Not Listed</v>
          </cell>
        </row>
        <row r="2308">
          <cell r="A2308" t="str">
            <v>LAKSHMI AUTOMATIC LOOM WORKS LTD</v>
          </cell>
          <cell r="B2308">
            <v>505302</v>
          </cell>
          <cell r="C2308" t="str">
            <v>Not Listed</v>
          </cell>
        </row>
        <row r="2309">
          <cell r="A2309" t="str">
            <v>LAKSHMI ELECTRICAL CONTROL SYSTEMS LTD</v>
          </cell>
          <cell r="B2309">
            <v>504258</v>
          </cell>
          <cell r="C2309" t="str">
            <v>Not Listed</v>
          </cell>
        </row>
        <row r="2310">
          <cell r="A2310" t="str">
            <v>LAKSHMI FINANCE &amp; INDUSTRIAL CORPORATION LTD</v>
          </cell>
          <cell r="B2310" t="str">
            <v>Not Listed</v>
          </cell>
          <cell r="C2310" t="str">
            <v>LFIC</v>
          </cell>
        </row>
        <row r="2311">
          <cell r="A2311" t="str">
            <v>LAKSHMI MACHINE WORKS LTD</v>
          </cell>
          <cell r="B2311">
            <v>500252</v>
          </cell>
          <cell r="C2311" t="str">
            <v>LAXMIMACH</v>
          </cell>
        </row>
        <row r="2312">
          <cell r="A2312" t="str">
            <v>LAKSHMI MILLS COMPANY LTD</v>
          </cell>
          <cell r="B2312">
            <v>502958</v>
          </cell>
          <cell r="C2312" t="str">
            <v>Not Listed</v>
          </cell>
        </row>
        <row r="2313">
          <cell r="A2313" t="str">
            <v>LAKSHMI PRECISION SCREWS LTD</v>
          </cell>
          <cell r="B2313">
            <v>506079</v>
          </cell>
          <cell r="C2313" t="str">
            <v>LAKPRE</v>
          </cell>
        </row>
        <row r="2314">
          <cell r="A2314" t="str">
            <v>LAKSHMI VILAS BANK LTD</v>
          </cell>
          <cell r="B2314">
            <v>534690</v>
          </cell>
          <cell r="C2314" t="str">
            <v>LAKSHVILAS</v>
          </cell>
        </row>
        <row r="2315">
          <cell r="A2315" t="str">
            <v>LAMBODHARA TEXTILES LTD</v>
          </cell>
          <cell r="B2315">
            <v>590075</v>
          </cell>
          <cell r="C2315" t="str">
            <v>LAMBODHARA</v>
          </cell>
        </row>
        <row r="2316">
          <cell r="A2316" t="str">
            <v>LANCER CONTAINER LINES LTD</v>
          </cell>
          <cell r="B2316">
            <v>539841</v>
          </cell>
          <cell r="C2316" t="str">
            <v>Not Listed</v>
          </cell>
        </row>
        <row r="2317">
          <cell r="A2317" t="str">
            <v>LANCOR HOLDINGS LTD</v>
          </cell>
          <cell r="B2317">
            <v>509048</v>
          </cell>
          <cell r="C2317" t="str">
            <v>Not Listed</v>
          </cell>
        </row>
        <row r="2318">
          <cell r="A2318" t="str">
            <v>LANDMARC LEISURE CORPORATION LTD</v>
          </cell>
          <cell r="B2318">
            <v>532275</v>
          </cell>
          <cell r="C2318" t="str">
            <v>Not Listed</v>
          </cell>
        </row>
        <row r="2319">
          <cell r="A2319" t="str">
            <v>LANDMARK PROPERTY DEVELOPMENT COMPANY LTD</v>
          </cell>
          <cell r="B2319">
            <v>533012</v>
          </cell>
          <cell r="C2319" t="str">
            <v>LPDC</v>
          </cell>
        </row>
        <row r="2320">
          <cell r="A2320" t="str">
            <v>LARSEN &amp; TOUBRO INFOTECH LTD</v>
          </cell>
          <cell r="B2320">
            <v>540005</v>
          </cell>
          <cell r="C2320" t="str">
            <v>LTI</v>
          </cell>
        </row>
        <row r="2321">
          <cell r="A2321" t="str">
            <v>LARSEN &amp; TOUBRO LTD</v>
          </cell>
          <cell r="B2321">
            <v>500510</v>
          </cell>
          <cell r="C2321" t="str">
            <v>LT</v>
          </cell>
        </row>
        <row r="2322">
          <cell r="A2322" t="str">
            <v>LASA SUPERGENERICS LTD</v>
          </cell>
          <cell r="B2322">
            <v>540702</v>
          </cell>
          <cell r="C2322" t="str">
            <v>LASA</v>
          </cell>
        </row>
        <row r="2323">
          <cell r="A2323" t="str">
            <v>LASER DIAMONDS LTD</v>
          </cell>
          <cell r="B2323">
            <v>531164</v>
          </cell>
          <cell r="C2323" t="str">
            <v>Not Listed</v>
          </cell>
        </row>
        <row r="2324">
          <cell r="A2324" t="str">
            <v>LATENT LIGHT FINANCE LTD</v>
          </cell>
          <cell r="B2324">
            <v>539909</v>
          </cell>
          <cell r="C2324" t="str">
            <v>Not Listed</v>
          </cell>
        </row>
        <row r="2325">
          <cell r="A2325" t="str">
            <v>LATTEYS INDUSTRIES LTD</v>
          </cell>
          <cell r="B2325" t="str">
            <v>Not Listed</v>
          </cell>
          <cell r="C2325" t="str">
            <v>LATTEYS</v>
          </cell>
        </row>
        <row r="2326">
          <cell r="A2326" t="str">
            <v>LAURUS LABS LTD</v>
          </cell>
          <cell r="B2326">
            <v>540222</v>
          </cell>
          <cell r="C2326" t="str">
            <v>LAURUSLABS</v>
          </cell>
        </row>
        <row r="2327">
          <cell r="A2327" t="str">
            <v>LAWRESHWAR POLYMERS LTD</v>
          </cell>
          <cell r="B2327">
            <v>532829</v>
          </cell>
          <cell r="C2327" t="str">
            <v>Not Listed</v>
          </cell>
        </row>
        <row r="2328">
          <cell r="A2328" t="str">
            <v>LAXMI COTSPIN LTD</v>
          </cell>
          <cell r="B2328" t="str">
            <v>Not Listed</v>
          </cell>
          <cell r="C2328" t="str">
            <v>LAXMICOT</v>
          </cell>
        </row>
        <row r="2329">
          <cell r="A2329" t="str">
            <v>LEAD FINANCIAL SERVICES LTD</v>
          </cell>
          <cell r="B2329">
            <v>531288</v>
          </cell>
          <cell r="C2329" t="str">
            <v>Not Listed</v>
          </cell>
        </row>
        <row r="2330">
          <cell r="A2330" t="str">
            <v>LEADING LEASING FINANCE AND INVESTMENT COMPANY LTD</v>
          </cell>
          <cell r="B2330">
            <v>540360</v>
          </cell>
          <cell r="C2330" t="str">
            <v>Not Listed</v>
          </cell>
        </row>
        <row r="2331">
          <cell r="A2331" t="str">
            <v>LEDO TEA CO LTD</v>
          </cell>
          <cell r="B2331">
            <v>508306</v>
          </cell>
          <cell r="C2331" t="str">
            <v>Not Listed</v>
          </cell>
        </row>
        <row r="2332">
          <cell r="A2332" t="str">
            <v>LEE &amp; NEE SOFTWARES EXPORTS LTD</v>
          </cell>
          <cell r="B2332">
            <v>517415</v>
          </cell>
          <cell r="C2332" t="str">
            <v>Not Listed</v>
          </cell>
        </row>
        <row r="2333">
          <cell r="A2333" t="str">
            <v>LEEL ELECTRICALS LTD</v>
          </cell>
          <cell r="B2333">
            <v>517518</v>
          </cell>
          <cell r="C2333" t="str">
            <v>LEEL</v>
          </cell>
        </row>
        <row r="2334">
          <cell r="A2334" t="str">
            <v>LEENA CONSULTANCY LTD</v>
          </cell>
          <cell r="B2334">
            <v>509046</v>
          </cell>
          <cell r="C2334" t="str">
            <v>Not Listed</v>
          </cell>
        </row>
        <row r="2335">
          <cell r="A2335" t="str">
            <v>LEGACY MERCANTILE LTD</v>
          </cell>
          <cell r="B2335">
            <v>780021</v>
          </cell>
          <cell r="C2335" t="str">
            <v>Not Listed</v>
          </cell>
        </row>
        <row r="2336">
          <cell r="A2336" t="str">
            <v>LEMON TREE HOTELS LTD</v>
          </cell>
          <cell r="B2336">
            <v>541233</v>
          </cell>
          <cell r="C2336" t="str">
            <v>LEMONTREE</v>
          </cell>
        </row>
        <row r="2337">
          <cell r="A2337" t="str">
            <v>LESHA INDUSTRIES LTD</v>
          </cell>
          <cell r="B2337">
            <v>533602</v>
          </cell>
          <cell r="C2337" t="str">
            <v>Not Listed</v>
          </cell>
        </row>
        <row r="2338">
          <cell r="A2338" t="str">
            <v>LEX NIMBLE SOLUTIONS LTD</v>
          </cell>
          <cell r="B2338">
            <v>541196</v>
          </cell>
          <cell r="C2338" t="str">
            <v>Not Listed</v>
          </cell>
        </row>
        <row r="2339">
          <cell r="A2339" t="str">
            <v>LEXUS GRANITO (INDIA) LTD</v>
          </cell>
          <cell r="B2339" t="str">
            <v>Not Listed</v>
          </cell>
          <cell r="C2339" t="str">
            <v>LEXUS</v>
          </cell>
        </row>
        <row r="2340">
          <cell r="A2340" t="str">
            <v>LEXUS GRANITO INDIA LTD</v>
          </cell>
          <cell r="B2340" t="str">
            <v>Not Listed</v>
          </cell>
          <cell r="C2340" t="str">
            <v>LEXUS</v>
          </cell>
        </row>
        <row r="2341">
          <cell r="A2341" t="str">
            <v>LG BALAKRISHNAN &amp; BROS LTD</v>
          </cell>
          <cell r="B2341">
            <v>500250</v>
          </cell>
          <cell r="C2341" t="str">
            <v>LGBBROSLTD</v>
          </cell>
        </row>
        <row r="2342">
          <cell r="A2342" t="str">
            <v>LGB FORGE LTD.</v>
          </cell>
          <cell r="B2342">
            <v>533007</v>
          </cell>
          <cell r="C2342" t="str">
            <v>LGBFORGE</v>
          </cell>
        </row>
        <row r="2343">
          <cell r="A2343" t="str">
            <v>LIBAS DESIGNS LTD</v>
          </cell>
          <cell r="B2343" t="str">
            <v>Not Listed</v>
          </cell>
          <cell r="C2343" t="str">
            <v>LIBAS</v>
          </cell>
        </row>
        <row r="2344">
          <cell r="A2344" t="str">
            <v>LIBERTY SHOES LTD</v>
          </cell>
          <cell r="B2344">
            <v>526596</v>
          </cell>
          <cell r="C2344" t="str">
            <v>LIBERTSHOE</v>
          </cell>
        </row>
        <row r="2345">
          <cell r="A2345" t="str">
            <v>LIBORD FINANCE LTD</v>
          </cell>
          <cell r="B2345">
            <v>511593</v>
          </cell>
          <cell r="C2345" t="str">
            <v>Not Listed</v>
          </cell>
        </row>
        <row r="2346">
          <cell r="A2346" t="str">
            <v>LIBORD SECURITIES LTD</v>
          </cell>
          <cell r="B2346">
            <v>531027</v>
          </cell>
          <cell r="C2346" t="str">
            <v>Not Listed</v>
          </cell>
        </row>
        <row r="2347">
          <cell r="A2347" t="str">
            <v>LIC HOUSING FINANCE LTD</v>
          </cell>
          <cell r="B2347">
            <v>500253</v>
          </cell>
          <cell r="C2347" t="str">
            <v>LICHSGFIN</v>
          </cell>
        </row>
        <row r="2348">
          <cell r="A2348" t="str">
            <v>LIKHAMI CONSULTING LTD</v>
          </cell>
          <cell r="B2348">
            <v>539927</v>
          </cell>
          <cell r="C2348" t="str">
            <v>Not Listed</v>
          </cell>
        </row>
        <row r="2349">
          <cell r="A2349" t="str">
            <v>LIME CHEMICALS LTD</v>
          </cell>
          <cell r="B2349">
            <v>507759</v>
          </cell>
          <cell r="C2349" t="str">
            <v>Not Listed</v>
          </cell>
        </row>
        <row r="2350">
          <cell r="A2350" t="str">
            <v>LINAKS MICROELECTRONICS LTD.</v>
          </cell>
          <cell r="B2350">
            <v>517463</v>
          </cell>
          <cell r="C2350" t="str">
            <v>LINAKS</v>
          </cell>
        </row>
        <row r="2351">
          <cell r="A2351" t="str">
            <v>LINC PEN &amp; PLASTICS LTD</v>
          </cell>
          <cell r="B2351">
            <v>531241</v>
          </cell>
          <cell r="C2351" t="str">
            <v>LINCPEN</v>
          </cell>
        </row>
        <row r="2352">
          <cell r="A2352" t="str">
            <v>LINCOLN PHARMACEUTICALS LTD</v>
          </cell>
          <cell r="B2352">
            <v>531633</v>
          </cell>
          <cell r="C2352" t="str">
            <v>LINCOLN</v>
          </cell>
        </row>
        <row r="2353">
          <cell r="A2353" t="str">
            <v>LINDE (INDIA) LTD</v>
          </cell>
          <cell r="B2353">
            <v>523457</v>
          </cell>
          <cell r="C2353" t="str">
            <v>LINDE(INDIA)</v>
          </cell>
        </row>
        <row r="2354">
          <cell r="A2354" t="str">
            <v>LINDE INDIA LTD</v>
          </cell>
          <cell r="B2354">
            <v>523457</v>
          </cell>
          <cell r="C2354" t="str">
            <v>LINDEINDIA</v>
          </cell>
        </row>
        <row r="2355">
          <cell r="A2355" t="str">
            <v>LINK PHARMA CHEM LTD</v>
          </cell>
          <cell r="B2355">
            <v>524748</v>
          </cell>
          <cell r="C2355" t="str">
            <v>Not Listed</v>
          </cell>
        </row>
        <row r="2356">
          <cell r="A2356" t="str">
            <v>LIPPI SYSTEMS LTD</v>
          </cell>
          <cell r="B2356">
            <v>526604</v>
          </cell>
          <cell r="C2356" t="str">
            <v>Not Listed</v>
          </cell>
        </row>
        <row r="2357">
          <cell r="A2357" t="str">
            <v>LKP FINANCE LTD</v>
          </cell>
          <cell r="B2357">
            <v>507912</v>
          </cell>
          <cell r="C2357" t="str">
            <v>Not Listed</v>
          </cell>
        </row>
        <row r="2358">
          <cell r="A2358" t="str">
            <v>LKP SECURITIES LTD</v>
          </cell>
          <cell r="B2358">
            <v>540192</v>
          </cell>
          <cell r="C2358" t="str">
            <v>Not Listed</v>
          </cell>
        </row>
        <row r="2359">
          <cell r="A2359" t="str">
            <v>LLOYDS METALS AND ENERGY LTD</v>
          </cell>
          <cell r="B2359">
            <v>512455</v>
          </cell>
          <cell r="C2359" t="str">
            <v>Not Listed</v>
          </cell>
        </row>
        <row r="2360">
          <cell r="A2360" t="str">
            <v>LLOYDS STEELS INDUSTRIES LTD</v>
          </cell>
          <cell r="B2360">
            <v>539992</v>
          </cell>
          <cell r="C2360" t="str">
            <v>LSIL</v>
          </cell>
        </row>
        <row r="2361">
          <cell r="A2361" t="str">
            <v>LOHIA SECURITIES LTD</v>
          </cell>
          <cell r="B2361">
            <v>590082</v>
          </cell>
          <cell r="C2361" t="str">
            <v>Not Listed</v>
          </cell>
        </row>
        <row r="2362">
          <cell r="A2362" t="str">
            <v>LOKESH MACHINES LTD</v>
          </cell>
          <cell r="B2362">
            <v>532740</v>
          </cell>
          <cell r="C2362" t="str">
            <v>LOKESHMACH</v>
          </cell>
        </row>
        <row r="2363">
          <cell r="A2363" t="str">
            <v>LONGVIEW TEA COMPANY LTD</v>
          </cell>
          <cell r="B2363">
            <v>526568</v>
          </cell>
          <cell r="C2363" t="str">
            <v>Not Listed</v>
          </cell>
        </row>
        <row r="2364">
          <cell r="A2364" t="str">
            <v>LOOKS HEALTH SERVICES LTD</v>
          </cell>
          <cell r="B2364">
            <v>534422</v>
          </cell>
          <cell r="C2364" t="str">
            <v>Not Listed</v>
          </cell>
        </row>
        <row r="2365">
          <cell r="A2365" t="str">
            <v>LORDS CHLORO ALKALI LTD</v>
          </cell>
          <cell r="B2365">
            <v>500284</v>
          </cell>
          <cell r="C2365" t="str">
            <v>Not Listed</v>
          </cell>
        </row>
        <row r="2366">
          <cell r="A2366" t="str">
            <v>LORDS ISHWAR HOTELS LTD</v>
          </cell>
          <cell r="B2366">
            <v>530065</v>
          </cell>
          <cell r="C2366" t="str">
            <v>Not Listed</v>
          </cell>
        </row>
        <row r="2367">
          <cell r="A2367" t="str">
            <v>LORENZINI APPARELS LTD</v>
          </cell>
          <cell r="B2367">
            <v>540952</v>
          </cell>
          <cell r="C2367" t="str">
            <v>Not Listed</v>
          </cell>
        </row>
        <row r="2368">
          <cell r="A2368" t="str">
            <v>LOTUS CHOCOLATE CO LTD</v>
          </cell>
          <cell r="B2368">
            <v>523475</v>
          </cell>
          <cell r="C2368" t="str">
            <v>Not Listed</v>
          </cell>
        </row>
        <row r="2369">
          <cell r="A2369" t="str">
            <v>LOTUS EYE HOSPITAL AND INSTITUTE LTD</v>
          </cell>
          <cell r="B2369">
            <v>532998</v>
          </cell>
          <cell r="C2369" t="str">
            <v>LOTUSEYE</v>
          </cell>
        </row>
        <row r="2370">
          <cell r="A2370" t="str">
            <v>LOVABLE LINGERIE LTD</v>
          </cell>
          <cell r="B2370">
            <v>533343</v>
          </cell>
          <cell r="C2370" t="str">
            <v>LOVABLE</v>
          </cell>
        </row>
        <row r="2371">
          <cell r="A2371" t="str">
            <v>LOYAL EQUIPMENTS LTD</v>
          </cell>
          <cell r="B2371">
            <v>539227</v>
          </cell>
          <cell r="C2371" t="str">
            <v>Not Listed</v>
          </cell>
        </row>
        <row r="2372">
          <cell r="A2372" t="str">
            <v>LOYAL TEXTILE MILLS LTD</v>
          </cell>
          <cell r="B2372">
            <v>514036</v>
          </cell>
          <cell r="C2372" t="str">
            <v>Not Listed</v>
          </cell>
        </row>
        <row r="2373">
          <cell r="A2373" t="str">
            <v>LT FOODS LTD</v>
          </cell>
          <cell r="B2373">
            <v>532783</v>
          </cell>
          <cell r="C2373" t="str">
            <v>DAAWAT</v>
          </cell>
        </row>
        <row r="2374">
          <cell r="A2374" t="str">
            <v>LUDLOW JUTE &amp; SPECIALITIES LTD</v>
          </cell>
          <cell r="B2374">
            <v>526179</v>
          </cell>
          <cell r="C2374" t="str">
            <v>Not Listed</v>
          </cell>
        </row>
        <row r="2375">
          <cell r="A2375" t="str">
            <v>LUHARUKA MEDIA &amp; INFRA LTD</v>
          </cell>
          <cell r="B2375">
            <v>512048</v>
          </cell>
          <cell r="C2375" t="str">
            <v>Not Listed</v>
          </cell>
        </row>
        <row r="2376">
          <cell r="A2376" t="str">
            <v>LUMAX AUTO TECHNOLOGIES LTD</v>
          </cell>
          <cell r="B2376">
            <v>532796</v>
          </cell>
          <cell r="C2376" t="str">
            <v>LUMAXTECH</v>
          </cell>
        </row>
        <row r="2377">
          <cell r="A2377" t="str">
            <v>LUMAX INDUSTRIES LTD</v>
          </cell>
          <cell r="B2377">
            <v>517206</v>
          </cell>
          <cell r="C2377" t="str">
            <v>LUMAXIND</v>
          </cell>
        </row>
        <row r="2378">
          <cell r="A2378" t="str">
            <v>LUPIN LTD</v>
          </cell>
          <cell r="B2378">
            <v>500257</v>
          </cell>
          <cell r="C2378" t="str">
            <v>LUPIN</v>
          </cell>
        </row>
        <row r="2379">
          <cell r="A2379" t="str">
            <v>LUX INDUSTRIES LTD</v>
          </cell>
          <cell r="B2379">
            <v>539542</v>
          </cell>
          <cell r="C2379" t="str">
            <v>LUXIND</v>
          </cell>
        </row>
        <row r="2380">
          <cell r="A2380" t="str">
            <v>LWS KNITWEAR LTD</v>
          </cell>
          <cell r="B2380">
            <v>531402</v>
          </cell>
          <cell r="C2380" t="str">
            <v>Not Listed</v>
          </cell>
        </row>
        <row r="2381">
          <cell r="A2381" t="str">
            <v>LYKA LABS LTD</v>
          </cell>
          <cell r="B2381">
            <v>500259</v>
          </cell>
          <cell r="C2381" t="str">
            <v>LYKALABS</v>
          </cell>
        </row>
        <row r="2382">
          <cell r="A2382" t="str">
            <v>LYKIS LTD</v>
          </cell>
          <cell r="B2382">
            <v>530689</v>
          </cell>
          <cell r="C2382" t="str">
            <v>Not Listed</v>
          </cell>
        </row>
        <row r="2383">
          <cell r="A2383" t="str">
            <v>LYNX MACHINERY &amp; COMMERCIALS LTD</v>
          </cell>
          <cell r="B2383">
            <v>505320</v>
          </cell>
          <cell r="C2383" t="str">
            <v>Not Listed</v>
          </cell>
        </row>
        <row r="2384">
          <cell r="A2384" t="str">
            <v>LYPSA GEMS &amp; JEWELLERY LTD</v>
          </cell>
          <cell r="B2384">
            <v>534532</v>
          </cell>
          <cell r="C2384" t="str">
            <v>LYPSAGEMS</v>
          </cell>
        </row>
        <row r="2385">
          <cell r="A2385" t="str">
            <v>M B PARIKH FINSTOCKS LTD</v>
          </cell>
          <cell r="B2385">
            <v>526935</v>
          </cell>
          <cell r="C2385" t="str">
            <v>Not Listed</v>
          </cell>
        </row>
        <row r="2386">
          <cell r="A2386" t="str">
            <v>M K  EXIM (INDIA) LTD</v>
          </cell>
          <cell r="B2386">
            <v>538890</v>
          </cell>
          <cell r="C2386" t="str">
            <v>Not Listed</v>
          </cell>
        </row>
        <row r="2387">
          <cell r="A2387" t="str">
            <v>M K  EXIM INDIA LTD</v>
          </cell>
          <cell r="B2387">
            <v>538890</v>
          </cell>
          <cell r="C2387" t="str">
            <v>Not Listed</v>
          </cell>
        </row>
        <row r="2388">
          <cell r="A2388" t="str">
            <v>M K PROTEINS LTD</v>
          </cell>
          <cell r="B2388" t="str">
            <v>Not Listed</v>
          </cell>
          <cell r="C2388" t="str">
            <v>MKPL</v>
          </cell>
        </row>
        <row r="2389">
          <cell r="A2389" t="str">
            <v>M P AGRO INDUSTRIES LTD</v>
          </cell>
          <cell r="B2389">
            <v>506543</v>
          </cell>
          <cell r="C2389" t="str">
            <v>Not Listed</v>
          </cell>
        </row>
        <row r="2390">
          <cell r="A2390" t="str">
            <v>MAAN ALUMINIUM LTD</v>
          </cell>
          <cell r="B2390">
            <v>532906</v>
          </cell>
          <cell r="C2390" t="str">
            <v>MAANALU</v>
          </cell>
        </row>
        <row r="2391">
          <cell r="A2391" t="str">
            <v>MAC CHARLES (INDIA) LTD</v>
          </cell>
          <cell r="B2391">
            <v>507836</v>
          </cell>
          <cell r="C2391" t="str">
            <v>Not Listed</v>
          </cell>
        </row>
        <row r="2392">
          <cell r="A2392" t="str">
            <v>MAC CHARLES INDIA LTD</v>
          </cell>
          <cell r="B2392">
            <v>507836</v>
          </cell>
          <cell r="C2392" t="str">
            <v>Not Listed</v>
          </cell>
        </row>
        <row r="2393">
          <cell r="A2393" t="str">
            <v>MAC HOTELS LTD</v>
          </cell>
          <cell r="B2393">
            <v>541973</v>
          </cell>
          <cell r="C2393" t="str">
            <v>Not Listed</v>
          </cell>
        </row>
        <row r="2394">
          <cell r="A2394" t="str">
            <v>MACHINO PLASTICS LTD</v>
          </cell>
          <cell r="B2394">
            <v>523248</v>
          </cell>
          <cell r="C2394" t="str">
            <v>Not Listed</v>
          </cell>
        </row>
        <row r="2395">
          <cell r="A2395" t="str">
            <v>MACK TRADING CO LTD</v>
          </cell>
          <cell r="B2395">
            <v>501471</v>
          </cell>
          <cell r="C2395" t="str">
            <v>Not Listed</v>
          </cell>
        </row>
        <row r="2396">
          <cell r="A2396" t="str">
            <v>MACPOWER CNC MACHINES LTD</v>
          </cell>
          <cell r="B2396" t="str">
            <v>Not Listed</v>
          </cell>
          <cell r="C2396" t="str">
            <v>MACPOWER</v>
          </cell>
        </row>
        <row r="2397">
          <cell r="A2397" t="str">
            <v>MACRO INTERNATIONAL EXPORTS LTD</v>
          </cell>
          <cell r="B2397">
            <v>512600</v>
          </cell>
          <cell r="C2397" t="str">
            <v>Not Listed</v>
          </cell>
        </row>
        <row r="2398">
          <cell r="A2398" t="str">
            <v>MADHAV COPPER LTD</v>
          </cell>
          <cell r="B2398" t="str">
            <v>Not Listed</v>
          </cell>
          <cell r="C2398" t="str">
            <v>MCL</v>
          </cell>
        </row>
        <row r="2399">
          <cell r="A2399" t="str">
            <v>MADHAV INFRA PROJECTS LTD</v>
          </cell>
          <cell r="B2399">
            <v>539894</v>
          </cell>
          <cell r="C2399" t="str">
            <v>Not Listed</v>
          </cell>
        </row>
        <row r="2400">
          <cell r="A2400" t="str">
            <v>MADHAV MARBLES AND GRANITES LTD</v>
          </cell>
          <cell r="B2400">
            <v>515093</v>
          </cell>
          <cell r="C2400" t="str">
            <v>MADHAV</v>
          </cell>
        </row>
        <row r="2401">
          <cell r="A2401" t="str">
            <v>MADHUBAN CONSTRUCTIONS LTD</v>
          </cell>
          <cell r="B2401">
            <v>780009</v>
          </cell>
          <cell r="C2401" t="str">
            <v>Not Listed</v>
          </cell>
        </row>
        <row r="2402">
          <cell r="A2402" t="str">
            <v>MADHUCON PROJECTS LTD</v>
          </cell>
          <cell r="B2402">
            <v>531497</v>
          </cell>
          <cell r="C2402" t="str">
            <v>MADHUCON</v>
          </cell>
        </row>
        <row r="2403">
          <cell r="A2403" t="str">
            <v>MADHUR INDUSTRIES LTD</v>
          </cell>
          <cell r="B2403">
            <v>519279</v>
          </cell>
          <cell r="C2403" t="str">
            <v>Not Listed</v>
          </cell>
        </row>
        <row r="2404">
          <cell r="A2404" t="str">
            <v>MADHUSUDAN INDUSTRIES LTD</v>
          </cell>
          <cell r="B2404">
            <v>515059</v>
          </cell>
          <cell r="C2404" t="str">
            <v>Not Listed</v>
          </cell>
        </row>
        <row r="2405">
          <cell r="A2405" t="str">
            <v>MADHUSUDAN SECURITIES LTD</v>
          </cell>
          <cell r="B2405">
            <v>511000</v>
          </cell>
          <cell r="C2405" t="str">
            <v>Not Listed</v>
          </cell>
        </row>
        <row r="2406">
          <cell r="A2406" t="str">
            <v>MADHUVEER COM 18 NETWORK LTD</v>
          </cell>
          <cell r="B2406">
            <v>531910</v>
          </cell>
          <cell r="C2406" t="str">
            <v>Not Listed</v>
          </cell>
        </row>
        <row r="2407">
          <cell r="A2407" t="str">
            <v>MADHYA BHARAT AGRO PRODUCTS LTD</v>
          </cell>
          <cell r="B2407" t="str">
            <v>Not Listed</v>
          </cell>
          <cell r="C2407" t="str">
            <v>MBAPL</v>
          </cell>
        </row>
        <row r="2408">
          <cell r="A2408" t="str">
            <v>MADHYA PRADESH TODAY MEDIA LTD</v>
          </cell>
          <cell r="B2408" t="str">
            <v>Not Listed</v>
          </cell>
          <cell r="C2408" t="str">
            <v>MPTODAY</v>
          </cell>
        </row>
        <row r="2409">
          <cell r="A2409" t="str">
            <v>MADRAS FERTILIZERS LTD</v>
          </cell>
          <cell r="B2409">
            <v>590134</v>
          </cell>
          <cell r="C2409" t="str">
            <v>MADRASFERT</v>
          </cell>
        </row>
        <row r="2410">
          <cell r="A2410" t="str">
            <v>MAESTROS ELECTRONICS &amp; TELECOMMUNICATIONS SYSTEMS LTD</v>
          </cell>
          <cell r="B2410">
            <v>538401</v>
          </cell>
          <cell r="C2410" t="str">
            <v>Not Listed</v>
          </cell>
        </row>
        <row r="2411">
          <cell r="A2411" t="str">
            <v>MAFATLAL INDUSTRIES LTD</v>
          </cell>
          <cell r="B2411">
            <v>500264</v>
          </cell>
          <cell r="C2411" t="str">
            <v>Not Listed</v>
          </cell>
        </row>
        <row r="2412">
          <cell r="A2412" t="str">
            <v>MAGADH SUGAR &amp; ENERGY LTD</v>
          </cell>
          <cell r="B2412">
            <v>540650</v>
          </cell>
          <cell r="C2412" t="str">
            <v>MAGADSUGAR</v>
          </cell>
        </row>
        <row r="2413">
          <cell r="A2413" t="str">
            <v>MAGMA FINCORP LTD</v>
          </cell>
          <cell r="B2413">
            <v>524000</v>
          </cell>
          <cell r="C2413" t="str">
            <v>MAGMA</v>
          </cell>
        </row>
        <row r="2414">
          <cell r="A2414" t="str">
            <v>MAGNA ELECTRO CASTINGS LTD</v>
          </cell>
          <cell r="B2414">
            <v>517449</v>
          </cell>
          <cell r="C2414" t="str">
            <v>Not Listed</v>
          </cell>
        </row>
        <row r="2415">
          <cell r="A2415" t="str">
            <v>MAGNANIMOUS TRADE &amp; FINANCE LTD</v>
          </cell>
          <cell r="B2415">
            <v>512377</v>
          </cell>
          <cell r="C2415" t="str">
            <v>Not Listed</v>
          </cell>
        </row>
        <row r="2416">
          <cell r="A2416" t="str">
            <v>MAGNUM VENTURES LTD</v>
          </cell>
          <cell r="B2416">
            <v>532896</v>
          </cell>
          <cell r="C2416" t="str">
            <v>MAGNUM</v>
          </cell>
        </row>
        <row r="2417">
          <cell r="A2417" t="str">
            <v>MAHA RASHTRA APEX CORPORATION LTD</v>
          </cell>
          <cell r="B2417">
            <v>523384</v>
          </cell>
          <cell r="C2417" t="str">
            <v>MAHAPEXLTD</v>
          </cell>
        </row>
        <row r="2418">
          <cell r="A2418" t="str">
            <v>MAHAAN FOODS LTD</v>
          </cell>
          <cell r="B2418">
            <v>519612</v>
          </cell>
          <cell r="C2418" t="str">
            <v>Not Listed</v>
          </cell>
        </row>
        <row r="2419">
          <cell r="A2419" t="str">
            <v>MAHALAXMI RUBTECH LTD</v>
          </cell>
          <cell r="B2419">
            <v>514450</v>
          </cell>
          <cell r="C2419" t="str">
            <v>Not Listed</v>
          </cell>
        </row>
        <row r="2420">
          <cell r="A2420" t="str">
            <v>MAHALAXMI SEAMLESS LTD</v>
          </cell>
          <cell r="B2420">
            <v>513460</v>
          </cell>
          <cell r="C2420" t="str">
            <v>Not Listed</v>
          </cell>
        </row>
        <row r="2421">
          <cell r="A2421" t="str">
            <v>MAHAMAYA STEEL INDUSTRIES LTD</v>
          </cell>
          <cell r="B2421">
            <v>513554</v>
          </cell>
          <cell r="C2421" t="str">
            <v>MAHASTEEL</v>
          </cell>
        </row>
        <row r="2422">
          <cell r="A2422" t="str">
            <v>MAHAN INDUSTRIES LTD</v>
          </cell>
          <cell r="B2422">
            <v>531515</v>
          </cell>
          <cell r="C2422" t="str">
            <v>Not Listed</v>
          </cell>
        </row>
        <row r="2423">
          <cell r="A2423" t="str">
            <v>MAHANAGAR GAS LTD</v>
          </cell>
          <cell r="B2423">
            <v>539957</v>
          </cell>
          <cell r="C2423" t="str">
            <v>MGL</v>
          </cell>
        </row>
        <row r="2424">
          <cell r="A2424" t="str">
            <v>MAHANAGAR TELEPHONE NIGAM LTD</v>
          </cell>
          <cell r="B2424">
            <v>500108</v>
          </cell>
          <cell r="C2424" t="str">
            <v>MTNL</v>
          </cell>
        </row>
        <row r="2425">
          <cell r="A2425" t="str">
            <v>MAHANIVESH (INDIA) LTD</v>
          </cell>
          <cell r="B2425">
            <v>530441</v>
          </cell>
          <cell r="C2425" t="str">
            <v>Not Listed</v>
          </cell>
        </row>
        <row r="2426">
          <cell r="A2426" t="str">
            <v>MAHANIVESH INDIA LTD</v>
          </cell>
          <cell r="B2426">
            <v>530441</v>
          </cell>
          <cell r="C2426" t="str">
            <v>Not Listed</v>
          </cell>
        </row>
        <row r="2427">
          <cell r="A2427" t="str">
            <v>MAHARASHTRA CORPORATION LTD</v>
          </cell>
          <cell r="B2427">
            <v>505523</v>
          </cell>
          <cell r="C2427" t="str">
            <v>Not Listed</v>
          </cell>
        </row>
        <row r="2428">
          <cell r="A2428" t="str">
            <v>MAHARASHTRA SCOOTERS LTD</v>
          </cell>
          <cell r="B2428">
            <v>500266</v>
          </cell>
          <cell r="C2428" t="str">
            <v>MAHSCOOTER</v>
          </cell>
        </row>
        <row r="2429">
          <cell r="A2429" t="str">
            <v>MAHARASHTRA SEAMLESS LTD</v>
          </cell>
          <cell r="B2429">
            <v>500265</v>
          </cell>
          <cell r="C2429" t="str">
            <v>MAHSEAMLES</v>
          </cell>
        </row>
        <row r="2430">
          <cell r="A2430" t="str">
            <v>MAHASAGAR TRAVELS LTD</v>
          </cell>
          <cell r="B2430">
            <v>526795</v>
          </cell>
          <cell r="C2430" t="str">
            <v>Not Listed</v>
          </cell>
        </row>
        <row r="2431">
          <cell r="A2431" t="str">
            <v>MAHASHREE TRADING LTD</v>
          </cell>
          <cell r="B2431">
            <v>512337</v>
          </cell>
          <cell r="C2431" t="str">
            <v>Not Listed</v>
          </cell>
        </row>
        <row r="2432">
          <cell r="A2432" t="str">
            <v>MAHAVEER INFOWAY LTD</v>
          </cell>
          <cell r="B2432">
            <v>539383</v>
          </cell>
          <cell r="C2432" t="str">
            <v>Not Listed</v>
          </cell>
        </row>
        <row r="2433">
          <cell r="A2433" t="str">
            <v>MAHAVIR INDUSTRIES LTD</v>
          </cell>
          <cell r="B2433">
            <v>531648</v>
          </cell>
          <cell r="C2433" t="str">
            <v>Not Listed</v>
          </cell>
        </row>
        <row r="2434">
          <cell r="A2434" t="str">
            <v>Mahesh Developers Ltd</v>
          </cell>
          <cell r="B2434">
            <v>542677</v>
          </cell>
          <cell r="C2434" t="str">
            <v>MAHESH</v>
          </cell>
        </row>
        <row r="2435">
          <cell r="A2435" t="str">
            <v>MAHESHWARI LOGISTICS LTD</v>
          </cell>
          <cell r="B2435" t="str">
            <v>Not Listed</v>
          </cell>
          <cell r="C2435" t="str">
            <v>MAHESHWARI</v>
          </cell>
        </row>
        <row r="2436">
          <cell r="A2436" t="str">
            <v>MAHICKRA CHEMICALS LTD</v>
          </cell>
          <cell r="B2436" t="str">
            <v>Not Listed</v>
          </cell>
          <cell r="C2436" t="str">
            <v>MAHICKRA</v>
          </cell>
        </row>
        <row r="2437">
          <cell r="A2437" t="str">
            <v>MAHINDRA &amp; MAHINDRA FINANCIAL SERVICES LTD</v>
          </cell>
          <cell r="B2437">
            <v>532720</v>
          </cell>
          <cell r="C2437" t="str">
            <v>M&amp;MFIN</v>
          </cell>
        </row>
        <row r="2438">
          <cell r="A2438" t="str">
            <v>MAHINDRA &amp; MAHINDRA LTD</v>
          </cell>
          <cell r="B2438">
            <v>500520</v>
          </cell>
          <cell r="C2438" t="str">
            <v>M&amp;M</v>
          </cell>
        </row>
        <row r="2439">
          <cell r="A2439" t="str">
            <v>MAHINDRA CIE AUTOMOTIVE LTD</v>
          </cell>
          <cell r="B2439">
            <v>532756</v>
          </cell>
          <cell r="C2439" t="str">
            <v>MAHINDCIE</v>
          </cell>
        </row>
        <row r="2440">
          <cell r="A2440" t="str">
            <v>MAHINDRA HOLIDAYS &amp; RESORTS (INDIA) LTD</v>
          </cell>
          <cell r="B2440">
            <v>533088</v>
          </cell>
          <cell r="C2440" t="str">
            <v>MHRIL</v>
          </cell>
        </row>
        <row r="2441">
          <cell r="A2441" t="str">
            <v>MAHINDRA HOLIDAYS &amp; RESORTS INDIA LTD</v>
          </cell>
          <cell r="B2441">
            <v>533088</v>
          </cell>
          <cell r="C2441" t="str">
            <v>MHRIL</v>
          </cell>
        </row>
        <row r="2442">
          <cell r="A2442" t="str">
            <v>MAHINDRA LIFESPACE DEVELOPERS LTD</v>
          </cell>
          <cell r="B2442">
            <v>532313</v>
          </cell>
          <cell r="C2442" t="str">
            <v>MAHLIFE</v>
          </cell>
        </row>
        <row r="2443">
          <cell r="A2443" t="str">
            <v>MAHINDRA LOGISTICS LTD</v>
          </cell>
          <cell r="B2443">
            <v>540768</v>
          </cell>
          <cell r="C2443" t="str">
            <v>MAHLOG</v>
          </cell>
        </row>
        <row r="2444">
          <cell r="A2444" t="str">
            <v>Mahip Industries Ltd</v>
          </cell>
          <cell r="B2444">
            <v>542503</v>
          </cell>
          <cell r="C2444" t="str">
            <v>MAHIP</v>
          </cell>
        </row>
        <row r="2445">
          <cell r="A2445" t="str">
            <v>MAITHAN ALLOYS LTD</v>
          </cell>
          <cell r="B2445">
            <v>590078</v>
          </cell>
          <cell r="C2445" t="str">
            <v>MAITHANALL</v>
          </cell>
        </row>
        <row r="2446">
          <cell r="A2446" t="str">
            <v>MAITRI ENTERPRISES LTD</v>
          </cell>
          <cell r="B2446">
            <v>513430</v>
          </cell>
          <cell r="C2446" t="str">
            <v>Not Listed</v>
          </cell>
        </row>
        <row r="2447">
          <cell r="A2447" t="str">
            <v>MAJESCO LTD</v>
          </cell>
          <cell r="B2447">
            <v>539289</v>
          </cell>
          <cell r="C2447" t="str">
            <v>MAJESCO</v>
          </cell>
        </row>
        <row r="2448">
          <cell r="A2448" t="str">
            <v>MAJESTIC AUTO LTD</v>
          </cell>
          <cell r="B2448">
            <v>500267</v>
          </cell>
          <cell r="C2448" t="str">
            <v>Not Listed</v>
          </cell>
        </row>
        <row r="2449">
          <cell r="A2449" t="str">
            <v>MAJESTIC RESEARCH SERVICES AND SOLUTIONS LTD</v>
          </cell>
          <cell r="B2449">
            <v>539229</v>
          </cell>
          <cell r="C2449" t="str">
            <v>Not Listed</v>
          </cell>
        </row>
        <row r="2450">
          <cell r="A2450" t="str">
            <v>MAKERS LABORATORIES LTD</v>
          </cell>
          <cell r="B2450">
            <v>506919</v>
          </cell>
          <cell r="C2450" t="str">
            <v>Not Listed</v>
          </cell>
        </row>
        <row r="2451">
          <cell r="A2451" t="str">
            <v>MALLCOM (INDIA) LTD</v>
          </cell>
          <cell r="B2451">
            <v>539400</v>
          </cell>
          <cell r="C2451" t="str">
            <v>Not Listed</v>
          </cell>
        </row>
        <row r="2452">
          <cell r="A2452" t="str">
            <v>MALLCOM INDIA LTD</v>
          </cell>
          <cell r="B2452">
            <v>539400</v>
          </cell>
          <cell r="C2452" t="str">
            <v>Not Listed</v>
          </cell>
        </row>
        <row r="2453">
          <cell r="A2453" t="str">
            <v>MALU PAPER MILLS LTD</v>
          </cell>
          <cell r="B2453">
            <v>532728</v>
          </cell>
          <cell r="C2453" t="str">
            <v>MALUPAPER</v>
          </cell>
        </row>
        <row r="2454">
          <cell r="A2454" t="str">
            <v>MAN INDUSTRIES (INDIA) LTD</v>
          </cell>
          <cell r="B2454">
            <v>513269</v>
          </cell>
          <cell r="C2454" t="str">
            <v>MANINDS</v>
          </cell>
        </row>
        <row r="2455">
          <cell r="A2455" t="str">
            <v>MAN INDUSTRIES INDIA LTD</v>
          </cell>
          <cell r="B2455">
            <v>513269</v>
          </cell>
          <cell r="C2455" t="str">
            <v>MANINDS</v>
          </cell>
        </row>
        <row r="2456">
          <cell r="A2456" t="str">
            <v>MAN INFRACONSTRUCTION LTD</v>
          </cell>
          <cell r="B2456">
            <v>533169</v>
          </cell>
          <cell r="C2456" t="str">
            <v>MANINFRA</v>
          </cell>
        </row>
        <row r="2457">
          <cell r="A2457" t="str">
            <v>MANAKSIA ALUMINIUM COMPANY LTD</v>
          </cell>
          <cell r="B2457">
            <v>539045</v>
          </cell>
          <cell r="C2457" t="str">
            <v>MANAKALUCO</v>
          </cell>
        </row>
        <row r="2458">
          <cell r="A2458" t="str">
            <v>MANAKSIA COATED METALS &amp; INDUSTRIES LTD</v>
          </cell>
          <cell r="B2458">
            <v>539046</v>
          </cell>
          <cell r="C2458" t="str">
            <v>MANAKCOAT</v>
          </cell>
        </row>
        <row r="2459">
          <cell r="A2459" t="str">
            <v>MANAKSIA LTD</v>
          </cell>
          <cell r="B2459">
            <v>532932</v>
          </cell>
          <cell r="C2459" t="str">
            <v>MANAKSIA</v>
          </cell>
        </row>
        <row r="2460">
          <cell r="A2460" t="str">
            <v>MANAKSIA STEELS LTD</v>
          </cell>
          <cell r="B2460">
            <v>539044</v>
          </cell>
          <cell r="C2460" t="str">
            <v>MANAKSTEEL</v>
          </cell>
        </row>
        <row r="2461">
          <cell r="A2461" t="str">
            <v>MANALI PETROCHEMICALS LTD</v>
          </cell>
          <cell r="B2461">
            <v>500268</v>
          </cell>
          <cell r="C2461" t="str">
            <v>MANALIPETC</v>
          </cell>
        </row>
        <row r="2462">
          <cell r="A2462" t="str">
            <v>MANAPPURAM FINANCE LTD</v>
          </cell>
          <cell r="B2462">
            <v>531213</v>
          </cell>
          <cell r="C2462" t="str">
            <v>MANAPPURAM</v>
          </cell>
        </row>
        <row r="2463">
          <cell r="A2463" t="str">
            <v>MANAS PROPERTIES LTD</v>
          </cell>
          <cell r="B2463">
            <v>540402</v>
          </cell>
          <cell r="C2463" t="str">
            <v>Not Listed</v>
          </cell>
        </row>
        <row r="2464">
          <cell r="A2464" t="str">
            <v>MANAV INFRA PROJECTS LTD</v>
          </cell>
          <cell r="B2464" t="str">
            <v>Not Listed</v>
          </cell>
          <cell r="C2464" t="str">
            <v>MANAV</v>
          </cell>
        </row>
        <row r="2465">
          <cell r="A2465" t="str">
            <v>MANDHANA INDUSTRIES LTD</v>
          </cell>
          <cell r="B2465">
            <v>533204</v>
          </cell>
          <cell r="C2465" t="str">
            <v>MANDHANA</v>
          </cell>
        </row>
        <row r="2466">
          <cell r="A2466" t="str">
            <v>MANGAL CREDIT AND FINCORP LTD.</v>
          </cell>
          <cell r="B2466">
            <v>505850</v>
          </cell>
          <cell r="C2466" t="str">
            <v>MANCREDIT</v>
          </cell>
        </row>
        <row r="2467">
          <cell r="A2467" t="str">
            <v>MANGALAM CEMENT LTD</v>
          </cell>
          <cell r="B2467">
            <v>502157</v>
          </cell>
          <cell r="C2467" t="str">
            <v>MANGLMCEM</v>
          </cell>
        </row>
        <row r="2468">
          <cell r="A2468" t="str">
            <v>MANGALAM DRUGS AND ORGANICS LTD</v>
          </cell>
          <cell r="B2468">
            <v>532637</v>
          </cell>
          <cell r="C2468" t="str">
            <v>MANGALAM</v>
          </cell>
        </row>
        <row r="2469">
          <cell r="A2469" t="str">
            <v>MANGALAM INDUSTRIAL FINANCE LTD</v>
          </cell>
          <cell r="B2469">
            <v>537800</v>
          </cell>
          <cell r="C2469" t="str">
            <v>Not Listed</v>
          </cell>
        </row>
        <row r="2470">
          <cell r="A2470" t="str">
            <v>MANGALAM ORGANICS LTD</v>
          </cell>
          <cell r="B2470">
            <v>514418</v>
          </cell>
          <cell r="C2470" t="str">
            <v>Not Listed</v>
          </cell>
        </row>
        <row r="2471">
          <cell r="A2471" t="str">
            <v>MANGALAM SEEDS LTD</v>
          </cell>
          <cell r="B2471">
            <v>539275</v>
          </cell>
          <cell r="C2471" t="str">
            <v>Not Listed</v>
          </cell>
        </row>
        <row r="2472">
          <cell r="A2472" t="str">
            <v>MANGALAM TIMBER PRODUCTS LTD</v>
          </cell>
          <cell r="B2472">
            <v>516007</v>
          </cell>
          <cell r="C2472" t="str">
            <v>MANGTIMBER</v>
          </cell>
        </row>
        <row r="2473">
          <cell r="A2473" t="str">
            <v>MANGALORE CHEMICALS &amp; FERTILIZERS LTD</v>
          </cell>
          <cell r="B2473">
            <v>530011</v>
          </cell>
          <cell r="C2473" t="str">
            <v>MANGCHEFER</v>
          </cell>
        </row>
        <row r="2474">
          <cell r="A2474" t="str">
            <v>MANGALORE REFINERY AND PETROCHEMICALS LTD</v>
          </cell>
          <cell r="B2474">
            <v>500109</v>
          </cell>
          <cell r="C2474" t="str">
            <v>MRPL</v>
          </cell>
        </row>
        <row r="2475">
          <cell r="A2475" t="str">
            <v>MANGALYA SOFT-TECH LTD</v>
          </cell>
          <cell r="B2475">
            <v>530243</v>
          </cell>
          <cell r="C2475" t="str">
            <v>Not Listed</v>
          </cell>
        </row>
        <row r="2476">
          <cell r="A2476" t="str">
            <v>MANIPAL FINANCE CORPORATION LTD</v>
          </cell>
          <cell r="B2476">
            <v>507938</v>
          </cell>
          <cell r="C2476" t="str">
            <v>Not Listed</v>
          </cell>
        </row>
        <row r="2477">
          <cell r="A2477" t="str">
            <v>MANJEERA CONSTRUCTIONS LTD</v>
          </cell>
          <cell r="B2477">
            <v>533078</v>
          </cell>
          <cell r="C2477" t="str">
            <v>Not Listed</v>
          </cell>
        </row>
        <row r="2478">
          <cell r="A2478" t="str">
            <v>MANOMAY TEX (INDIA) LTD</v>
          </cell>
          <cell r="B2478">
            <v>540396</v>
          </cell>
          <cell r="C2478" t="str">
            <v>Not Listed</v>
          </cell>
        </row>
        <row r="2479">
          <cell r="A2479" t="str">
            <v>MANOMAY TEX INDIA LTD</v>
          </cell>
          <cell r="B2479">
            <v>540396</v>
          </cell>
          <cell r="C2479" t="str">
            <v>Not Listed</v>
          </cell>
        </row>
        <row r="2480">
          <cell r="A2480" t="str">
            <v>MANORAMA INDUSTRIES LTD</v>
          </cell>
          <cell r="B2480">
            <v>541974</v>
          </cell>
          <cell r="C2480" t="str">
            <v>Not Listed</v>
          </cell>
        </row>
        <row r="2481">
          <cell r="A2481" t="str">
            <v>MANPASAND BEVERAGES LTD</v>
          </cell>
          <cell r="B2481">
            <v>539207</v>
          </cell>
          <cell r="C2481" t="str">
            <v>MANPASAND</v>
          </cell>
        </row>
        <row r="2482">
          <cell r="A2482" t="str">
            <v>MANRAJ HOUSING FINANCE LTD</v>
          </cell>
          <cell r="B2482">
            <v>530537</v>
          </cell>
          <cell r="C2482" t="str">
            <v>Not Listed</v>
          </cell>
        </row>
        <row r="2483">
          <cell r="A2483" t="str">
            <v>MANSI FINANCE CHENNAI LTD</v>
          </cell>
          <cell r="B2483">
            <v>511758</v>
          </cell>
          <cell r="C2483" t="str">
            <v>Not Listed</v>
          </cell>
        </row>
        <row r="2484">
          <cell r="A2484" t="str">
            <v>MANSOON TRADING CO LTD</v>
          </cell>
          <cell r="B2484">
            <v>512303</v>
          </cell>
          <cell r="C2484" t="str">
            <v>Not Listed</v>
          </cell>
        </row>
        <row r="2485">
          <cell r="A2485" t="str">
            <v>MANUGRAPH (INDIA) LTD</v>
          </cell>
          <cell r="B2485">
            <v>505324</v>
          </cell>
          <cell r="C2485" t="str">
            <v>MANUGRAPH</v>
          </cell>
        </row>
        <row r="2486">
          <cell r="A2486" t="str">
            <v>MANUGRAPH INDIA LTD</v>
          </cell>
          <cell r="B2486">
            <v>505324</v>
          </cell>
          <cell r="C2486" t="str">
            <v>MANUGRAPH</v>
          </cell>
        </row>
        <row r="2487">
          <cell r="A2487" t="str">
            <v>MANVIJAY DEVELOPMENT COMPANY LTD</v>
          </cell>
          <cell r="B2487">
            <v>538970</v>
          </cell>
          <cell r="C2487" t="str">
            <v>Not Listed</v>
          </cell>
        </row>
        <row r="2488">
          <cell r="A2488" t="str">
            <v>MARAL OVERSEAS LTD</v>
          </cell>
          <cell r="B2488">
            <v>521018</v>
          </cell>
          <cell r="C2488" t="str">
            <v>MARALOVER</v>
          </cell>
        </row>
        <row r="2489">
          <cell r="A2489" t="str">
            <v>MARATHON NEXTGEN REALTY LTD</v>
          </cell>
          <cell r="B2489">
            <v>503101</v>
          </cell>
          <cell r="C2489" t="str">
            <v>MARATHON</v>
          </cell>
        </row>
        <row r="2490">
          <cell r="A2490" t="str">
            <v>MARATHWADA REFRACTORIES LTD</v>
          </cell>
          <cell r="B2490">
            <v>502250</v>
          </cell>
          <cell r="C2490" t="str">
            <v>Not Listed</v>
          </cell>
        </row>
        <row r="2491">
          <cell r="A2491" t="str">
            <v>MARDIA SAMYOUNG CAPILLARY TUBES COMPANY LTD</v>
          </cell>
          <cell r="B2491">
            <v>513544</v>
          </cell>
          <cell r="C2491" t="str">
            <v>Not Listed</v>
          </cell>
        </row>
        <row r="2492">
          <cell r="A2492" t="str">
            <v>MARG LTD</v>
          </cell>
          <cell r="B2492">
            <v>530543</v>
          </cell>
          <cell r="C2492" t="str">
            <v>Not Listed</v>
          </cell>
        </row>
        <row r="2493">
          <cell r="A2493" t="str">
            <v>MARG TECHNO PROJECTS LTD</v>
          </cell>
          <cell r="B2493">
            <v>540254</v>
          </cell>
          <cell r="C2493" t="str">
            <v>Not Listed</v>
          </cell>
        </row>
        <row r="2494">
          <cell r="A2494" t="str">
            <v>MARGO FINANCE LTD</v>
          </cell>
          <cell r="B2494">
            <v>500206</v>
          </cell>
          <cell r="C2494" t="str">
            <v>Not Listed</v>
          </cell>
        </row>
        <row r="2495">
          <cell r="A2495" t="str">
            <v>MARICO LTD</v>
          </cell>
          <cell r="B2495">
            <v>531642</v>
          </cell>
          <cell r="C2495" t="str">
            <v>MARICO</v>
          </cell>
        </row>
        <row r="2496">
          <cell r="A2496" t="str">
            <v>MARINE ELECTRICALS (INDIA) LTD</v>
          </cell>
          <cell r="B2496" t="str">
            <v>Not Listed</v>
          </cell>
          <cell r="C2496" t="str">
            <v>MARINE</v>
          </cell>
        </row>
        <row r="2497">
          <cell r="A2497" t="str">
            <v>MARINE ELECTRICALS INDIA LTD</v>
          </cell>
          <cell r="B2497" t="str">
            <v>Not Listed</v>
          </cell>
          <cell r="C2497" t="str">
            <v>MARINE</v>
          </cell>
        </row>
        <row r="2498">
          <cell r="A2498" t="str">
            <v>MARIS SPINNERS LTD</v>
          </cell>
          <cell r="B2498">
            <v>531503</v>
          </cell>
          <cell r="C2498" t="str">
            <v>Not Listed</v>
          </cell>
        </row>
        <row r="2499">
          <cell r="A2499" t="str">
            <v>MARKET CREATORS LTD</v>
          </cell>
          <cell r="B2499">
            <v>526891</v>
          </cell>
          <cell r="C2499" t="str">
            <v>Not Listed</v>
          </cell>
        </row>
        <row r="2500">
          <cell r="A2500" t="str">
            <v>MARKSANS PHARMA LTD</v>
          </cell>
          <cell r="B2500">
            <v>524404</v>
          </cell>
          <cell r="C2500" t="str">
            <v>MARKSANS</v>
          </cell>
        </row>
        <row r="2501">
          <cell r="A2501" t="str">
            <v>MARSHALL MACHINES LTD</v>
          </cell>
          <cell r="B2501" t="str">
            <v>Not Listed</v>
          </cell>
          <cell r="C2501" t="str">
            <v>MARSHALL</v>
          </cell>
        </row>
        <row r="2502">
          <cell r="A2502" t="str">
            <v>MARSONS LTD</v>
          </cell>
          <cell r="B2502">
            <v>517467</v>
          </cell>
          <cell r="C2502" t="str">
            <v>Not Listed</v>
          </cell>
        </row>
        <row r="2503">
          <cell r="A2503" t="str">
            <v>MARTIN BURN LTD</v>
          </cell>
          <cell r="B2503">
            <v>523566</v>
          </cell>
          <cell r="C2503" t="str">
            <v>Not Listed</v>
          </cell>
        </row>
        <row r="2504">
          <cell r="A2504" t="str">
            <v>MARUTI INFRASTRUCTURE LTD</v>
          </cell>
          <cell r="B2504">
            <v>531540</v>
          </cell>
          <cell r="C2504" t="str">
            <v>Not Listed</v>
          </cell>
        </row>
        <row r="2505">
          <cell r="A2505" t="str">
            <v>MARUTI SECURITIES LTD</v>
          </cell>
          <cell r="B2505">
            <v>531319</v>
          </cell>
          <cell r="C2505" t="str">
            <v>Not Listed</v>
          </cell>
        </row>
        <row r="2506">
          <cell r="A2506" t="str">
            <v>MARUTI SUZUKI (INDIA) LTD</v>
          </cell>
          <cell r="B2506">
            <v>532500</v>
          </cell>
          <cell r="C2506" t="str">
            <v>MARUTI</v>
          </cell>
        </row>
        <row r="2507">
          <cell r="A2507" t="str">
            <v>MARUTI SUZUKI INDIA LTD</v>
          </cell>
          <cell r="B2507">
            <v>532500</v>
          </cell>
          <cell r="C2507" t="str">
            <v>MARUTI</v>
          </cell>
        </row>
        <row r="2508">
          <cell r="A2508" t="str">
            <v>MARVEL DECOR LTD</v>
          </cell>
          <cell r="B2508" t="str">
            <v>Not Listed</v>
          </cell>
          <cell r="C2508" t="str">
            <v>MDL</v>
          </cell>
        </row>
        <row r="2509">
          <cell r="A2509" t="str">
            <v>MAS FINANCIAL SERVICES LTD</v>
          </cell>
          <cell r="B2509">
            <v>540749</v>
          </cell>
          <cell r="C2509" t="str">
            <v>MASFIN</v>
          </cell>
        </row>
        <row r="2510">
          <cell r="A2510" t="str">
            <v>MASK INVESTMENTS LTD</v>
          </cell>
          <cell r="B2510" t="str">
            <v>Not Listed</v>
          </cell>
          <cell r="C2510" t="str">
            <v>MASKINVEST</v>
          </cell>
        </row>
        <row r="2511">
          <cell r="A2511" t="str">
            <v>MASTEK LTD</v>
          </cell>
          <cell r="B2511">
            <v>523704</v>
          </cell>
          <cell r="C2511" t="str">
            <v>MASTEK</v>
          </cell>
        </row>
        <row r="2512">
          <cell r="A2512" t="str">
            <v>MASTER CHEMICALS LTD</v>
          </cell>
          <cell r="B2512">
            <v>506867</v>
          </cell>
          <cell r="C2512" t="str">
            <v>Not Listed</v>
          </cell>
        </row>
        <row r="2513">
          <cell r="A2513" t="str">
            <v>MASTER TRUST LTD</v>
          </cell>
          <cell r="B2513">
            <v>511768</v>
          </cell>
          <cell r="C2513" t="str">
            <v>Not Listed</v>
          </cell>
        </row>
        <row r="2514">
          <cell r="A2514" t="str">
            <v>MATHEW EASOW RESEARCH SECURITIES LTD</v>
          </cell>
          <cell r="B2514">
            <v>511688</v>
          </cell>
          <cell r="C2514" t="str">
            <v>Not Listed</v>
          </cell>
        </row>
        <row r="2515">
          <cell r="A2515" t="str">
            <v>MATRIMONY COM LTD</v>
          </cell>
          <cell r="B2515">
            <v>540704</v>
          </cell>
          <cell r="C2515" t="str">
            <v>MATRIMONY</v>
          </cell>
        </row>
        <row r="2516">
          <cell r="A2516" t="str">
            <v>MAURIA UDYOG LTD</v>
          </cell>
          <cell r="B2516">
            <v>539219</v>
          </cell>
          <cell r="C2516" t="str">
            <v>Not Listed</v>
          </cell>
        </row>
        <row r="2517">
          <cell r="A2517" t="str">
            <v>MAVI INDUSTRIES LTD</v>
          </cell>
          <cell r="B2517">
            <v>500248</v>
          </cell>
          <cell r="C2517" t="str">
            <v>Not Listed</v>
          </cell>
        </row>
        <row r="2518">
          <cell r="A2518" t="str">
            <v>MAWANA SUGARS LTD</v>
          </cell>
          <cell r="B2518">
            <v>523371</v>
          </cell>
          <cell r="C2518" t="str">
            <v>MAWANASUG</v>
          </cell>
        </row>
        <row r="2519">
          <cell r="A2519" t="str">
            <v>MAX (INDIA) LTD</v>
          </cell>
          <cell r="B2519">
            <v>539981</v>
          </cell>
          <cell r="C2519" t="str">
            <v>MAX(INDIA)</v>
          </cell>
        </row>
        <row r="2520">
          <cell r="A2520" t="str">
            <v>MAX ALERT SYSTEMS LTD.</v>
          </cell>
          <cell r="B2520">
            <v>534563</v>
          </cell>
          <cell r="C2520" t="str">
            <v>MASL</v>
          </cell>
        </row>
        <row r="2521">
          <cell r="A2521" t="str">
            <v>MAX FINANCIAL SERVICES LTD</v>
          </cell>
          <cell r="B2521">
            <v>500271</v>
          </cell>
          <cell r="C2521" t="str">
            <v>MFSL</v>
          </cell>
        </row>
        <row r="2522">
          <cell r="A2522" t="str">
            <v>MAX INDIA LTD</v>
          </cell>
          <cell r="B2522">
            <v>539981</v>
          </cell>
          <cell r="C2522" t="str">
            <v>MAXINDIA</v>
          </cell>
        </row>
        <row r="2523">
          <cell r="A2523" t="str">
            <v>MAX VENTURES AND INDUSTRIES LTD</v>
          </cell>
          <cell r="B2523">
            <v>539940</v>
          </cell>
          <cell r="C2523" t="str">
            <v>MAXVIL</v>
          </cell>
        </row>
        <row r="2524">
          <cell r="A2524" t="str">
            <v>MAXHEIGHTS INFRASTRUCTURE LTD</v>
          </cell>
          <cell r="B2524">
            <v>534338</v>
          </cell>
          <cell r="C2524" t="str">
            <v>Not Listed</v>
          </cell>
        </row>
        <row r="2525">
          <cell r="A2525" t="str">
            <v>MAXIMAA SYSTEMS LTD</v>
          </cell>
          <cell r="B2525">
            <v>526538</v>
          </cell>
          <cell r="C2525" t="str">
            <v>Not Listed</v>
          </cell>
        </row>
        <row r="2526">
          <cell r="A2526" t="str">
            <v>MAXIMUS INTERNATIONAL LTD</v>
          </cell>
          <cell r="B2526">
            <v>540401</v>
          </cell>
          <cell r="C2526" t="str">
            <v>Not Listed</v>
          </cell>
        </row>
        <row r="2527">
          <cell r="A2527" t="str">
            <v>MAYUKH DEALTRADE LTD</v>
          </cell>
          <cell r="B2527">
            <v>539519</v>
          </cell>
          <cell r="C2527" t="str">
            <v>Not Listed</v>
          </cell>
        </row>
        <row r="2528">
          <cell r="A2528" t="str">
            <v>MAYUR FLOORINGS LTD</v>
          </cell>
          <cell r="B2528">
            <v>531221</v>
          </cell>
          <cell r="C2528" t="str">
            <v>Not Listed</v>
          </cell>
        </row>
        <row r="2529">
          <cell r="A2529" t="str">
            <v>MAYUR LEATHER PRODUCTS LTD</v>
          </cell>
          <cell r="B2529">
            <v>531680</v>
          </cell>
          <cell r="C2529" t="str">
            <v>Not Listed</v>
          </cell>
        </row>
        <row r="2530">
          <cell r="A2530" t="str">
            <v>MAYUR UNIQUOTERS LTD</v>
          </cell>
          <cell r="B2530">
            <v>522249</v>
          </cell>
          <cell r="C2530" t="str">
            <v>MAYURUNIQ</v>
          </cell>
        </row>
        <row r="2531">
          <cell r="A2531" t="str">
            <v>MAZDA LTD</v>
          </cell>
          <cell r="B2531">
            <v>523792</v>
          </cell>
          <cell r="C2531" t="str">
            <v>MAZDA</v>
          </cell>
        </row>
        <row r="2532">
          <cell r="A2532" t="str">
            <v>MBL INFRASTRUCTURES LTD</v>
          </cell>
          <cell r="B2532">
            <v>533152</v>
          </cell>
          <cell r="C2532" t="str">
            <v>MBLINFRA</v>
          </cell>
        </row>
        <row r="2533">
          <cell r="A2533" t="str">
            <v>MCDOWELL HOLDINGS LTD</v>
          </cell>
          <cell r="B2533">
            <v>532852</v>
          </cell>
          <cell r="C2533" t="str">
            <v>MCDHOLDING</v>
          </cell>
        </row>
        <row r="2534">
          <cell r="A2534" t="str">
            <v>MCLEOD RUSSEL (INDIA) LTD</v>
          </cell>
          <cell r="B2534">
            <v>532654</v>
          </cell>
          <cell r="C2534" t="str">
            <v>MCLEODRUSS</v>
          </cell>
        </row>
        <row r="2535">
          <cell r="A2535" t="str">
            <v>MCLEOD RUSSEL INDIA LTD</v>
          </cell>
          <cell r="B2535">
            <v>532654</v>
          </cell>
          <cell r="C2535" t="str">
            <v>MCLEODRUSS</v>
          </cell>
        </row>
        <row r="2536">
          <cell r="A2536" t="str">
            <v>MCNALLY BHARAT ENGINEERING COMPANY LTD</v>
          </cell>
          <cell r="B2536">
            <v>532629</v>
          </cell>
          <cell r="C2536" t="str">
            <v>MBECL</v>
          </cell>
        </row>
        <row r="2537">
          <cell r="A2537" t="str">
            <v>MEDIA MATRIX WORLDWIDE LTD</v>
          </cell>
          <cell r="B2537">
            <v>512267</v>
          </cell>
          <cell r="C2537" t="str">
            <v>Not Listed</v>
          </cell>
        </row>
        <row r="2538">
          <cell r="A2538" t="str">
            <v>MEDICAMEN BIOTECH LTD</v>
          </cell>
          <cell r="B2538">
            <v>531146</v>
          </cell>
          <cell r="C2538" t="str">
            <v>Not Listed</v>
          </cell>
        </row>
        <row r="2539">
          <cell r="A2539" t="str">
            <v>MEDI-CAPS LTD</v>
          </cell>
          <cell r="B2539">
            <v>523144</v>
          </cell>
          <cell r="C2539" t="str">
            <v>Not Listed</v>
          </cell>
        </row>
        <row r="2540">
          <cell r="A2540" t="str">
            <v>Medico Intercontinental Ltd</v>
          </cell>
          <cell r="B2540">
            <v>539938</v>
          </cell>
          <cell r="C2540" t="str">
            <v>MIL</v>
          </cell>
        </row>
        <row r="2541">
          <cell r="A2541" t="str">
            <v>MEDICO REMEDIES LTD</v>
          </cell>
          <cell r="B2541">
            <v>540937</v>
          </cell>
          <cell r="C2541" t="str">
            <v>Not Listed</v>
          </cell>
        </row>
        <row r="2542">
          <cell r="A2542" t="str">
            <v>MEDINOVA DIAGNOSTIC SERVICES LTD</v>
          </cell>
          <cell r="B2542">
            <v>526301</v>
          </cell>
          <cell r="C2542" t="str">
            <v>Not Listed</v>
          </cell>
        </row>
        <row r="2543">
          <cell r="A2543" t="str">
            <v>MEENAKSHI ENTERPRISES LTD</v>
          </cell>
          <cell r="B2543">
            <v>538834</v>
          </cell>
          <cell r="C2543" t="str">
            <v>Not Listed</v>
          </cell>
        </row>
        <row r="2544">
          <cell r="A2544" t="str">
            <v>MEENAKSHI STEEL INDUSTRIES LTD</v>
          </cell>
          <cell r="B2544">
            <v>512505</v>
          </cell>
          <cell r="C2544" t="str">
            <v>Not Listed</v>
          </cell>
        </row>
        <row r="2545">
          <cell r="A2545" t="str">
            <v>MEERA INDUSTRIES LTD</v>
          </cell>
          <cell r="B2545">
            <v>540519</v>
          </cell>
          <cell r="C2545" t="str">
            <v>Not Listed</v>
          </cell>
        </row>
        <row r="2546">
          <cell r="A2546" t="str">
            <v>MEFCOM AGRO INDUSTRIES LTD</v>
          </cell>
          <cell r="B2546">
            <v>511276</v>
          </cell>
          <cell r="C2546" t="str">
            <v>Not Listed</v>
          </cell>
        </row>
        <row r="2547">
          <cell r="A2547" t="str">
            <v>MEFCOM CAPITAL MARKETS LTD</v>
          </cell>
          <cell r="B2547">
            <v>531176</v>
          </cell>
          <cell r="C2547" t="str">
            <v>Not Listed</v>
          </cell>
        </row>
        <row r="2548">
          <cell r="A2548" t="str">
            <v>MEGA CORPORATION LTD</v>
          </cell>
          <cell r="B2548">
            <v>531417</v>
          </cell>
          <cell r="C2548" t="str">
            <v>Not Listed</v>
          </cell>
        </row>
        <row r="2549">
          <cell r="A2549" t="str">
            <v>MEGA FIN (INDIA) LTD</v>
          </cell>
          <cell r="B2549">
            <v>532105</v>
          </cell>
          <cell r="C2549" t="str">
            <v>Not Listed</v>
          </cell>
        </row>
        <row r="2550">
          <cell r="A2550" t="str">
            <v>MEGA FIN INDIA LTD</v>
          </cell>
          <cell r="B2550">
            <v>532105</v>
          </cell>
          <cell r="C2550" t="str">
            <v>Not Listed</v>
          </cell>
        </row>
        <row r="2551">
          <cell r="A2551" t="str">
            <v>MEGA NIRMAN AND INDUSTRIES LTD</v>
          </cell>
          <cell r="B2551">
            <v>539767</v>
          </cell>
          <cell r="C2551" t="str">
            <v>Not Listed</v>
          </cell>
        </row>
        <row r="2552">
          <cell r="A2552" t="str">
            <v>MEGASOFT LTD</v>
          </cell>
          <cell r="B2552">
            <v>532408</v>
          </cell>
          <cell r="C2552" t="str">
            <v>MEGASOFT</v>
          </cell>
        </row>
        <row r="2553">
          <cell r="A2553" t="str">
            <v>MEGASTAR FOODS LTD</v>
          </cell>
          <cell r="B2553">
            <v>541352</v>
          </cell>
          <cell r="C2553" t="str">
            <v>Not Listed</v>
          </cell>
        </row>
        <row r="2554">
          <cell r="A2554" t="str">
            <v>MEGHMANI ORGANICS LTD</v>
          </cell>
          <cell r="B2554">
            <v>532865</v>
          </cell>
          <cell r="C2554" t="str">
            <v>MEGH</v>
          </cell>
        </row>
        <row r="2555">
          <cell r="A2555" t="str">
            <v>MEGLON INFRA-REAL (INDIA) LTD</v>
          </cell>
          <cell r="B2555">
            <v>511367</v>
          </cell>
          <cell r="C2555" t="str">
            <v>Not Listed</v>
          </cell>
        </row>
        <row r="2556">
          <cell r="A2556" t="str">
            <v>MEGLON INFRA-REAL INDIA LTD</v>
          </cell>
          <cell r="B2556">
            <v>511367</v>
          </cell>
          <cell r="C2556" t="str">
            <v>Not Listed</v>
          </cell>
        </row>
        <row r="2557">
          <cell r="A2557" t="str">
            <v>MEGRI SOFT LTD</v>
          </cell>
          <cell r="B2557">
            <v>539012</v>
          </cell>
          <cell r="C2557" t="str">
            <v>Not Listed</v>
          </cell>
        </row>
        <row r="2558">
          <cell r="A2558" t="str">
            <v>MEHAI TECHNOLOGY LTD</v>
          </cell>
          <cell r="B2558">
            <v>540730</v>
          </cell>
          <cell r="C2558" t="str">
            <v>Not Listed</v>
          </cell>
        </row>
        <row r="2559">
          <cell r="A2559" t="str">
            <v>MEHTA HOUSING FINANCE LTD</v>
          </cell>
          <cell r="B2559">
            <v>511740</v>
          </cell>
          <cell r="C2559" t="str">
            <v>Not Listed</v>
          </cell>
        </row>
        <row r="2560">
          <cell r="A2560" t="str">
            <v>MEHTA INTEGRATED FINANCE LTD</v>
          </cell>
          <cell r="B2560">
            <v>511377</v>
          </cell>
          <cell r="C2560" t="str">
            <v>Not Listed</v>
          </cell>
        </row>
        <row r="2561">
          <cell r="A2561" t="str">
            <v>MEHTA SECURITIES LTD</v>
          </cell>
          <cell r="B2561">
            <v>511738</v>
          </cell>
          <cell r="C2561" t="str">
            <v>Not Listed</v>
          </cell>
        </row>
        <row r="2562">
          <cell r="A2562" t="str">
            <v>MELSTAR INFORMATION TECHNOLOGIES LTD</v>
          </cell>
          <cell r="B2562">
            <v>532307</v>
          </cell>
          <cell r="C2562" t="str">
            <v>MELSTAR</v>
          </cell>
        </row>
        <row r="2563">
          <cell r="A2563" t="str">
            <v>MENA MANI INDUSTRIES LTD</v>
          </cell>
          <cell r="B2563">
            <v>531127</v>
          </cell>
          <cell r="C2563" t="str">
            <v>Not Listed</v>
          </cell>
        </row>
        <row r="2564">
          <cell r="A2564" t="str">
            <v>MENON BEARINGS LTD</v>
          </cell>
          <cell r="B2564">
            <v>523828</v>
          </cell>
          <cell r="C2564" t="str">
            <v>MENONBE</v>
          </cell>
        </row>
        <row r="2565">
          <cell r="A2565" t="str">
            <v>MENON PISTONS LTD</v>
          </cell>
          <cell r="B2565">
            <v>531727</v>
          </cell>
          <cell r="C2565" t="str">
            <v>Not Listed</v>
          </cell>
        </row>
        <row r="2566">
          <cell r="A2566" t="str">
            <v>MEP INFRASTRUCTURE DEVELOPERS LTD</v>
          </cell>
          <cell r="B2566">
            <v>539126</v>
          </cell>
          <cell r="C2566" t="str">
            <v>MEP</v>
          </cell>
        </row>
        <row r="2567">
          <cell r="A2567" t="str">
            <v>MERCANTILE VENTURES LTD</v>
          </cell>
          <cell r="B2567">
            <v>538942</v>
          </cell>
          <cell r="C2567" t="str">
            <v>Not Listed</v>
          </cell>
        </row>
        <row r="2568">
          <cell r="A2568" t="str">
            <v>MERCATOR LTD</v>
          </cell>
          <cell r="B2568">
            <v>526235</v>
          </cell>
          <cell r="C2568" t="str">
            <v>MERCATOR</v>
          </cell>
        </row>
        <row r="2569">
          <cell r="A2569" t="str">
            <v>MERCK LTD</v>
          </cell>
          <cell r="B2569">
            <v>500126</v>
          </cell>
          <cell r="C2569" t="str">
            <v>MERCK</v>
          </cell>
        </row>
        <row r="2570">
          <cell r="A2570" t="str">
            <v>MERCURY LABORATORIES LTD</v>
          </cell>
          <cell r="B2570">
            <v>538964</v>
          </cell>
          <cell r="C2570" t="str">
            <v>Not Listed</v>
          </cell>
        </row>
        <row r="2571">
          <cell r="A2571" t="str">
            <v>MERCURY METALS LTD</v>
          </cell>
          <cell r="B2571">
            <v>531357</v>
          </cell>
          <cell r="C2571" t="str">
            <v>Not Listed</v>
          </cell>
        </row>
        <row r="2572">
          <cell r="A2572" t="str">
            <v>MERCURY TRADE LINKS LTD</v>
          </cell>
          <cell r="B2572">
            <v>512415</v>
          </cell>
          <cell r="C2572" t="str">
            <v>Not Listed</v>
          </cell>
        </row>
        <row r="2573">
          <cell r="A2573" t="str">
            <v>MESCO PHARMACEUTICALS LTD</v>
          </cell>
          <cell r="B2573">
            <v>500274</v>
          </cell>
          <cell r="C2573" t="str">
            <v>Not Listed</v>
          </cell>
        </row>
        <row r="2574">
          <cell r="A2574" t="str">
            <v>METAL COATINGS (INDIA) LTD</v>
          </cell>
          <cell r="B2574">
            <v>531810</v>
          </cell>
          <cell r="C2574" t="str">
            <v>Not Listed</v>
          </cell>
        </row>
        <row r="2575">
          <cell r="A2575" t="str">
            <v>METAL COATINGS INDIA LTD</v>
          </cell>
          <cell r="B2575">
            <v>531810</v>
          </cell>
          <cell r="C2575" t="str">
            <v>Not Listed</v>
          </cell>
        </row>
        <row r="2576">
          <cell r="A2576" t="str">
            <v>METALYST FORGINGS LTD</v>
          </cell>
          <cell r="B2576">
            <v>513335</v>
          </cell>
          <cell r="C2576" t="str">
            <v>METALFORGE</v>
          </cell>
        </row>
        <row r="2577">
          <cell r="A2577" t="str">
            <v>METKORE ALLOYS &amp; INDUSTRIES LTD</v>
          </cell>
          <cell r="B2577">
            <v>532990</v>
          </cell>
          <cell r="C2577" t="str">
            <v>METKORE</v>
          </cell>
        </row>
        <row r="2578">
          <cell r="A2578" t="str">
            <v>METROGLOBAL LTD</v>
          </cell>
          <cell r="B2578">
            <v>500159</v>
          </cell>
          <cell r="C2578" t="str">
            <v>Not Listed</v>
          </cell>
        </row>
        <row r="2579">
          <cell r="A2579" t="str">
            <v>Metropolis Healthcare Ltd</v>
          </cell>
          <cell r="B2579">
            <v>542650</v>
          </cell>
          <cell r="C2579" t="str">
            <v>METROPOLIS</v>
          </cell>
        </row>
        <row r="2580">
          <cell r="A2580" t="str">
            <v>MEWAR HI-TECH ENGINEERING LTD</v>
          </cell>
          <cell r="B2580">
            <v>540150</v>
          </cell>
          <cell r="C2580" t="str">
            <v>Not Listed</v>
          </cell>
        </row>
        <row r="2581">
          <cell r="A2581" t="str">
            <v>MEWAT ZINC LTD</v>
          </cell>
          <cell r="B2581">
            <v>513496</v>
          </cell>
          <cell r="C2581" t="str">
            <v>Not Listed</v>
          </cell>
        </row>
        <row r="2582">
          <cell r="A2582" t="str">
            <v>Meyer Apparel Ltd</v>
          </cell>
          <cell r="B2582">
            <v>531613</v>
          </cell>
          <cell r="C2582" t="str">
            <v>MAL</v>
          </cell>
        </row>
        <row r="2583">
          <cell r="A2583" t="str">
            <v>MFL (INDIA) LTD</v>
          </cell>
          <cell r="B2583">
            <v>526622</v>
          </cell>
          <cell r="C2583" t="str">
            <v>Not Listed</v>
          </cell>
        </row>
        <row r="2584">
          <cell r="A2584" t="str">
            <v>MFL INDIA LTD</v>
          </cell>
          <cell r="B2584">
            <v>526622</v>
          </cell>
          <cell r="C2584" t="str">
            <v>Not Listed</v>
          </cell>
        </row>
        <row r="2585">
          <cell r="A2585" t="str">
            <v>MFS INTERCORP LTD</v>
          </cell>
          <cell r="B2585">
            <v>513721</v>
          </cell>
          <cell r="C2585" t="str">
            <v>Not Listed</v>
          </cell>
        </row>
        <row r="2586">
          <cell r="A2586" t="str">
            <v>MIC ELECTRONICS LTD</v>
          </cell>
          <cell r="B2586">
            <v>532850</v>
          </cell>
          <cell r="C2586" t="str">
            <v>MIC</v>
          </cell>
        </row>
        <row r="2587">
          <cell r="A2587" t="str">
            <v>MICROSE (INDIA) LTD</v>
          </cell>
          <cell r="B2587">
            <v>523343</v>
          </cell>
          <cell r="C2587" t="str">
            <v>Not Listed</v>
          </cell>
        </row>
        <row r="2588">
          <cell r="A2588" t="str">
            <v>MICROSE INDIA LTD</v>
          </cell>
          <cell r="B2588">
            <v>523343</v>
          </cell>
          <cell r="C2588" t="str">
            <v>Not Listed</v>
          </cell>
        </row>
        <row r="2589">
          <cell r="A2589" t="str">
            <v>MID EAST PORTFOLIO MANAGEMENT LTD</v>
          </cell>
          <cell r="B2589">
            <v>526251</v>
          </cell>
          <cell r="C2589" t="str">
            <v>Not Listed</v>
          </cell>
        </row>
        <row r="2590">
          <cell r="A2590" t="str">
            <v>MID INDIA INDUSTRIES LTD</v>
          </cell>
          <cell r="B2590">
            <v>500277</v>
          </cell>
          <cell r="C2590" t="str">
            <v>Not Listed</v>
          </cell>
        </row>
        <row r="2591">
          <cell r="A2591" t="str">
            <v>MIDAS INFRA TRADE LTD</v>
          </cell>
          <cell r="B2591">
            <v>531192</v>
          </cell>
          <cell r="C2591" t="str">
            <v>Not Listed</v>
          </cell>
        </row>
        <row r="2592">
          <cell r="A2592" t="str">
            <v>MIDEAST INTEGRATED STEELS LTD</v>
          </cell>
          <cell r="B2592">
            <v>540744</v>
          </cell>
          <cell r="C2592" t="str">
            <v>Not Listed</v>
          </cell>
        </row>
        <row r="2593">
          <cell r="A2593" t="str">
            <v>MIDVALLEY ENTERTAINMENT LTD.</v>
          </cell>
          <cell r="B2593">
            <v>533310</v>
          </cell>
          <cell r="C2593" t="str">
            <v>MIDVAL</v>
          </cell>
        </row>
        <row r="2594">
          <cell r="A2594" t="str">
            <v>MIDWEST GOLD LTD</v>
          </cell>
          <cell r="B2594">
            <v>526570</v>
          </cell>
          <cell r="C2594" t="str">
            <v>Not Listed</v>
          </cell>
        </row>
        <row r="2595">
          <cell r="A2595" t="str">
            <v>MIHIKA INDUSTRIES LTD</v>
          </cell>
          <cell r="B2595">
            <v>538895</v>
          </cell>
          <cell r="C2595" t="str">
            <v>Not Listed</v>
          </cell>
        </row>
        <row r="2596">
          <cell r="A2596" t="str">
            <v>MILESTONE FURNITURE LTD</v>
          </cell>
          <cell r="B2596">
            <v>541337</v>
          </cell>
          <cell r="C2596" t="str">
            <v>Not Listed</v>
          </cell>
        </row>
        <row r="2597">
          <cell r="A2597" t="str">
            <v>MILESTONE GLOBAL LTD</v>
          </cell>
          <cell r="B2597">
            <v>531338</v>
          </cell>
          <cell r="C2597" t="str">
            <v>Not Listed</v>
          </cell>
        </row>
        <row r="2598">
          <cell r="A2598" t="str">
            <v>MILGREY FINANCE &amp; INVESTMENTS LTD</v>
          </cell>
          <cell r="B2598">
            <v>511018</v>
          </cell>
          <cell r="C2598" t="str">
            <v>Not Listed</v>
          </cell>
        </row>
        <row r="2599">
          <cell r="A2599" t="str">
            <v>MILKFOOD LTD</v>
          </cell>
          <cell r="B2599">
            <v>507621</v>
          </cell>
          <cell r="C2599" t="str">
            <v>Not Listed</v>
          </cell>
        </row>
        <row r="2600">
          <cell r="A2600" t="str">
            <v>MILLENNIUM ONLINE SOLUTIONS  INDIA  LTD</v>
          </cell>
          <cell r="B2600">
            <v>511187</v>
          </cell>
          <cell r="C2600" t="str">
            <v>Not Listed</v>
          </cell>
        </row>
        <row r="2601">
          <cell r="A2601" t="str">
            <v>MILTON INDUSTRIES LTD</v>
          </cell>
          <cell r="B2601" t="str">
            <v>Not Listed</v>
          </cell>
          <cell r="C2601" t="str">
            <v>MILTON</v>
          </cell>
        </row>
        <row r="2602">
          <cell r="A2602" t="str">
            <v>MINAXI TEXTILES LTD</v>
          </cell>
          <cell r="B2602">
            <v>531456</v>
          </cell>
          <cell r="C2602" t="str">
            <v>Not Listed</v>
          </cell>
        </row>
        <row r="2603">
          <cell r="A2603" t="str">
            <v>MINDA CORPORATION LTD</v>
          </cell>
          <cell r="B2603">
            <v>538962</v>
          </cell>
          <cell r="C2603" t="str">
            <v>MINDACORP</v>
          </cell>
        </row>
        <row r="2604">
          <cell r="A2604" t="str">
            <v>MINDA FINANCE LTD</v>
          </cell>
          <cell r="B2604">
            <v>539303</v>
          </cell>
          <cell r="C2604" t="str">
            <v>Not Listed</v>
          </cell>
        </row>
        <row r="2605">
          <cell r="A2605" t="str">
            <v>MINDA INDUSTRIES LTD</v>
          </cell>
          <cell r="B2605">
            <v>532539</v>
          </cell>
          <cell r="C2605" t="str">
            <v>MINDAIND</v>
          </cell>
        </row>
        <row r="2606">
          <cell r="A2606" t="str">
            <v>MINDTECK (INDIA) LTD</v>
          </cell>
          <cell r="B2606">
            <v>517344</v>
          </cell>
          <cell r="C2606" t="str">
            <v>MINDTECK</v>
          </cell>
        </row>
        <row r="2607">
          <cell r="A2607" t="str">
            <v>MINDTECK INDIA LTD</v>
          </cell>
          <cell r="B2607">
            <v>517344</v>
          </cell>
          <cell r="C2607" t="str">
            <v>MINDTECK</v>
          </cell>
        </row>
        <row r="2608">
          <cell r="A2608" t="str">
            <v>MINDTREE LTD</v>
          </cell>
          <cell r="B2608">
            <v>532819</v>
          </cell>
          <cell r="C2608" t="str">
            <v>MINDTREE</v>
          </cell>
        </row>
        <row r="2609">
          <cell r="A2609" t="str">
            <v>MINI DIAMONDS (INDIA) LTD</v>
          </cell>
          <cell r="B2609">
            <v>523373</v>
          </cell>
          <cell r="C2609" t="str">
            <v>Not Listed</v>
          </cell>
        </row>
        <row r="2610">
          <cell r="A2610" t="str">
            <v>MINI DIAMONDS INDIA LTD</v>
          </cell>
          <cell r="B2610">
            <v>523373</v>
          </cell>
          <cell r="C2610" t="str">
            <v>Not Listed</v>
          </cell>
        </row>
        <row r="2611">
          <cell r="A2611" t="str">
            <v>MINOLTA FINANCE LTD</v>
          </cell>
          <cell r="B2611">
            <v>532164</v>
          </cell>
          <cell r="C2611" t="str">
            <v>Not Listed</v>
          </cell>
        </row>
        <row r="2612">
          <cell r="A2612" t="str">
            <v>MIPCO SEAMLESS RINGS GUJARAT LTD</v>
          </cell>
          <cell r="B2612">
            <v>505797</v>
          </cell>
          <cell r="C2612" t="str">
            <v>Not Listed</v>
          </cell>
        </row>
        <row r="2613">
          <cell r="A2613" t="str">
            <v>MIRC ELECTRONICS LTD</v>
          </cell>
          <cell r="B2613">
            <v>500279</v>
          </cell>
          <cell r="C2613" t="str">
            <v>MIRCELECTR</v>
          </cell>
        </row>
        <row r="2614">
          <cell r="A2614" t="str">
            <v>MIRCH TECHNOLOGIES (INDIA) LTD</v>
          </cell>
          <cell r="B2614">
            <v>505336</v>
          </cell>
          <cell r="C2614" t="str">
            <v>Not Listed</v>
          </cell>
        </row>
        <row r="2615">
          <cell r="A2615" t="str">
            <v>MIRCH TECHNOLOGIES INDIA LTD</v>
          </cell>
          <cell r="B2615">
            <v>505336</v>
          </cell>
          <cell r="C2615" t="str">
            <v>Not Listed</v>
          </cell>
        </row>
        <row r="2616">
          <cell r="A2616" t="str">
            <v>MIRZA INTERNATIONAL LTD</v>
          </cell>
          <cell r="B2616">
            <v>526642</v>
          </cell>
          <cell r="C2616" t="str">
            <v>MIRZAINT</v>
          </cell>
        </row>
        <row r="2617">
          <cell r="A2617" t="str">
            <v>MISHKA EXIM LTD</v>
          </cell>
          <cell r="B2617">
            <v>539220</v>
          </cell>
          <cell r="C2617" t="str">
            <v>Not Listed</v>
          </cell>
        </row>
        <row r="2618">
          <cell r="A2618" t="str">
            <v>MISHRA DHATU NIGAM LTD</v>
          </cell>
          <cell r="B2618">
            <v>541195</v>
          </cell>
          <cell r="C2618" t="str">
            <v>MIDHANI</v>
          </cell>
        </row>
        <row r="2619">
          <cell r="A2619" t="str">
            <v>MISHTANN FOODS LTD</v>
          </cell>
          <cell r="B2619">
            <v>539594</v>
          </cell>
          <cell r="C2619" t="str">
            <v>Not Listed</v>
          </cell>
        </row>
        <row r="2620">
          <cell r="A2620" t="str">
            <v>MITCON CONSULTANCY &amp; ENGINEERING SERVICES LTD</v>
          </cell>
          <cell r="B2620" t="str">
            <v>Not Listed</v>
          </cell>
          <cell r="C2620" t="str">
            <v>MITCON</v>
          </cell>
        </row>
        <row r="2621">
          <cell r="A2621" t="str">
            <v>MITSHI (INDIA) LTD</v>
          </cell>
          <cell r="B2621">
            <v>523782</v>
          </cell>
          <cell r="C2621" t="str">
            <v>Not Listed</v>
          </cell>
        </row>
        <row r="2622">
          <cell r="A2622" t="str">
            <v>MITSHI INDIA LTD</v>
          </cell>
          <cell r="B2622">
            <v>523782</v>
          </cell>
          <cell r="C2622" t="str">
            <v>Not Listed</v>
          </cell>
        </row>
        <row r="2623">
          <cell r="A2623" t="str">
            <v>MITSU CHEM PLAST LTD</v>
          </cell>
          <cell r="B2623">
            <v>540078</v>
          </cell>
          <cell r="C2623" t="str">
            <v>Not Listed</v>
          </cell>
        </row>
        <row r="2624">
          <cell r="A2624" t="str">
            <v>MITTAL LIFE STYLE LTD</v>
          </cell>
          <cell r="B2624" t="str">
            <v>Not Listed</v>
          </cell>
          <cell r="C2624" t="str">
            <v>MITTAL</v>
          </cell>
        </row>
        <row r="2625">
          <cell r="A2625" t="str">
            <v>MIVEN MACHINE TOOLS LTD.</v>
          </cell>
          <cell r="B2625">
            <v>522036</v>
          </cell>
          <cell r="C2625" t="str">
            <v>MIVENMACH</v>
          </cell>
        </row>
        <row r="2626">
          <cell r="A2626" t="str">
            <v>MM FORGINGS LTD</v>
          </cell>
          <cell r="B2626">
            <v>522241</v>
          </cell>
          <cell r="C2626" t="str">
            <v>MMFL</v>
          </cell>
        </row>
        <row r="2627">
          <cell r="A2627" t="str">
            <v>MM RUBBER COMPANY LTD.</v>
          </cell>
          <cell r="B2627">
            <v>509196</v>
          </cell>
          <cell r="C2627" t="str">
            <v>MMRUBBR-B</v>
          </cell>
        </row>
        <row r="2628">
          <cell r="A2628" t="str">
            <v>MMP INDUSTRIES LTD</v>
          </cell>
          <cell r="B2628" t="str">
            <v>Not Listed</v>
          </cell>
          <cell r="C2628" t="str">
            <v>MMP</v>
          </cell>
        </row>
        <row r="2629">
          <cell r="A2629" t="str">
            <v>MMTC LTD</v>
          </cell>
          <cell r="B2629">
            <v>513377</v>
          </cell>
          <cell r="C2629" t="str">
            <v>MMTC</v>
          </cell>
        </row>
        <row r="2630">
          <cell r="A2630" t="str">
            <v>MODELLA WOOLLENS LTD</v>
          </cell>
          <cell r="B2630">
            <v>503772</v>
          </cell>
          <cell r="C2630" t="str">
            <v>Not Listed</v>
          </cell>
        </row>
        <row r="2631">
          <cell r="A2631" t="str">
            <v>MODERN (INDIA) LTD</v>
          </cell>
          <cell r="B2631">
            <v>503015</v>
          </cell>
          <cell r="C2631" t="str">
            <v>Not Listed</v>
          </cell>
        </row>
        <row r="2632">
          <cell r="A2632" t="str">
            <v>MODERN CONVERTERS LTD</v>
          </cell>
          <cell r="B2632">
            <v>539762</v>
          </cell>
          <cell r="C2632" t="str">
            <v>Not Listed</v>
          </cell>
        </row>
        <row r="2633">
          <cell r="A2633" t="str">
            <v>MODERN DAIRIES LTD</v>
          </cell>
          <cell r="B2633">
            <v>519287</v>
          </cell>
          <cell r="C2633" t="str">
            <v>Not Listed</v>
          </cell>
        </row>
        <row r="2634">
          <cell r="A2634" t="str">
            <v>MODERN INDIA LTD</v>
          </cell>
          <cell r="B2634">
            <v>503015</v>
          </cell>
          <cell r="C2634" t="str">
            <v>Not Listed</v>
          </cell>
        </row>
        <row r="2635">
          <cell r="A2635" t="str">
            <v>MODERN SHARES &amp; STOCKBROKERS LTD</v>
          </cell>
          <cell r="B2635">
            <v>509760</v>
          </cell>
          <cell r="C2635" t="str">
            <v>Not Listed</v>
          </cell>
        </row>
        <row r="2636">
          <cell r="A2636" t="str">
            <v>MODERN STEELS LTD.-$</v>
          </cell>
          <cell r="B2636">
            <v>513303</v>
          </cell>
          <cell r="C2636" t="str">
            <v>MDRNSTL</v>
          </cell>
        </row>
        <row r="2637">
          <cell r="A2637" t="str">
            <v>MODEX INTERNATIONAL SECURITIES LTD</v>
          </cell>
          <cell r="B2637">
            <v>537092</v>
          </cell>
          <cell r="C2637" t="str">
            <v>Not Listed</v>
          </cell>
        </row>
        <row r="2638">
          <cell r="A2638" t="str">
            <v>MODI NATURALS LTD</v>
          </cell>
          <cell r="B2638">
            <v>519003</v>
          </cell>
          <cell r="C2638" t="str">
            <v>Not Listed</v>
          </cell>
        </row>
        <row r="2639">
          <cell r="A2639" t="str">
            <v>MODI RUBBER LTD</v>
          </cell>
          <cell r="B2639">
            <v>500890</v>
          </cell>
          <cell r="C2639" t="str">
            <v>MODIRUBBER</v>
          </cell>
        </row>
        <row r="2640">
          <cell r="A2640" t="str">
            <v>MODIPON LTD</v>
          </cell>
          <cell r="B2640">
            <v>503776</v>
          </cell>
          <cell r="C2640" t="str">
            <v>Not Listed</v>
          </cell>
        </row>
        <row r="2641">
          <cell r="A2641" t="str">
            <v>MODISON METALS LTD</v>
          </cell>
          <cell r="B2641">
            <v>506261</v>
          </cell>
          <cell r="C2641" t="str">
            <v>Not Listed</v>
          </cell>
        </row>
        <row r="2642">
          <cell r="A2642" t="str">
            <v>MOHINI HEALTH &amp; HYGIENE LTD</v>
          </cell>
          <cell r="B2642" t="str">
            <v>Not Listed</v>
          </cell>
          <cell r="C2642" t="str">
            <v>MHHL</v>
          </cell>
        </row>
        <row r="2643">
          <cell r="A2643" t="str">
            <v>MOHIT INDUSTRIES LTD</v>
          </cell>
          <cell r="B2643">
            <v>531453</v>
          </cell>
          <cell r="C2643" t="str">
            <v>MOHITIND</v>
          </cell>
        </row>
        <row r="2644">
          <cell r="A2644" t="str">
            <v>MOHIT PAPER MILLS LTD</v>
          </cell>
          <cell r="B2644">
            <v>530169</v>
          </cell>
          <cell r="C2644" t="str">
            <v>Not Listed</v>
          </cell>
        </row>
        <row r="2645">
          <cell r="A2645" t="str">
            <v>MOHITE INDUSTRIES LTD</v>
          </cell>
          <cell r="B2645">
            <v>532140</v>
          </cell>
          <cell r="C2645" t="str">
            <v>Not Listed</v>
          </cell>
        </row>
        <row r="2646">
          <cell r="A2646" t="str">
            <v>MOHOTA INDUSTRIES LTD</v>
          </cell>
          <cell r="B2646">
            <v>530047</v>
          </cell>
          <cell r="C2646" t="str">
            <v>MOHOTAIND</v>
          </cell>
        </row>
        <row r="2647">
          <cell r="A2647" t="str">
            <v>MOIL LTD</v>
          </cell>
          <cell r="B2647">
            <v>533286</v>
          </cell>
          <cell r="C2647" t="str">
            <v>MOIL</v>
          </cell>
        </row>
        <row r="2648">
          <cell r="A2648" t="str">
            <v>MOKSH ORNAMENTS LTD</v>
          </cell>
          <cell r="B2648" t="str">
            <v>Not Listed</v>
          </cell>
          <cell r="C2648" t="str">
            <v>MOKSH</v>
          </cell>
        </row>
        <row r="2649">
          <cell r="A2649" t="str">
            <v>MOLD-TEK PACKAGING LTD</v>
          </cell>
          <cell r="B2649">
            <v>533080</v>
          </cell>
          <cell r="C2649" t="str">
            <v>MOLDTKPAC</v>
          </cell>
        </row>
        <row r="2650">
          <cell r="A2650" t="str">
            <v>MOLD-TEK TECHNOLOGIES LTD</v>
          </cell>
          <cell r="B2650">
            <v>526263</v>
          </cell>
          <cell r="C2650" t="str">
            <v>MOLDTECH</v>
          </cell>
        </row>
        <row r="2651">
          <cell r="A2651" t="str">
            <v>MONARCH NETWORTH CAPITAL LTD</v>
          </cell>
          <cell r="B2651">
            <v>511551</v>
          </cell>
          <cell r="C2651" t="str">
            <v>Not Listed</v>
          </cell>
        </row>
        <row r="2652">
          <cell r="A2652" t="str">
            <v>MONEY MASTERS LEASING &amp; FINANCE LTD</v>
          </cell>
          <cell r="B2652">
            <v>535910</v>
          </cell>
          <cell r="C2652" t="str">
            <v>Not Listed</v>
          </cell>
        </row>
        <row r="2653">
          <cell r="A2653" t="str">
            <v>MONNET INDUSTRIES LTD</v>
          </cell>
          <cell r="B2653">
            <v>532078</v>
          </cell>
          <cell r="C2653" t="str">
            <v>Not Listed</v>
          </cell>
        </row>
        <row r="2654">
          <cell r="A2654" t="str">
            <v>MONNET ISPAT &amp; ENERGY LTD</v>
          </cell>
          <cell r="B2654">
            <v>513446</v>
          </cell>
          <cell r="C2654" t="str">
            <v>AIONJSW</v>
          </cell>
        </row>
        <row r="2655">
          <cell r="A2655" t="str">
            <v>MONNET PROJECT DEVELOPERS LTD</v>
          </cell>
          <cell r="B2655">
            <v>532723</v>
          </cell>
          <cell r="C2655" t="str">
            <v>Not Listed</v>
          </cell>
        </row>
        <row r="2656">
          <cell r="A2656" t="str">
            <v>MONOTYPE (INDIA) LTD</v>
          </cell>
          <cell r="B2656">
            <v>505343</v>
          </cell>
          <cell r="C2656" t="str">
            <v>Not Listed</v>
          </cell>
        </row>
        <row r="2657">
          <cell r="A2657" t="str">
            <v>MONOTYPE INDIA LTD</v>
          </cell>
          <cell r="B2657">
            <v>505343</v>
          </cell>
          <cell r="C2657" t="str">
            <v>Not Listed</v>
          </cell>
        </row>
        <row r="2658">
          <cell r="A2658" t="str">
            <v>MONSANTO (INDIA) LTD</v>
          </cell>
          <cell r="B2658">
            <v>524084</v>
          </cell>
          <cell r="C2658" t="str">
            <v>MONSANTO</v>
          </cell>
        </row>
        <row r="2659">
          <cell r="A2659" t="str">
            <v>MONSANTO INDIA LTD</v>
          </cell>
          <cell r="B2659">
            <v>524084</v>
          </cell>
          <cell r="C2659" t="str">
            <v>MONSANTO</v>
          </cell>
        </row>
        <row r="2660">
          <cell r="A2660" t="str">
            <v>MONTE CARLO FASHIONS LTD</v>
          </cell>
          <cell r="B2660">
            <v>538836</v>
          </cell>
          <cell r="C2660" t="str">
            <v>MONTECARLO</v>
          </cell>
        </row>
        <row r="2661">
          <cell r="A2661" t="str">
            <v>MOONGIPA CAPITAL FINANCE LTD</v>
          </cell>
          <cell r="B2661">
            <v>530167</v>
          </cell>
          <cell r="C2661" t="str">
            <v>Not Listed</v>
          </cell>
        </row>
        <row r="2662">
          <cell r="A2662" t="str">
            <v>MOONGIPA SECURITIES LTD</v>
          </cell>
          <cell r="B2662">
            <v>539199</v>
          </cell>
          <cell r="C2662" t="str">
            <v>Not Listed</v>
          </cell>
        </row>
        <row r="2663">
          <cell r="A2663" t="str">
            <v>MORARJEE TEXTILES LTD</v>
          </cell>
          <cell r="B2663">
            <v>532621</v>
          </cell>
          <cell r="C2663" t="str">
            <v>MORARJEE</v>
          </cell>
        </row>
        <row r="2664">
          <cell r="A2664" t="str">
            <v>MORARKA FINANCE LTD</v>
          </cell>
          <cell r="B2664">
            <v>511549</v>
          </cell>
          <cell r="C2664" t="str">
            <v>Not Listed</v>
          </cell>
        </row>
        <row r="2665">
          <cell r="A2665" t="str">
            <v>MOREPEN LABORATORIES LTD</v>
          </cell>
          <cell r="B2665">
            <v>500288</v>
          </cell>
          <cell r="C2665" t="str">
            <v>MOREPENLAB</v>
          </cell>
        </row>
        <row r="2666">
          <cell r="A2666" t="str">
            <v>MORGAN VENTURES LTD</v>
          </cell>
          <cell r="B2666">
            <v>526237</v>
          </cell>
          <cell r="C2666" t="str">
            <v>Not Listed</v>
          </cell>
        </row>
        <row r="2667">
          <cell r="A2667" t="str">
            <v>MORGANITE CRUCIBLE (INDIA) LTD</v>
          </cell>
          <cell r="B2667">
            <v>523160</v>
          </cell>
          <cell r="C2667" t="str">
            <v>Not Listed</v>
          </cell>
        </row>
        <row r="2668">
          <cell r="A2668" t="str">
            <v>MORGANITE CRUCIBLE INDIA LTD</v>
          </cell>
          <cell r="B2668">
            <v>523160</v>
          </cell>
          <cell r="C2668" t="str">
            <v>Not Listed</v>
          </cell>
        </row>
        <row r="2669">
          <cell r="A2669" t="str">
            <v>MORYO INDUSTRIES LTD.</v>
          </cell>
          <cell r="B2669">
            <v>513305</v>
          </cell>
          <cell r="C2669" t="str">
            <v>MORYOIND</v>
          </cell>
        </row>
        <row r="2670">
          <cell r="A2670" t="str">
            <v>MOSCHIP SEMICONDUCTOR TECHNOLOGY LTD</v>
          </cell>
          <cell r="B2670">
            <v>532407</v>
          </cell>
          <cell r="C2670" t="str">
            <v>Not Listed</v>
          </cell>
        </row>
        <row r="2671">
          <cell r="A2671" t="str">
            <v>MOSER-BAER I LTD</v>
          </cell>
          <cell r="B2671" t="str">
            <v>Not Listed</v>
          </cell>
          <cell r="C2671" t="str">
            <v>MOSERBAER</v>
          </cell>
        </row>
        <row r="2672">
          <cell r="A2672" t="str">
            <v>MOTHERSON SUMI SYSTEMS LTD</v>
          </cell>
          <cell r="B2672">
            <v>517334</v>
          </cell>
          <cell r="C2672" t="str">
            <v>MOTHERSUMI</v>
          </cell>
        </row>
        <row r="2673">
          <cell r="A2673" t="str">
            <v>MOTILAL OSWAL FINANCIAL SERVICES LTD</v>
          </cell>
          <cell r="B2673">
            <v>532892</v>
          </cell>
          <cell r="C2673" t="str">
            <v>MOTILALOFS</v>
          </cell>
        </row>
        <row r="2674">
          <cell r="A2674" t="str">
            <v>Motilal Oswal MOSt Shares M50 ETF</v>
          </cell>
          <cell r="B2674">
            <v>590115</v>
          </cell>
          <cell r="C2674" t="str">
            <v>M50</v>
          </cell>
        </row>
        <row r="2675">
          <cell r="A2675" t="str">
            <v>Motilal Oswal MOSt Shares NASDAQ-100 ETF</v>
          </cell>
          <cell r="B2675">
            <v>533385</v>
          </cell>
          <cell r="C2675" t="str">
            <v>N100</v>
          </cell>
        </row>
        <row r="2676">
          <cell r="A2676" t="str">
            <v>MOUNT SHIVALIK INDUSTRIES LTD</v>
          </cell>
          <cell r="B2676">
            <v>507522</v>
          </cell>
          <cell r="C2676" t="str">
            <v>Not Listed</v>
          </cell>
        </row>
        <row r="2677">
          <cell r="A2677" t="str">
            <v>MPHASIS LTD</v>
          </cell>
          <cell r="B2677">
            <v>526299</v>
          </cell>
          <cell r="C2677" t="str">
            <v>MPHASIS</v>
          </cell>
        </row>
        <row r="2678">
          <cell r="A2678" t="str">
            <v>MPIL CORPORATION LTD</v>
          </cell>
          <cell r="B2678">
            <v>500450</v>
          </cell>
          <cell r="C2678" t="str">
            <v>Not Listed</v>
          </cell>
        </row>
        <row r="2679">
          <cell r="A2679" t="str">
            <v>MPL PLASTICS LTD</v>
          </cell>
          <cell r="B2679">
            <v>526143</v>
          </cell>
          <cell r="C2679" t="str">
            <v>Not Listed</v>
          </cell>
        </row>
        <row r="2680">
          <cell r="A2680" t="str">
            <v>MPS LTD</v>
          </cell>
          <cell r="B2680">
            <v>532440</v>
          </cell>
          <cell r="C2680" t="str">
            <v>MPSLTD</v>
          </cell>
        </row>
        <row r="2681">
          <cell r="A2681" t="str">
            <v>MRC EXIM LTD</v>
          </cell>
          <cell r="B2681">
            <v>540809</v>
          </cell>
          <cell r="C2681" t="str">
            <v>Not Listed</v>
          </cell>
        </row>
        <row r="2682">
          <cell r="A2682" t="str">
            <v>MRF LTD</v>
          </cell>
          <cell r="B2682">
            <v>500290</v>
          </cell>
          <cell r="C2682" t="str">
            <v>MRF</v>
          </cell>
        </row>
        <row r="2683">
          <cell r="A2683" t="str">
            <v>MRO-TEK REALTY LTD</v>
          </cell>
          <cell r="B2683">
            <v>532376</v>
          </cell>
          <cell r="C2683" t="str">
            <v>MRO-TEK</v>
          </cell>
        </row>
        <row r="2684">
          <cell r="A2684" t="str">
            <v>MRUGESH TRADING LTD</v>
          </cell>
          <cell r="B2684">
            <v>512065</v>
          </cell>
          <cell r="C2684" t="str">
            <v>Not Listed</v>
          </cell>
        </row>
        <row r="2685">
          <cell r="A2685" t="str">
            <v>MSP STEEL &amp; POWER LTD</v>
          </cell>
          <cell r="B2685">
            <v>532650</v>
          </cell>
          <cell r="C2685" t="str">
            <v>MSPL</v>
          </cell>
        </row>
        <row r="2686">
          <cell r="A2686" t="str">
            <v>MSR (INDIA) LTD</v>
          </cell>
          <cell r="B2686">
            <v>508922</v>
          </cell>
          <cell r="C2686" t="str">
            <v>Not Listed</v>
          </cell>
        </row>
        <row r="2687">
          <cell r="A2687" t="str">
            <v>MSR INDIA LTD</v>
          </cell>
          <cell r="B2687">
            <v>508922</v>
          </cell>
          <cell r="C2687" t="str">
            <v>Not Listed</v>
          </cell>
        </row>
        <row r="2688">
          <cell r="A2688" t="str">
            <v>Mstc LTD</v>
          </cell>
          <cell r="B2688" t="str">
            <v>Not Listed</v>
          </cell>
          <cell r="C2688" t="str">
            <v>MSTCLTD</v>
          </cell>
        </row>
        <row r="2689">
          <cell r="A2689" t="str">
            <v>MSTC Ltd</v>
          </cell>
          <cell r="B2689">
            <v>542597</v>
          </cell>
          <cell r="C2689" t="str">
            <v>MSTC</v>
          </cell>
        </row>
        <row r="2690">
          <cell r="A2690" t="str">
            <v>MT EDUCARE LTD</v>
          </cell>
          <cell r="B2690">
            <v>534312</v>
          </cell>
          <cell r="C2690" t="str">
            <v>MTEDUCARE</v>
          </cell>
        </row>
        <row r="2691">
          <cell r="A2691" t="str">
            <v>MUDIT FINLEASE LTD</v>
          </cell>
          <cell r="B2691">
            <v>531919</v>
          </cell>
          <cell r="C2691" t="str">
            <v>Not Listed</v>
          </cell>
        </row>
        <row r="2692">
          <cell r="A2692" t="str">
            <v>MUDRA FINANCIAL SERVICES LTD</v>
          </cell>
          <cell r="B2692">
            <v>539819</v>
          </cell>
          <cell r="C2692" t="str">
            <v>Not Listed</v>
          </cell>
        </row>
        <row r="2693">
          <cell r="A2693" t="str">
            <v>MUDUNURU LTD</v>
          </cell>
          <cell r="B2693">
            <v>538743</v>
          </cell>
          <cell r="C2693" t="str">
            <v>Not Listed</v>
          </cell>
        </row>
        <row r="2694">
          <cell r="A2694" t="str">
            <v>MUKAND ENGINEERS LTD</v>
          </cell>
          <cell r="B2694">
            <v>532097</v>
          </cell>
          <cell r="C2694" t="str">
            <v>MUKANDENGG</v>
          </cell>
        </row>
        <row r="2695">
          <cell r="A2695" t="str">
            <v>MUKAND LTD</v>
          </cell>
          <cell r="B2695">
            <v>500460</v>
          </cell>
          <cell r="C2695" t="str">
            <v>MUKANDLTD</v>
          </cell>
        </row>
        <row r="2696">
          <cell r="A2696" t="str">
            <v>MUKAT PIPES LTD.-$</v>
          </cell>
          <cell r="B2696">
            <v>523832</v>
          </cell>
          <cell r="C2696" t="str">
            <v>MUKATPIP</v>
          </cell>
        </row>
        <row r="2697">
          <cell r="A2697" t="str">
            <v>MUKESH BABU FINANCIAL SERVICES LTD</v>
          </cell>
          <cell r="B2697">
            <v>530341</v>
          </cell>
          <cell r="C2697" t="str">
            <v>Not Listed</v>
          </cell>
        </row>
        <row r="2698">
          <cell r="A2698" t="str">
            <v>MUKTA AGRICULTURE LTD</v>
          </cell>
          <cell r="B2698">
            <v>535204</v>
          </cell>
          <cell r="C2698" t="str">
            <v>Not Listed</v>
          </cell>
        </row>
        <row r="2699">
          <cell r="A2699" t="str">
            <v>MUKTA ARTS LTD</v>
          </cell>
          <cell r="B2699">
            <v>532357</v>
          </cell>
          <cell r="C2699" t="str">
            <v>MUKTAARTS</v>
          </cell>
        </row>
        <row r="2700">
          <cell r="A2700" t="str">
            <v>MULLER &amp; PHIPPS (INDIA) LTD</v>
          </cell>
          <cell r="B2700">
            <v>501477</v>
          </cell>
          <cell r="C2700" t="str">
            <v>Not Listed</v>
          </cell>
        </row>
        <row r="2701">
          <cell r="A2701" t="str">
            <v>MULLER &amp; PHIPPS INDIA LTD</v>
          </cell>
          <cell r="B2701">
            <v>501477</v>
          </cell>
          <cell r="C2701" t="str">
            <v>Not Listed</v>
          </cell>
        </row>
        <row r="2702">
          <cell r="A2702" t="str">
            <v>MULTI COMMODITY EXCHANGE OF (INDIA) LTD</v>
          </cell>
          <cell r="B2702">
            <v>534091</v>
          </cell>
          <cell r="C2702" t="str">
            <v>MCX</v>
          </cell>
        </row>
        <row r="2703">
          <cell r="A2703" t="str">
            <v>MULTI COMMODITY EXCHANGE OF INDIA LTD</v>
          </cell>
          <cell r="B2703">
            <v>534091</v>
          </cell>
          <cell r="C2703" t="str">
            <v>MCX</v>
          </cell>
        </row>
        <row r="2704">
          <cell r="A2704" t="str">
            <v>MULTIBASE (INDIA) LTD</v>
          </cell>
          <cell r="B2704">
            <v>526169</v>
          </cell>
          <cell r="C2704" t="str">
            <v>Not Listed</v>
          </cell>
        </row>
        <row r="2705">
          <cell r="A2705" t="str">
            <v>MULTIBASE INDIA LTD</v>
          </cell>
          <cell r="B2705">
            <v>526169</v>
          </cell>
          <cell r="C2705" t="str">
            <v>Not Listed</v>
          </cell>
        </row>
        <row r="2706">
          <cell r="A2706" t="str">
            <v>MULTIPLUS HOLDINGS LTD</v>
          </cell>
          <cell r="B2706">
            <v>505594</v>
          </cell>
          <cell r="C2706" t="str">
            <v>Not Listed</v>
          </cell>
        </row>
        <row r="2707">
          <cell r="A2707" t="str">
            <v>MULTIPURPOSE TRADING &amp; AGENCIES LTD</v>
          </cell>
          <cell r="B2707">
            <v>504356</v>
          </cell>
          <cell r="C2707" t="str">
            <v>Not Listed</v>
          </cell>
        </row>
        <row r="2708">
          <cell r="A2708" t="str">
            <v>MUNJAL AUTO INDUSTRIES LTD</v>
          </cell>
          <cell r="B2708">
            <v>520059</v>
          </cell>
          <cell r="C2708" t="str">
            <v>MUNJALAU</v>
          </cell>
        </row>
        <row r="2709">
          <cell r="A2709" t="str">
            <v>MUNJAL SHOWA LTD</v>
          </cell>
          <cell r="B2709">
            <v>520043</v>
          </cell>
          <cell r="C2709" t="str">
            <v>MUNJALSHOW</v>
          </cell>
        </row>
        <row r="2710">
          <cell r="A2710" t="str">
            <v>MUNOTH CAPITAL MARKET LTD</v>
          </cell>
          <cell r="B2710">
            <v>511200</v>
          </cell>
          <cell r="C2710" t="str">
            <v>Not Listed</v>
          </cell>
        </row>
        <row r="2711">
          <cell r="A2711" t="str">
            <v>Munoth Communication Ltd</v>
          </cell>
          <cell r="B2711">
            <v>511401</v>
          </cell>
          <cell r="C2711" t="str">
            <v>MCLTD</v>
          </cell>
        </row>
        <row r="2712">
          <cell r="A2712" t="str">
            <v>MUNOTH FINANCIAL SERVICES LTD</v>
          </cell>
          <cell r="B2712">
            <v>531821</v>
          </cell>
          <cell r="C2712" t="str">
            <v>Not Listed</v>
          </cell>
        </row>
        <row r="2713">
          <cell r="A2713" t="str">
            <v>MURUDESHWAR CERAMICS LTD</v>
          </cell>
          <cell r="B2713">
            <v>515037</v>
          </cell>
          <cell r="C2713" t="str">
            <v>MURUDCERA</v>
          </cell>
        </row>
        <row r="2714">
          <cell r="A2714" t="str">
            <v>MUSIC BROADCAST LTD</v>
          </cell>
          <cell r="B2714">
            <v>540366</v>
          </cell>
          <cell r="C2714" t="str">
            <v>RADIOCITY</v>
          </cell>
        </row>
        <row r="2715">
          <cell r="A2715" t="str">
            <v>MUTHOOT CAPITAL SERVICES LTD</v>
          </cell>
          <cell r="B2715">
            <v>511766</v>
          </cell>
          <cell r="C2715" t="str">
            <v>MUTHOOTCAP</v>
          </cell>
        </row>
        <row r="2716">
          <cell r="A2716" t="str">
            <v>MUTHOOT FINANCE LTD</v>
          </cell>
          <cell r="B2716">
            <v>533398</v>
          </cell>
          <cell r="C2716" t="str">
            <v>MUTHOOTFIN</v>
          </cell>
        </row>
        <row r="2717">
          <cell r="A2717" t="str">
            <v>MVL LTD</v>
          </cell>
          <cell r="B2717">
            <v>532991</v>
          </cell>
          <cell r="C2717" t="str">
            <v>MVL</v>
          </cell>
        </row>
        <row r="2718">
          <cell r="A2718" t="str">
            <v>MY MONEY SECURITIES LTD</v>
          </cell>
          <cell r="B2718">
            <v>538862</v>
          </cell>
          <cell r="C2718" t="str">
            <v>Not Listed</v>
          </cell>
        </row>
        <row r="2719">
          <cell r="A2719" t="str">
            <v>MYSORE PETRO CHEMICALS LTD</v>
          </cell>
          <cell r="B2719">
            <v>506734</v>
          </cell>
          <cell r="C2719" t="str">
            <v>Not Listed</v>
          </cell>
        </row>
        <row r="2720">
          <cell r="A2720" t="str">
            <v>MYSTIC ELECTRONICS LTD</v>
          </cell>
          <cell r="B2720">
            <v>535205</v>
          </cell>
          <cell r="C2720" t="str">
            <v>Not Listed</v>
          </cell>
        </row>
        <row r="2721">
          <cell r="A2721" t="str">
            <v>N B I INDUSTRIAL FINANCE COMPANY LTD</v>
          </cell>
          <cell r="B2721" t="str">
            <v>Not Listed</v>
          </cell>
          <cell r="C2721" t="str">
            <v>NBIFIN</v>
          </cell>
        </row>
        <row r="2722">
          <cell r="A2722" t="str">
            <v>N D METAL INDUSTRIES LTD</v>
          </cell>
          <cell r="B2722">
            <v>512024</v>
          </cell>
          <cell r="C2722" t="str">
            <v>Not Listed</v>
          </cell>
        </row>
        <row r="2723">
          <cell r="A2723" t="str">
            <v>N G INDUSTRIES LTD</v>
          </cell>
          <cell r="B2723">
            <v>530897</v>
          </cell>
          <cell r="C2723" t="str">
            <v>Not Listed</v>
          </cell>
        </row>
        <row r="2724">
          <cell r="A2724" t="str">
            <v>N R AGARWAL INDUSTRIES LTD</v>
          </cell>
          <cell r="B2724">
            <v>516082</v>
          </cell>
          <cell r="C2724" t="str">
            <v>NRAIL</v>
          </cell>
        </row>
        <row r="2725">
          <cell r="A2725" t="str">
            <v>N R INTERNATIONAL LTD</v>
          </cell>
          <cell r="B2725">
            <v>532623</v>
          </cell>
          <cell r="C2725" t="str">
            <v>Not Listed</v>
          </cell>
        </row>
        <row r="2726">
          <cell r="A2726" t="str">
            <v>N2N TECHNOLOGIES LTD</v>
          </cell>
          <cell r="B2726">
            <v>512279</v>
          </cell>
          <cell r="C2726" t="str">
            <v>Not Listed</v>
          </cell>
        </row>
        <row r="2727">
          <cell r="A2727" t="str">
            <v>NACL INDUSTRIES LTD</v>
          </cell>
          <cell r="B2727">
            <v>524709</v>
          </cell>
          <cell r="C2727" t="str">
            <v>NACLIND</v>
          </cell>
        </row>
        <row r="2728">
          <cell r="A2728" t="str">
            <v>NAGA DHUNSERI GROUP LTD</v>
          </cell>
          <cell r="B2728" t="str">
            <v>Not Listed</v>
          </cell>
          <cell r="C2728" t="str">
            <v>NDGL</v>
          </cell>
        </row>
        <row r="2729">
          <cell r="A2729" t="str">
            <v>NAGARJUNA AGRI TECH LTD</v>
          </cell>
          <cell r="B2729">
            <v>531832</v>
          </cell>
          <cell r="C2729" t="str">
            <v>Not Listed</v>
          </cell>
        </row>
        <row r="2730">
          <cell r="A2730" t="str">
            <v>NAGARJUNA FERTILIZERS AND CHEMICALS LTD</v>
          </cell>
          <cell r="B2730">
            <v>539917</v>
          </cell>
          <cell r="C2730" t="str">
            <v>NAGAFERT</v>
          </cell>
        </row>
        <row r="2731">
          <cell r="A2731" t="str">
            <v>NAGARJUNA OIL REFINERY LTD</v>
          </cell>
          <cell r="B2731">
            <v>534184</v>
          </cell>
          <cell r="C2731" t="str">
            <v>NAGAROIL</v>
          </cell>
        </row>
        <row r="2732">
          <cell r="A2732" t="str">
            <v>NAGPUR POWER &amp; INDUSTRIES LTD</v>
          </cell>
          <cell r="B2732">
            <v>532362</v>
          </cell>
          <cell r="C2732" t="str">
            <v>Not Listed</v>
          </cell>
        </row>
        <row r="2733">
          <cell r="A2733" t="str">
            <v>NAGREEKA CAPITAL &amp; INFRASTRUCTURE LTD</v>
          </cell>
          <cell r="B2733">
            <v>532895</v>
          </cell>
          <cell r="C2733" t="str">
            <v>NAGREEKCAP</v>
          </cell>
        </row>
        <row r="2734">
          <cell r="A2734" t="str">
            <v>NAGREEKA EXPORTS LTD</v>
          </cell>
          <cell r="B2734">
            <v>521109</v>
          </cell>
          <cell r="C2734" t="str">
            <v>NAGREEKEXP</v>
          </cell>
        </row>
        <row r="2735">
          <cell r="A2735" t="str">
            <v>NAHAR CAPITAL AND FINANCIAL SERVICES LTD</v>
          </cell>
          <cell r="B2735">
            <v>532952</v>
          </cell>
          <cell r="C2735" t="str">
            <v>NAHARCAP</v>
          </cell>
        </row>
        <row r="2736">
          <cell r="A2736" t="str">
            <v>NAHAR INDUSTRIAL ENTERPRISES LTD</v>
          </cell>
          <cell r="B2736">
            <v>519136</v>
          </cell>
          <cell r="C2736" t="str">
            <v>NAHARINDUS</v>
          </cell>
        </row>
        <row r="2737">
          <cell r="A2737" t="str">
            <v>NAHAR POLY FILMS LTD</v>
          </cell>
          <cell r="B2737">
            <v>523391</v>
          </cell>
          <cell r="C2737" t="str">
            <v>NAHARPOLY</v>
          </cell>
        </row>
        <row r="2738">
          <cell r="A2738" t="str">
            <v>NAHAR SPINNING MILLS LTD</v>
          </cell>
          <cell r="B2738">
            <v>500296</v>
          </cell>
          <cell r="C2738" t="str">
            <v>NAHARSPING</v>
          </cell>
        </row>
        <row r="2739">
          <cell r="A2739" t="str">
            <v>NAKODA GROUP OF INDUSTRIES LTD</v>
          </cell>
          <cell r="B2739">
            <v>541418</v>
          </cell>
          <cell r="C2739" t="str">
            <v>Not Listed</v>
          </cell>
        </row>
        <row r="2740">
          <cell r="A2740" t="str">
            <v>NALIN LEASE FINANCE LTD</v>
          </cell>
          <cell r="B2740">
            <v>531212</v>
          </cell>
          <cell r="C2740" t="str">
            <v>Not Listed</v>
          </cell>
        </row>
        <row r="2741">
          <cell r="A2741" t="str">
            <v>NALWA SONS INVESTMENTS LTD</v>
          </cell>
          <cell r="B2741">
            <v>532256</v>
          </cell>
          <cell r="C2741" t="str">
            <v>NSIL</v>
          </cell>
        </row>
        <row r="2742">
          <cell r="A2742" t="str">
            <v>NAM SECURITIES LTD</v>
          </cell>
          <cell r="B2742">
            <v>538395</v>
          </cell>
          <cell r="C2742" t="str">
            <v>Not Listed</v>
          </cell>
        </row>
        <row r="2743">
          <cell r="A2743" t="str">
            <v>NANDAN DENIM LTD</v>
          </cell>
          <cell r="B2743">
            <v>532641</v>
          </cell>
          <cell r="C2743" t="str">
            <v>NDL</v>
          </cell>
        </row>
        <row r="2744">
          <cell r="A2744" t="str">
            <v>NANDANI CREATION LTD</v>
          </cell>
          <cell r="B2744" t="str">
            <v>Not Listed</v>
          </cell>
          <cell r="C2744" t="str">
            <v>NANDANI</v>
          </cell>
        </row>
        <row r="2745">
          <cell r="A2745" t="str">
            <v>NARAYANA HRUDAYALAYA LTD</v>
          </cell>
          <cell r="B2745">
            <v>539551</v>
          </cell>
          <cell r="C2745" t="str">
            <v>NH</v>
          </cell>
        </row>
        <row r="2746">
          <cell r="A2746" t="str">
            <v>NARAYANI STEELS LTD</v>
          </cell>
          <cell r="B2746">
            <v>540080</v>
          </cell>
          <cell r="C2746" t="str">
            <v>Not Listed</v>
          </cell>
        </row>
        <row r="2747">
          <cell r="A2747" t="str">
            <v>NARBADA GEMS AND JEWELLERY LTD</v>
          </cell>
          <cell r="B2747">
            <v>519455</v>
          </cell>
          <cell r="C2747" t="str">
            <v>Not Listed</v>
          </cell>
        </row>
        <row r="2748">
          <cell r="A2748" t="str">
            <v>Narendra Investments (Delhi) Ltd</v>
          </cell>
          <cell r="B2748">
            <v>540204</v>
          </cell>
          <cell r="C2748" t="str">
            <v>NIDL</v>
          </cell>
        </row>
        <row r="2749">
          <cell r="A2749" t="str">
            <v>NARENDRA PROPERTIES LTD</v>
          </cell>
          <cell r="B2749">
            <v>531416</v>
          </cell>
          <cell r="C2749" t="str">
            <v>Not Listed</v>
          </cell>
        </row>
        <row r="2750">
          <cell r="A2750" t="str">
            <v>NARMADA AGROBASE LTD</v>
          </cell>
          <cell r="B2750" t="str">
            <v>Not Listed</v>
          </cell>
          <cell r="C2750" t="str">
            <v>NARMADA</v>
          </cell>
        </row>
        <row r="2751">
          <cell r="A2751" t="str">
            <v>NARMADA GELATINES LTD</v>
          </cell>
          <cell r="B2751">
            <v>526739</v>
          </cell>
          <cell r="C2751" t="str">
            <v>Not Listed</v>
          </cell>
        </row>
        <row r="2752">
          <cell r="A2752" t="str">
            <v>NARMADA MACPLAST DRIP IRRIGATION SYSTEMS LTD.</v>
          </cell>
          <cell r="B2752">
            <v>517431</v>
          </cell>
          <cell r="C2752" t="str">
            <v>NARMP</v>
          </cell>
        </row>
        <row r="2753">
          <cell r="A2753" t="str">
            <v>NATCO ECONOMICALS LTD</v>
          </cell>
          <cell r="B2753">
            <v>539595</v>
          </cell>
          <cell r="C2753" t="str">
            <v>Not Listed</v>
          </cell>
        </row>
        <row r="2754">
          <cell r="A2754" t="str">
            <v>NATCO PHARMA LTD</v>
          </cell>
          <cell r="B2754">
            <v>524816</v>
          </cell>
          <cell r="C2754" t="str">
            <v>NATCOPHARM</v>
          </cell>
        </row>
        <row r="2755">
          <cell r="A2755" t="str">
            <v>NATH BIO-GENES (INDIA) LTD</v>
          </cell>
          <cell r="B2755">
            <v>537291</v>
          </cell>
          <cell r="C2755" t="str">
            <v>NATHBIOGEN</v>
          </cell>
        </row>
        <row r="2756">
          <cell r="A2756" t="str">
            <v>NATH BIO-GENES INDIA LTD</v>
          </cell>
          <cell r="B2756">
            <v>537291</v>
          </cell>
          <cell r="C2756" t="str">
            <v>NATHBIOGEN</v>
          </cell>
        </row>
        <row r="2757">
          <cell r="A2757" t="str">
            <v>NATH PULP &amp; PAPER MILLS LTD</v>
          </cell>
          <cell r="B2757">
            <v>502407</v>
          </cell>
          <cell r="C2757" t="str">
            <v>Not Listed</v>
          </cell>
        </row>
        <row r="2758">
          <cell r="A2758" t="str">
            <v>NATIONAL ALUMINIUM COMPANY LTD</v>
          </cell>
          <cell r="B2758">
            <v>532234</v>
          </cell>
          <cell r="C2758" t="str">
            <v>NATIONALUM</v>
          </cell>
        </row>
        <row r="2759">
          <cell r="A2759" t="str">
            <v>NATIONAL FERTILIZERS LTD</v>
          </cell>
          <cell r="B2759">
            <v>523630</v>
          </cell>
          <cell r="C2759" t="str">
            <v>NFL</v>
          </cell>
        </row>
        <row r="2760">
          <cell r="A2760" t="str">
            <v>NATIONAL FITTINGS LTD</v>
          </cell>
          <cell r="B2760">
            <v>531289</v>
          </cell>
          <cell r="C2760" t="str">
            <v>Not Listed</v>
          </cell>
        </row>
        <row r="2761">
          <cell r="A2761" t="str">
            <v>NATIONAL GENERAL INDUSTRIES LTD</v>
          </cell>
          <cell r="B2761">
            <v>531651</v>
          </cell>
          <cell r="C2761" t="str">
            <v>Not Listed</v>
          </cell>
        </row>
        <row r="2762">
          <cell r="A2762" t="str">
            <v>NATIONAL OXYGEN LTD</v>
          </cell>
          <cell r="B2762">
            <v>507813</v>
          </cell>
          <cell r="C2762" t="str">
            <v>Not Listed</v>
          </cell>
        </row>
        <row r="2763">
          <cell r="A2763" t="str">
            <v>NATIONAL PEROXIDE LTD</v>
          </cell>
          <cell r="B2763">
            <v>500298</v>
          </cell>
          <cell r="C2763" t="str">
            <v>Not Listed</v>
          </cell>
        </row>
        <row r="2764">
          <cell r="A2764" t="str">
            <v>NATIONAL PLASTIC INDUSTRIES LTD</v>
          </cell>
          <cell r="B2764">
            <v>526616</v>
          </cell>
          <cell r="C2764" t="str">
            <v>Not Listed</v>
          </cell>
        </row>
        <row r="2765">
          <cell r="A2765" t="str">
            <v>NATIONAL PLASTIC TECHNOLOGIES LTD</v>
          </cell>
          <cell r="B2765">
            <v>531287</v>
          </cell>
          <cell r="C2765" t="str">
            <v>Not Listed</v>
          </cell>
        </row>
        <row r="2766">
          <cell r="A2766" t="str">
            <v>NATIONAL PLYWOOD INDUSTRIES LTD</v>
          </cell>
          <cell r="B2766">
            <v>516062</v>
          </cell>
          <cell r="C2766" t="str">
            <v>Not Listed</v>
          </cell>
        </row>
        <row r="2767">
          <cell r="A2767" t="str">
            <v>NATIONAL STANDARD (INDIA) LTD</v>
          </cell>
          <cell r="B2767">
            <v>504882</v>
          </cell>
          <cell r="C2767" t="str">
            <v>Not Listed</v>
          </cell>
        </row>
        <row r="2768">
          <cell r="A2768" t="str">
            <v>NATIONAL STANDARD INDIA LTD</v>
          </cell>
          <cell r="B2768">
            <v>504882</v>
          </cell>
          <cell r="C2768" t="str">
            <v>Not Listed</v>
          </cell>
        </row>
        <row r="2769">
          <cell r="A2769" t="str">
            <v>NATIONAL STEEL AND AGRO INDUSTRIES LTD</v>
          </cell>
          <cell r="B2769">
            <v>513179</v>
          </cell>
          <cell r="C2769" t="str">
            <v>NATNLSTEEL</v>
          </cell>
        </row>
        <row r="2770">
          <cell r="A2770" t="str">
            <v>NATRAJ PROTEINS LTD</v>
          </cell>
          <cell r="B2770">
            <v>530119</v>
          </cell>
          <cell r="C2770" t="str">
            <v>Not Listed</v>
          </cell>
        </row>
        <row r="2771">
          <cell r="A2771" t="str">
            <v>NATURA HUE CHEM LTD</v>
          </cell>
          <cell r="B2771">
            <v>531834</v>
          </cell>
          <cell r="C2771" t="str">
            <v>Not Listed</v>
          </cell>
        </row>
        <row r="2772">
          <cell r="A2772" t="str">
            <v>NATURAL CAPSULES LTD</v>
          </cell>
          <cell r="B2772">
            <v>524654</v>
          </cell>
          <cell r="C2772" t="str">
            <v>Not Listed</v>
          </cell>
        </row>
        <row r="2773">
          <cell r="A2773" t="str">
            <v>NATURITE AGRO PRODUCTS LTD</v>
          </cell>
          <cell r="B2773">
            <v>538926</v>
          </cell>
          <cell r="C2773" t="str">
            <v>Not Listed</v>
          </cell>
        </row>
        <row r="2774">
          <cell r="A2774" t="str">
            <v>NAVA BHARAT VENTURES LTD</v>
          </cell>
          <cell r="B2774">
            <v>513023</v>
          </cell>
          <cell r="C2774" t="str">
            <v>NBVENTURES</v>
          </cell>
        </row>
        <row r="2775">
          <cell r="A2775" t="str">
            <v>NAVIGANT CORPORATE ADVISORS LTD</v>
          </cell>
          <cell r="B2775">
            <v>539521</v>
          </cell>
          <cell r="C2775" t="str">
            <v>Not Listed</v>
          </cell>
        </row>
        <row r="2776">
          <cell r="A2776" t="str">
            <v>NAVIN FLUORINE INTERNATIONAL LTD</v>
          </cell>
          <cell r="B2776">
            <v>532504</v>
          </cell>
          <cell r="C2776" t="str">
            <v>NAVINFLUOR</v>
          </cell>
        </row>
        <row r="2777">
          <cell r="A2777" t="str">
            <v>NAVKAR BUILDERS LTD</v>
          </cell>
          <cell r="B2777">
            <v>531494</v>
          </cell>
          <cell r="C2777" t="str">
            <v>Not Listed</v>
          </cell>
        </row>
        <row r="2778">
          <cell r="A2778" t="str">
            <v>NAVKAR CORPORATION LTD</v>
          </cell>
          <cell r="B2778">
            <v>539332</v>
          </cell>
          <cell r="C2778" t="str">
            <v>NAVKARCORP</v>
          </cell>
        </row>
        <row r="2779">
          <cell r="A2779" t="str">
            <v>NAVKETAN MERCHANTS LTD</v>
          </cell>
          <cell r="B2779">
            <v>539525</v>
          </cell>
          <cell r="C2779" t="str">
            <v>Not Listed</v>
          </cell>
        </row>
        <row r="2780">
          <cell r="A2780" t="str">
            <v>NAVNEET EDUCATION LTD</v>
          </cell>
          <cell r="B2780">
            <v>508989</v>
          </cell>
          <cell r="C2780" t="str">
            <v>NAVNETEDUL</v>
          </cell>
        </row>
        <row r="2781">
          <cell r="A2781" t="str">
            <v>NAYSAA SECURITIES LTD</v>
          </cell>
          <cell r="B2781">
            <v>538668</v>
          </cell>
          <cell r="C2781" t="str">
            <v>Not Listed</v>
          </cell>
        </row>
        <row r="2782">
          <cell r="A2782" t="str">
            <v>NB FOOTWEAR LTD</v>
          </cell>
          <cell r="B2782">
            <v>523242</v>
          </cell>
          <cell r="C2782" t="str">
            <v>Not Listed</v>
          </cell>
        </row>
        <row r="2783">
          <cell r="A2783" t="str">
            <v>NBCC (INDIA) LTD</v>
          </cell>
          <cell r="B2783">
            <v>534309</v>
          </cell>
          <cell r="C2783" t="str">
            <v>NBCC</v>
          </cell>
        </row>
        <row r="2784">
          <cell r="A2784" t="str">
            <v>NBCC INDIA LTD</v>
          </cell>
          <cell r="B2784">
            <v>534309</v>
          </cell>
          <cell r="C2784" t="str">
            <v>NBCC</v>
          </cell>
        </row>
        <row r="2785">
          <cell r="A2785" t="str">
            <v>NCC BLUE WATER PRODUCTS LTD</v>
          </cell>
          <cell r="B2785">
            <v>519506</v>
          </cell>
          <cell r="C2785" t="str">
            <v>Not Listed</v>
          </cell>
        </row>
        <row r="2786">
          <cell r="A2786" t="str">
            <v>NCC FINANCE LTD</v>
          </cell>
          <cell r="B2786">
            <v>531452</v>
          </cell>
          <cell r="C2786" t="str">
            <v>Not Listed</v>
          </cell>
        </row>
        <row r="2787">
          <cell r="A2787" t="str">
            <v>NCC LTD</v>
          </cell>
          <cell r="B2787">
            <v>500294</v>
          </cell>
          <cell r="C2787" t="str">
            <v>NCC</v>
          </cell>
        </row>
        <row r="2788">
          <cell r="A2788" t="str">
            <v>NCL INDUSTRIES LTD</v>
          </cell>
          <cell r="B2788">
            <v>502168</v>
          </cell>
          <cell r="C2788" t="str">
            <v>NCLIND</v>
          </cell>
        </row>
        <row r="2789">
          <cell r="A2789" t="str">
            <v>NCL RESEARCH &amp; FINANCIAL SERVICES LTD</v>
          </cell>
          <cell r="B2789">
            <v>530557</v>
          </cell>
          <cell r="C2789" t="str">
            <v>Not Listed</v>
          </cell>
        </row>
        <row r="2790">
          <cell r="A2790" t="str">
            <v>NDA SECURITIES LTD</v>
          </cell>
          <cell r="B2790">
            <v>511535</v>
          </cell>
          <cell r="C2790" t="str">
            <v>Not Listed</v>
          </cell>
        </row>
        <row r="2791">
          <cell r="A2791" t="str">
            <v>NECTAR LIFESCIENCES LTD</v>
          </cell>
          <cell r="B2791">
            <v>532649</v>
          </cell>
          <cell r="C2791" t="str">
            <v>NECLIFE</v>
          </cell>
        </row>
        <row r="2792">
          <cell r="A2792" t="str">
            <v>NEELAMALAI AGRO INDUSTRIES LTD</v>
          </cell>
          <cell r="B2792">
            <v>508670</v>
          </cell>
          <cell r="C2792" t="str">
            <v>Not Listed</v>
          </cell>
        </row>
        <row r="2793">
          <cell r="A2793" t="str">
            <v>NEELKANTH ROCKMINERALS LTD</v>
          </cell>
          <cell r="B2793">
            <v>531049</v>
          </cell>
          <cell r="C2793" t="str">
            <v>Not Listed</v>
          </cell>
        </row>
        <row r="2794">
          <cell r="A2794" t="str">
            <v>NEERAJ PAPER MARKETING LTD</v>
          </cell>
          <cell r="B2794">
            <v>539409</v>
          </cell>
          <cell r="C2794" t="str">
            <v>Not Listed</v>
          </cell>
        </row>
        <row r="2795">
          <cell r="A2795" t="str">
            <v>NEGOTIUM INTERNATIONAL TRADE LTD</v>
          </cell>
          <cell r="B2795">
            <v>537838</v>
          </cell>
          <cell r="C2795" t="str">
            <v>Not Listed</v>
          </cell>
        </row>
        <row r="2796">
          <cell r="A2796" t="str">
            <v>NEHA INTERNATIONAL LTD</v>
          </cell>
          <cell r="B2796">
            <v>519560</v>
          </cell>
          <cell r="C2796" t="str">
            <v>Not Listed</v>
          </cell>
        </row>
        <row r="2797">
          <cell r="A2797" t="str">
            <v>NEIL INDUSTRIES LTD</v>
          </cell>
          <cell r="B2797">
            <v>539016</v>
          </cell>
          <cell r="C2797" t="str">
            <v>Not Listed</v>
          </cell>
        </row>
        <row r="2798">
          <cell r="A2798" t="str">
            <v>NELCAST LTD</v>
          </cell>
          <cell r="B2798">
            <v>532864</v>
          </cell>
          <cell r="C2798" t="str">
            <v>NELCAST</v>
          </cell>
        </row>
        <row r="2799">
          <cell r="A2799" t="str">
            <v>NELCO LTD</v>
          </cell>
          <cell r="B2799">
            <v>504112</v>
          </cell>
          <cell r="C2799" t="str">
            <v>NELCO</v>
          </cell>
        </row>
        <row r="2800">
          <cell r="A2800" t="str">
            <v>NEO INFRACON LTD</v>
          </cell>
          <cell r="B2800">
            <v>514332</v>
          </cell>
          <cell r="C2800" t="str">
            <v>Not Listed</v>
          </cell>
        </row>
        <row r="2801">
          <cell r="A2801" t="str">
            <v>NEOGEM (INDIA) LTD</v>
          </cell>
          <cell r="B2801">
            <v>526195</v>
          </cell>
          <cell r="C2801" t="str">
            <v>Not Listed</v>
          </cell>
        </row>
        <row r="2802">
          <cell r="A2802" t="str">
            <v>NEOGEM INDIA LTD</v>
          </cell>
          <cell r="B2802">
            <v>526195</v>
          </cell>
          <cell r="C2802" t="str">
            <v>Not Listed</v>
          </cell>
        </row>
        <row r="2803">
          <cell r="A2803" t="str">
            <v>Neogen Chemicals Ltd</v>
          </cell>
          <cell r="B2803">
            <v>542665</v>
          </cell>
          <cell r="C2803" t="str">
            <v>NEOGEN</v>
          </cell>
        </row>
        <row r="2804">
          <cell r="A2804" t="str">
            <v>NEPTUNE EXPORTS LTD</v>
          </cell>
          <cell r="B2804">
            <v>512522</v>
          </cell>
          <cell r="C2804" t="str">
            <v>Not Listed</v>
          </cell>
        </row>
        <row r="2805">
          <cell r="A2805" t="str">
            <v>NESCO LTD</v>
          </cell>
          <cell r="B2805">
            <v>505355</v>
          </cell>
          <cell r="C2805" t="str">
            <v>NESCO</v>
          </cell>
        </row>
        <row r="2806">
          <cell r="A2806" t="str">
            <v>NESTLE (INDIA) LTD</v>
          </cell>
          <cell r="B2806">
            <v>500790</v>
          </cell>
          <cell r="C2806" t="str">
            <v>NESTLEIND</v>
          </cell>
        </row>
        <row r="2807">
          <cell r="A2807" t="str">
            <v>NESTLE INDIA LTD</v>
          </cell>
          <cell r="B2807">
            <v>500790</v>
          </cell>
          <cell r="C2807" t="str">
            <v>NESTLEIND</v>
          </cell>
        </row>
        <row r="2808">
          <cell r="A2808" t="str">
            <v>NETLINK SOLUTIONS (INDIA) LTD</v>
          </cell>
          <cell r="B2808">
            <v>509040</v>
          </cell>
          <cell r="C2808" t="str">
            <v>Not Listed</v>
          </cell>
        </row>
        <row r="2809">
          <cell r="A2809" t="str">
            <v>NETLINK SOLUTIONS INDIA LTD</v>
          </cell>
          <cell r="B2809">
            <v>509040</v>
          </cell>
          <cell r="C2809" t="str">
            <v>Not Listed</v>
          </cell>
        </row>
        <row r="2810">
          <cell r="A2810" t="str">
            <v>NETRIPPLES SOFTWARE LTD</v>
          </cell>
          <cell r="B2810">
            <v>542117</v>
          </cell>
          <cell r="C2810" t="str">
            <v>Not Listed</v>
          </cell>
        </row>
        <row r="2811">
          <cell r="A2811" t="str">
            <v>NETTLINX LTD</v>
          </cell>
          <cell r="B2811">
            <v>511658</v>
          </cell>
          <cell r="C2811" t="str">
            <v>Not Listed</v>
          </cell>
        </row>
        <row r="2812">
          <cell r="A2812" t="str">
            <v>NETWORK LTD</v>
          </cell>
          <cell r="B2812">
            <v>523558</v>
          </cell>
          <cell r="C2812" t="str">
            <v>Not Listed</v>
          </cell>
        </row>
        <row r="2813">
          <cell r="A2813" t="str">
            <v>NETWORK18 MEDIA &amp; INVESTMENTS LTD</v>
          </cell>
          <cell r="B2813">
            <v>532798</v>
          </cell>
          <cell r="C2813" t="str">
            <v>NETWORK18</v>
          </cell>
        </row>
        <row r="2814">
          <cell r="A2814" t="str">
            <v>NEUEON TOWERS LTD</v>
          </cell>
          <cell r="B2814">
            <v>532887</v>
          </cell>
          <cell r="C2814" t="str">
            <v>NTL</v>
          </cell>
        </row>
        <row r="2815">
          <cell r="A2815" t="str">
            <v>NEULAND LABORATORIES LTD</v>
          </cell>
          <cell r="B2815">
            <v>524558</v>
          </cell>
          <cell r="C2815" t="str">
            <v>NEULANDLAB</v>
          </cell>
        </row>
        <row r="2816">
          <cell r="A2816" t="str">
            <v>NEW DELHI TELEVISION LTD</v>
          </cell>
          <cell r="B2816">
            <v>532529</v>
          </cell>
          <cell r="C2816" t="str">
            <v>NDTV</v>
          </cell>
        </row>
        <row r="2817">
          <cell r="A2817" t="str">
            <v>NEW LIGHT APPARELS LTD</v>
          </cell>
          <cell r="B2817">
            <v>540243</v>
          </cell>
          <cell r="C2817" t="str">
            <v>Not Listed</v>
          </cell>
        </row>
        <row r="2818">
          <cell r="A2818" t="str">
            <v>NEW MARKETS ADVISORY LTD</v>
          </cell>
          <cell r="B2818">
            <v>508867</v>
          </cell>
          <cell r="C2818" t="str">
            <v>Not Listed</v>
          </cell>
        </row>
        <row r="2819">
          <cell r="A2819" t="str">
            <v>NEW SAGAR TRADING CO LTD</v>
          </cell>
          <cell r="B2819">
            <v>501479</v>
          </cell>
          <cell r="C2819" t="str">
            <v>Not Listed</v>
          </cell>
        </row>
        <row r="2820">
          <cell r="A2820" t="str">
            <v>NEWEVER TRADE WINGS LTD</v>
          </cell>
          <cell r="B2820">
            <v>536644</v>
          </cell>
          <cell r="C2820" t="str">
            <v>Not Listed</v>
          </cell>
        </row>
        <row r="2821">
          <cell r="A2821" t="str">
            <v>NEWGEN SOFTWARE TECHNOLOGIES LTD</v>
          </cell>
          <cell r="B2821">
            <v>540900</v>
          </cell>
          <cell r="C2821" t="str">
            <v>NEWGEN</v>
          </cell>
        </row>
        <row r="2822">
          <cell r="A2822" t="str">
            <v>NEXT MEDIAWORKS LTD</v>
          </cell>
          <cell r="B2822">
            <v>532416</v>
          </cell>
          <cell r="C2822" t="str">
            <v>NEXTMEDIA</v>
          </cell>
        </row>
        <row r="2823">
          <cell r="A2823" t="str">
            <v>NEXUS COMMODITIES AND TECHNOLOGIES LTD</v>
          </cell>
          <cell r="B2823">
            <v>538874</v>
          </cell>
          <cell r="C2823" t="str">
            <v>Not Listed</v>
          </cell>
        </row>
        <row r="2824">
          <cell r="A2824" t="str">
            <v>NGL FINE-CHEM LTD</v>
          </cell>
          <cell r="B2824">
            <v>524774</v>
          </cell>
          <cell r="C2824" t="str">
            <v>Not Listed</v>
          </cell>
        </row>
        <row r="2825">
          <cell r="A2825" t="str">
            <v>NHC FOODS LTD</v>
          </cell>
          <cell r="B2825">
            <v>517554</v>
          </cell>
          <cell r="C2825" t="str">
            <v>Not Listed</v>
          </cell>
        </row>
        <row r="2826">
          <cell r="A2826" t="str">
            <v>NHPC LTD</v>
          </cell>
          <cell r="B2826">
            <v>533098</v>
          </cell>
          <cell r="C2826" t="str">
            <v>NHPC</v>
          </cell>
        </row>
        <row r="2827">
          <cell r="A2827" t="str">
            <v>NICCO PARKS &amp; RESORTS LTD</v>
          </cell>
          <cell r="B2827">
            <v>526721</v>
          </cell>
          <cell r="C2827" t="str">
            <v>Not Listed</v>
          </cell>
        </row>
        <row r="2828">
          <cell r="A2828" t="str">
            <v>NICCO UCO ALLIANCE CREDIT LTD</v>
          </cell>
          <cell r="B2828">
            <v>523209</v>
          </cell>
          <cell r="C2828" t="str">
            <v>Not Listed</v>
          </cell>
        </row>
        <row r="2829">
          <cell r="A2829" t="str">
            <v>NIDHI GRANITES LTD</v>
          </cell>
          <cell r="B2829">
            <v>512103</v>
          </cell>
          <cell r="C2829" t="str">
            <v>Not Listed</v>
          </cell>
        </row>
        <row r="2830">
          <cell r="A2830" t="str">
            <v>NIHAR INFO GLOBAL LTD</v>
          </cell>
          <cell r="B2830">
            <v>531083</v>
          </cell>
          <cell r="C2830" t="str">
            <v>Not Listed</v>
          </cell>
        </row>
        <row r="2831">
          <cell r="A2831" t="str">
            <v>NIIT LTD</v>
          </cell>
          <cell r="B2831">
            <v>500304</v>
          </cell>
          <cell r="C2831" t="str">
            <v>NIITLTD</v>
          </cell>
        </row>
        <row r="2832">
          <cell r="A2832" t="str">
            <v>NIIT TECHNOLOGIES LTD</v>
          </cell>
          <cell r="B2832">
            <v>532541</v>
          </cell>
          <cell r="C2832" t="str">
            <v>NIITTECH</v>
          </cell>
        </row>
        <row r="2833">
          <cell r="A2833" t="str">
            <v>NIKHIL ADHESIVES LTD</v>
          </cell>
          <cell r="B2833">
            <v>526159</v>
          </cell>
          <cell r="C2833" t="str">
            <v>Not Listed</v>
          </cell>
        </row>
        <row r="2834">
          <cell r="A2834" t="str">
            <v>NIKKI GLOBAL FINANCE LTD</v>
          </cell>
          <cell r="B2834">
            <v>531272</v>
          </cell>
          <cell r="C2834" t="str">
            <v>Not Listed</v>
          </cell>
        </row>
        <row r="2835">
          <cell r="A2835" t="str">
            <v>NILA INFRASTRUCTURES LTD</v>
          </cell>
          <cell r="B2835">
            <v>530377</v>
          </cell>
          <cell r="C2835" t="str">
            <v>NILAINFRA</v>
          </cell>
        </row>
        <row r="2836">
          <cell r="A2836" t="str">
            <v>Nila Spaces Ltd</v>
          </cell>
          <cell r="B2836">
            <v>542231</v>
          </cell>
          <cell r="C2836" t="str">
            <v>NILASPACES</v>
          </cell>
        </row>
        <row r="2837">
          <cell r="A2837" t="str">
            <v>NILACHAL REFRACTORIES LTD</v>
          </cell>
          <cell r="B2837">
            <v>502294</v>
          </cell>
          <cell r="C2837" t="str">
            <v>Not Listed</v>
          </cell>
        </row>
        <row r="2838">
          <cell r="A2838" t="str">
            <v>NILE LTD</v>
          </cell>
          <cell r="B2838">
            <v>530129</v>
          </cell>
          <cell r="C2838" t="str">
            <v>Not Listed</v>
          </cell>
        </row>
        <row r="2839">
          <cell r="A2839" t="str">
            <v>NILKAMAL LTD</v>
          </cell>
          <cell r="B2839">
            <v>523385</v>
          </cell>
          <cell r="C2839" t="str">
            <v>NILKAMAL</v>
          </cell>
        </row>
        <row r="2840">
          <cell r="A2840" t="str">
            <v>NILKANTH ENGINEERING LTD</v>
          </cell>
          <cell r="B2840">
            <v>512004</v>
          </cell>
          <cell r="C2840" t="str">
            <v>Not Listed</v>
          </cell>
        </row>
        <row r="2841">
          <cell r="A2841" t="str">
            <v>NIMBUS FOODS INDUSTRIES LTD</v>
          </cell>
          <cell r="B2841">
            <v>531598</v>
          </cell>
          <cell r="C2841" t="str">
            <v>Not Listed</v>
          </cell>
        </row>
        <row r="2842">
          <cell r="A2842" t="str">
            <v>NIMBUS INDUSTRIES LTD</v>
          </cell>
          <cell r="B2842">
            <v>530971</v>
          </cell>
          <cell r="C2842" t="str">
            <v>Not Listed</v>
          </cell>
        </row>
        <row r="2843">
          <cell r="A2843" t="str">
            <v>NIMBUS PROJECTS LTD</v>
          </cell>
          <cell r="B2843">
            <v>511714</v>
          </cell>
          <cell r="C2843" t="str">
            <v>Not Listed</v>
          </cell>
        </row>
        <row r="2844">
          <cell r="A2844" t="str">
            <v>NINTEC SYSTEMS LTD</v>
          </cell>
          <cell r="B2844">
            <v>539843</v>
          </cell>
          <cell r="C2844" t="str">
            <v>Not Listed</v>
          </cell>
        </row>
        <row r="2845">
          <cell r="A2845" t="str">
            <v>NIRAJ CEMENT STRUCTURALS LTD</v>
          </cell>
          <cell r="B2845">
            <v>532986</v>
          </cell>
          <cell r="C2845" t="str">
            <v>Not Listed</v>
          </cell>
        </row>
        <row r="2846">
          <cell r="A2846" t="str">
            <v>NIRAJ ISPAT INDUSTRIES LTD</v>
          </cell>
          <cell r="B2846" t="str">
            <v>Not Listed</v>
          </cell>
          <cell r="C2846" t="str">
            <v>NIRAJISPAT</v>
          </cell>
        </row>
        <row r="2847">
          <cell r="A2847" t="str">
            <v>NIRAV COMMERCIALS LTD</v>
          </cell>
          <cell r="B2847">
            <v>512425</v>
          </cell>
          <cell r="C2847" t="str">
            <v>Not Listed</v>
          </cell>
        </row>
        <row r="2848">
          <cell r="A2848" t="str">
            <v>NIRLON LTD</v>
          </cell>
          <cell r="B2848">
            <v>500307</v>
          </cell>
          <cell r="C2848" t="str">
            <v>Not Listed</v>
          </cell>
        </row>
        <row r="2849">
          <cell r="A2849" t="str">
            <v>NISHTHA FINANCE AND INVESTMENT (INDIA) LTD</v>
          </cell>
          <cell r="B2849">
            <v>539311</v>
          </cell>
          <cell r="C2849" t="str">
            <v>Not Listed</v>
          </cell>
        </row>
        <row r="2850">
          <cell r="A2850" t="str">
            <v>NISHTHA FINANCE AND INVESTMENT INDIA LTD</v>
          </cell>
          <cell r="B2850">
            <v>539311</v>
          </cell>
          <cell r="C2850" t="str">
            <v>Not Listed</v>
          </cell>
        </row>
        <row r="2851">
          <cell r="A2851" t="str">
            <v>NITCO LTD</v>
          </cell>
          <cell r="B2851">
            <v>532722</v>
          </cell>
          <cell r="C2851" t="str">
            <v>NITCO</v>
          </cell>
        </row>
        <row r="2852">
          <cell r="A2852" t="str">
            <v>NITESH ESTATES LTD</v>
          </cell>
          <cell r="B2852">
            <v>533202</v>
          </cell>
          <cell r="C2852" t="str">
            <v>NITESHEST</v>
          </cell>
        </row>
        <row r="2853">
          <cell r="A2853" t="str">
            <v>NITIN CASTINGS LTD</v>
          </cell>
          <cell r="B2853">
            <v>508875</v>
          </cell>
          <cell r="C2853" t="str">
            <v>Not Listed</v>
          </cell>
        </row>
        <row r="2854">
          <cell r="A2854" t="str">
            <v>NITIN FIRE PROTECTION INDUSTRIES LTD</v>
          </cell>
          <cell r="B2854">
            <v>532854</v>
          </cell>
          <cell r="C2854" t="str">
            <v>NITINFIRE</v>
          </cell>
        </row>
        <row r="2855">
          <cell r="A2855" t="str">
            <v>NITIN SPINNERS LTD</v>
          </cell>
          <cell r="B2855">
            <v>532698</v>
          </cell>
          <cell r="C2855" t="str">
            <v>NITINSPIN</v>
          </cell>
        </row>
        <row r="2856">
          <cell r="A2856" t="str">
            <v>NITIRAJ ENGINEERS LTD</v>
          </cell>
          <cell r="B2856" t="str">
            <v>Not Listed</v>
          </cell>
          <cell r="C2856" t="str">
            <v>NITIRAJ</v>
          </cell>
        </row>
        <row r="2857">
          <cell r="A2857" t="str">
            <v>NITTA GELATIN (INDIA) LTD</v>
          </cell>
          <cell r="B2857">
            <v>506532</v>
          </cell>
          <cell r="C2857" t="str">
            <v>Not Listed</v>
          </cell>
        </row>
        <row r="2858">
          <cell r="A2858" t="str">
            <v>NITTA GELATIN INDIA LTD</v>
          </cell>
          <cell r="B2858">
            <v>506532</v>
          </cell>
          <cell r="C2858" t="str">
            <v>Not Listed</v>
          </cell>
        </row>
        <row r="2859">
          <cell r="A2859" t="str">
            <v>NIVEDITA MERCANTILE &amp; FINANCING LTD</v>
          </cell>
          <cell r="B2859">
            <v>512381</v>
          </cell>
          <cell r="C2859" t="str">
            <v>Not Listed</v>
          </cell>
        </row>
        <row r="2860">
          <cell r="A2860" t="str">
            <v>NIVI TRADING LTD</v>
          </cell>
          <cell r="B2860">
            <v>512245</v>
          </cell>
          <cell r="C2860" t="str">
            <v>Not Listed</v>
          </cell>
        </row>
        <row r="2861">
          <cell r="A2861" t="str">
            <v>NIYOGIN FINTECH LTD</v>
          </cell>
          <cell r="B2861">
            <v>538772</v>
          </cell>
          <cell r="C2861" t="str">
            <v>Not Listed</v>
          </cell>
        </row>
        <row r="2862">
          <cell r="A2862" t="str">
            <v>NK INDUSTRIES LTD</v>
          </cell>
          <cell r="B2862">
            <v>519494</v>
          </cell>
          <cell r="C2862" t="str">
            <v>NKIND</v>
          </cell>
        </row>
        <row r="2863">
          <cell r="A2863" t="str">
            <v>NLC (INDIA) LTD</v>
          </cell>
          <cell r="B2863">
            <v>513683</v>
          </cell>
          <cell r="C2863" t="str">
            <v>NLC(INDIA)</v>
          </cell>
        </row>
        <row r="2864">
          <cell r="A2864" t="str">
            <v>NLC INDIA LTD</v>
          </cell>
          <cell r="B2864">
            <v>513683</v>
          </cell>
          <cell r="C2864" t="str">
            <v>NLCINDIA</v>
          </cell>
        </row>
        <row r="2865">
          <cell r="A2865" t="str">
            <v>NMDC LTD</v>
          </cell>
          <cell r="B2865">
            <v>526371</v>
          </cell>
          <cell r="C2865" t="str">
            <v>NMDC</v>
          </cell>
        </row>
        <row r="2866">
          <cell r="A2866" t="str">
            <v>NOCIL LTD</v>
          </cell>
          <cell r="B2866">
            <v>500730</v>
          </cell>
          <cell r="C2866" t="str">
            <v>NOCIL</v>
          </cell>
        </row>
        <row r="2867">
          <cell r="A2867" t="str">
            <v>NOIDA TOLL BRIDGE COMPANY LTD</v>
          </cell>
          <cell r="B2867">
            <v>532481</v>
          </cell>
          <cell r="C2867" t="str">
            <v>NOIDATOLL</v>
          </cell>
        </row>
        <row r="2868">
          <cell r="A2868" t="str">
            <v>NORBEN TEA &amp; EXPORTS LTD</v>
          </cell>
          <cell r="B2868" t="str">
            <v>Not Listed</v>
          </cell>
          <cell r="C2868" t="str">
            <v>NORBTEAEXP</v>
          </cell>
        </row>
        <row r="2869">
          <cell r="A2869" t="str">
            <v>NORRIS MEDICINES LTD</v>
          </cell>
          <cell r="B2869">
            <v>524414</v>
          </cell>
          <cell r="C2869" t="str">
            <v>Not Listed</v>
          </cell>
        </row>
        <row r="2870">
          <cell r="A2870" t="str">
            <v>NORTH EASTERN CARRYING CORPORATION LTD</v>
          </cell>
          <cell r="B2870">
            <v>534615</v>
          </cell>
          <cell r="C2870" t="str">
            <v>NECCLTD</v>
          </cell>
        </row>
        <row r="2871">
          <cell r="A2871" t="str">
            <v>Northern Spirits Ltd</v>
          </cell>
          <cell r="B2871">
            <v>542628</v>
          </cell>
          <cell r="C2871" t="str">
            <v>NSL</v>
          </cell>
        </row>
        <row r="2872">
          <cell r="A2872" t="str">
            <v>NORTHLINK FISCAL AND CAPITAL SERVICES LTD</v>
          </cell>
          <cell r="B2872">
            <v>539110</v>
          </cell>
          <cell r="C2872" t="str">
            <v>Not Listed</v>
          </cell>
        </row>
        <row r="2873">
          <cell r="A2873" t="str">
            <v>NOURITRANS EXIM LTD</v>
          </cell>
          <cell r="B2873">
            <v>540698</v>
          </cell>
          <cell r="C2873" t="str">
            <v>Not Listed</v>
          </cell>
        </row>
        <row r="2874">
          <cell r="A2874" t="str">
            <v>NOUVEAU GLOBAL VENTURES LTD</v>
          </cell>
          <cell r="B2874">
            <v>531465</v>
          </cell>
          <cell r="C2874" t="str">
            <v>Not Listed</v>
          </cell>
        </row>
        <row r="2875">
          <cell r="A2875" t="str">
            <v>NOVA IRON &amp; STEEL LTD</v>
          </cell>
          <cell r="B2875">
            <v>513566</v>
          </cell>
          <cell r="C2875" t="str">
            <v>Not Listed</v>
          </cell>
        </row>
        <row r="2876">
          <cell r="A2876" t="str">
            <v>NOVA PUBLICATIONS (INDIA) LTD</v>
          </cell>
          <cell r="B2876">
            <v>530733</v>
          </cell>
          <cell r="C2876" t="str">
            <v>Not Listed</v>
          </cell>
        </row>
        <row r="2877">
          <cell r="A2877" t="str">
            <v>NOVA PUBLICATIONS INDIA LTD</v>
          </cell>
          <cell r="B2877">
            <v>530733</v>
          </cell>
          <cell r="C2877" t="str">
            <v>Not Listed</v>
          </cell>
        </row>
        <row r="2878">
          <cell r="A2878" t="str">
            <v>NOVARTIS (INDIA) LTD</v>
          </cell>
          <cell r="B2878">
            <v>500672</v>
          </cell>
          <cell r="C2878" t="str">
            <v>Not Listed</v>
          </cell>
        </row>
        <row r="2879">
          <cell r="A2879" t="str">
            <v>NOVARTIS INDIA LTD</v>
          </cell>
          <cell r="B2879">
            <v>500672</v>
          </cell>
          <cell r="C2879" t="str">
            <v>Not Listed</v>
          </cell>
        </row>
        <row r="2880">
          <cell r="A2880" t="str">
            <v>NPR FINANCE LTD</v>
          </cell>
          <cell r="B2880">
            <v>530127</v>
          </cell>
          <cell r="C2880" t="str">
            <v>Not Listed</v>
          </cell>
        </row>
        <row r="2881">
          <cell r="A2881" t="str">
            <v>NRB BEARING LTD</v>
          </cell>
          <cell r="B2881">
            <v>530367</v>
          </cell>
          <cell r="C2881" t="str">
            <v>NRBBEARING</v>
          </cell>
        </row>
        <row r="2882">
          <cell r="A2882" t="str">
            <v>NRB INDUSTRIAL BEARINGS LTD</v>
          </cell>
          <cell r="B2882">
            <v>535458</v>
          </cell>
          <cell r="C2882" t="str">
            <v>NIBL</v>
          </cell>
        </row>
        <row r="2883">
          <cell r="A2883" t="str">
            <v>NTC INDUSTRIES LTD</v>
          </cell>
          <cell r="B2883">
            <v>526723</v>
          </cell>
          <cell r="C2883" t="str">
            <v>Not Listed</v>
          </cell>
        </row>
        <row r="2884">
          <cell r="A2884" t="str">
            <v>NTPC LTD</v>
          </cell>
          <cell r="B2884">
            <v>532555</v>
          </cell>
          <cell r="C2884" t="str">
            <v>NTPC</v>
          </cell>
        </row>
        <row r="2885">
          <cell r="A2885" t="str">
            <v>NU TEK (INDIA) LTD</v>
          </cell>
          <cell r="B2885">
            <v>533015</v>
          </cell>
          <cell r="C2885" t="str">
            <v>NUTEK</v>
          </cell>
        </row>
        <row r="2886">
          <cell r="A2886" t="str">
            <v>NU TEK INDIA LTD</v>
          </cell>
          <cell r="B2886">
            <v>533015</v>
          </cell>
          <cell r="C2886" t="str">
            <v>NUTEK</v>
          </cell>
        </row>
        <row r="2887">
          <cell r="A2887" t="str">
            <v>NUCLEUS SOFTWARE EXPORTS LTD</v>
          </cell>
          <cell r="B2887">
            <v>531209</v>
          </cell>
          <cell r="C2887" t="str">
            <v>NUCLEUS</v>
          </cell>
        </row>
        <row r="2888">
          <cell r="A2888" t="str">
            <v>NUTECH GLOBAL LTD</v>
          </cell>
          <cell r="B2888">
            <v>531304</v>
          </cell>
          <cell r="C2888" t="str">
            <v>Not Listed</v>
          </cell>
        </row>
        <row r="2889">
          <cell r="A2889" t="str">
            <v>NUTRAPLUS (INDIA) LTD</v>
          </cell>
          <cell r="B2889">
            <v>524764</v>
          </cell>
          <cell r="C2889" t="str">
            <v>Not Listed</v>
          </cell>
        </row>
        <row r="2890">
          <cell r="A2890" t="str">
            <v>NUTRAPLUS INDIA LTD</v>
          </cell>
          <cell r="B2890">
            <v>524764</v>
          </cell>
          <cell r="C2890" t="str">
            <v>Not Listed</v>
          </cell>
        </row>
        <row r="2891">
          <cell r="A2891" t="str">
            <v>NUTRICIRCLE LTD</v>
          </cell>
          <cell r="B2891">
            <v>530219</v>
          </cell>
          <cell r="C2891" t="str">
            <v>Not Listed</v>
          </cell>
        </row>
        <row r="2892">
          <cell r="A2892" t="str">
            <v>NUWAY ORGANIC NATURALS (INDIA) LTD</v>
          </cell>
          <cell r="B2892">
            <v>531819</v>
          </cell>
          <cell r="C2892" t="str">
            <v>Not Listed</v>
          </cell>
        </row>
        <row r="2893">
          <cell r="A2893" t="str">
            <v>NUWAY ORGANIC NATURALS INDIA LTD</v>
          </cell>
          <cell r="B2893">
            <v>531819</v>
          </cell>
          <cell r="C2893" t="str">
            <v>Not Listed</v>
          </cell>
        </row>
        <row r="2894">
          <cell r="A2894" t="str">
            <v>NYSSA CORPORATION LTD</v>
          </cell>
          <cell r="B2894">
            <v>504378</v>
          </cell>
          <cell r="C2894" t="str">
            <v>Not Listed</v>
          </cell>
        </row>
        <row r="2895">
          <cell r="A2895" t="str">
            <v>O  P  CHAINS LTD</v>
          </cell>
          <cell r="B2895">
            <v>539116</v>
          </cell>
          <cell r="C2895" t="str">
            <v>Not Listed</v>
          </cell>
        </row>
        <row r="2896">
          <cell r="A2896" t="str">
            <v>OASIS SECURITIES LTD</v>
          </cell>
          <cell r="B2896">
            <v>512489</v>
          </cell>
          <cell r="C2896" t="str">
            <v>Not Listed</v>
          </cell>
        </row>
        <row r="2897">
          <cell r="A2897" t="str">
            <v>OASIS TRADELINK LTD</v>
          </cell>
          <cell r="B2897">
            <v>538547</v>
          </cell>
          <cell r="C2897" t="str">
            <v>Not Listed</v>
          </cell>
        </row>
        <row r="2898">
          <cell r="A2898" t="str">
            <v>OBEROI REALTY LTD</v>
          </cell>
          <cell r="B2898">
            <v>533273</v>
          </cell>
          <cell r="C2898" t="str">
            <v>OBEROIRLTY</v>
          </cell>
        </row>
        <row r="2899">
          <cell r="A2899" t="str">
            <v>OBJECTONE INFORMATION SYSTEMS LTD</v>
          </cell>
          <cell r="B2899">
            <v>535657</v>
          </cell>
          <cell r="C2899" t="str">
            <v>Not Listed</v>
          </cell>
        </row>
        <row r="2900">
          <cell r="A2900" t="str">
            <v>OCEAN AGRO (INDIA) LTD</v>
          </cell>
          <cell r="B2900">
            <v>519491</v>
          </cell>
          <cell r="C2900" t="str">
            <v>Not Listed</v>
          </cell>
        </row>
        <row r="2901">
          <cell r="A2901" t="str">
            <v>OCEAN AGRO INDIA LTD</v>
          </cell>
          <cell r="B2901">
            <v>519491</v>
          </cell>
          <cell r="C2901" t="str">
            <v>Not Listed</v>
          </cell>
        </row>
        <row r="2902">
          <cell r="A2902" t="str">
            <v>OCEANAA BIOTEK INDUSTRIES LTD</v>
          </cell>
          <cell r="B2902">
            <v>538019</v>
          </cell>
          <cell r="C2902" t="str">
            <v>Not Listed</v>
          </cell>
        </row>
        <row r="2903">
          <cell r="A2903" t="str">
            <v>OCEANIC FOODS LTD</v>
          </cell>
          <cell r="B2903">
            <v>540405</v>
          </cell>
          <cell r="C2903" t="str">
            <v>Not Listed</v>
          </cell>
        </row>
        <row r="2904">
          <cell r="A2904" t="str">
            <v>OCL IRON AND STEEL LTD</v>
          </cell>
          <cell r="B2904">
            <v>533008</v>
          </cell>
          <cell r="C2904" t="str">
            <v>OISL</v>
          </cell>
        </row>
        <row r="2905">
          <cell r="A2905" t="str">
            <v>OCTAL CREDIT CAPITAL LTD</v>
          </cell>
          <cell r="B2905">
            <v>538894</v>
          </cell>
          <cell r="C2905" t="str">
            <v>Not Listed</v>
          </cell>
        </row>
        <row r="2906">
          <cell r="A2906" t="str">
            <v>OCTAWARE TECHNOLOGIES LTD</v>
          </cell>
          <cell r="B2906">
            <v>540416</v>
          </cell>
          <cell r="C2906" t="str">
            <v>Not Listed</v>
          </cell>
        </row>
        <row r="2907">
          <cell r="A2907" t="str">
            <v>ODYSSEY CORPORATION LTD</v>
          </cell>
          <cell r="B2907">
            <v>531996</v>
          </cell>
          <cell r="C2907" t="str">
            <v>Not Listed</v>
          </cell>
        </row>
        <row r="2908">
          <cell r="A2908" t="str">
            <v>ODYSSEY TECHNOLOGIES LTD</v>
          </cell>
          <cell r="B2908">
            <v>530175</v>
          </cell>
          <cell r="C2908" t="str">
            <v>Not Listed</v>
          </cell>
        </row>
        <row r="2909">
          <cell r="A2909" t="str">
            <v>OFS TECHNOLOGIES LTD</v>
          </cell>
          <cell r="B2909">
            <v>539570</v>
          </cell>
          <cell r="C2909" t="str">
            <v>Not Listed</v>
          </cell>
        </row>
        <row r="2910">
          <cell r="A2910" t="str">
            <v>OIL &amp; NATURAL GAS CORPORATION LTD</v>
          </cell>
          <cell r="B2910">
            <v>500312</v>
          </cell>
          <cell r="C2910" t="str">
            <v>ONGC</v>
          </cell>
        </row>
        <row r="2911">
          <cell r="A2911" t="str">
            <v>OIL (INDIA) LTD</v>
          </cell>
          <cell r="B2911">
            <v>533106</v>
          </cell>
          <cell r="C2911" t="str">
            <v>OIL</v>
          </cell>
        </row>
        <row r="2912">
          <cell r="A2912" t="str">
            <v>OIL COUNTRY TUBULAR LTD</v>
          </cell>
          <cell r="B2912">
            <v>500313</v>
          </cell>
          <cell r="C2912" t="str">
            <v>OILCOUNTUB</v>
          </cell>
        </row>
        <row r="2913">
          <cell r="A2913" t="str">
            <v>OIL INDIA LTD</v>
          </cell>
          <cell r="B2913">
            <v>533106</v>
          </cell>
          <cell r="C2913" t="str">
            <v>OIL</v>
          </cell>
        </row>
        <row r="2914">
          <cell r="A2914" t="str">
            <v>OK PLAY (INDIA) LTD</v>
          </cell>
          <cell r="B2914">
            <v>526415</v>
          </cell>
          <cell r="C2914" t="str">
            <v>Not Listed</v>
          </cell>
        </row>
        <row r="2915">
          <cell r="A2915" t="str">
            <v>OK PLAY INDIA LTD</v>
          </cell>
          <cell r="B2915">
            <v>526415</v>
          </cell>
          <cell r="C2915" t="str">
            <v>Not Listed</v>
          </cell>
        </row>
        <row r="2916">
          <cell r="A2916" t="str">
            <v>OLECTRA GREENTECH LTD</v>
          </cell>
          <cell r="B2916">
            <v>532439</v>
          </cell>
          <cell r="C2916" t="str">
            <v>OLECTRA</v>
          </cell>
        </row>
        <row r="2917">
          <cell r="A2917" t="str">
            <v>OLYMPIA INDUSTRIES LTD</v>
          </cell>
          <cell r="B2917">
            <v>521105</v>
          </cell>
          <cell r="C2917" t="str">
            <v>Not Listed</v>
          </cell>
        </row>
        <row r="2918">
          <cell r="A2918" t="str">
            <v>OLYMPIC CARDS LTD</v>
          </cell>
          <cell r="B2918">
            <v>534190</v>
          </cell>
          <cell r="C2918" t="str">
            <v>Not Listed</v>
          </cell>
        </row>
        <row r="2919">
          <cell r="A2919" t="str">
            <v>OLYMPIC OIL INDUSTRIES LTD</v>
          </cell>
          <cell r="B2919">
            <v>507609</v>
          </cell>
          <cell r="C2919" t="str">
            <v>Not Listed</v>
          </cell>
        </row>
        <row r="2920">
          <cell r="A2920" t="str">
            <v>OM METALS INFRAPROJECTS LTD</v>
          </cell>
          <cell r="B2920">
            <v>531092</v>
          </cell>
          <cell r="C2920" t="str">
            <v>OMMETALS</v>
          </cell>
        </row>
        <row r="2921">
          <cell r="A2921" t="str">
            <v>OMANSH ENTERPRISES LTD</v>
          </cell>
          <cell r="B2921">
            <v>538537</v>
          </cell>
          <cell r="C2921" t="str">
            <v>Not Listed</v>
          </cell>
        </row>
        <row r="2922">
          <cell r="A2922" t="str">
            <v>OMAX AUTOS LTD</v>
          </cell>
          <cell r="B2922">
            <v>520021</v>
          </cell>
          <cell r="C2922" t="str">
            <v>OMAXAUTO</v>
          </cell>
        </row>
        <row r="2923">
          <cell r="A2923" t="str">
            <v>OMAXE LTD</v>
          </cell>
          <cell r="B2923">
            <v>532880</v>
          </cell>
          <cell r="C2923" t="str">
            <v>OMAXE</v>
          </cell>
        </row>
        <row r="2924">
          <cell r="A2924" t="str">
            <v>OMFURN (INDIA) LTD</v>
          </cell>
          <cell r="B2924" t="str">
            <v>Not Listed</v>
          </cell>
          <cell r="C2924" t="str">
            <v>OMFURN</v>
          </cell>
        </row>
        <row r="2925">
          <cell r="A2925" t="str">
            <v>OMFURN INDIA LTD</v>
          </cell>
          <cell r="B2925" t="str">
            <v>Not Listed</v>
          </cell>
          <cell r="C2925" t="str">
            <v>OMFURN</v>
          </cell>
        </row>
        <row r="2926">
          <cell r="A2926" t="str">
            <v>OMKAR OVERSEAS LTD</v>
          </cell>
          <cell r="B2926">
            <v>531496</v>
          </cell>
          <cell r="C2926" t="str">
            <v>Not Listed</v>
          </cell>
        </row>
        <row r="2927">
          <cell r="A2927" t="str">
            <v>OMKAR PHARMACHEM LTD</v>
          </cell>
          <cell r="B2927">
            <v>532167</v>
          </cell>
          <cell r="C2927" t="str">
            <v>Not Listed</v>
          </cell>
        </row>
        <row r="2928">
          <cell r="A2928" t="str">
            <v>OMKAR SPECIALITY CHEMICALS LTD</v>
          </cell>
          <cell r="B2928">
            <v>533317</v>
          </cell>
          <cell r="C2928" t="str">
            <v>OMKARCHEM</v>
          </cell>
        </row>
        <row r="2929">
          <cell r="A2929" t="str">
            <v>OMNI AXS SOFTWARE LTD</v>
          </cell>
          <cell r="B2929">
            <v>532340</v>
          </cell>
          <cell r="C2929" t="str">
            <v>Not Listed</v>
          </cell>
        </row>
        <row r="2930">
          <cell r="A2930" t="str">
            <v>OMNITEX INDUSTRIES (INDIA) LTD</v>
          </cell>
          <cell r="B2930">
            <v>514324</v>
          </cell>
          <cell r="C2930" t="str">
            <v>Not Listed</v>
          </cell>
        </row>
        <row r="2931">
          <cell r="A2931" t="str">
            <v>OMNITEX INDUSTRIES INDIA LTD</v>
          </cell>
          <cell r="B2931">
            <v>514324</v>
          </cell>
          <cell r="C2931" t="str">
            <v>Not Listed</v>
          </cell>
        </row>
        <row r="2932">
          <cell r="A2932" t="str">
            <v>ONE POINT ONE SOLUTIONS LTD</v>
          </cell>
          <cell r="B2932" t="str">
            <v>Not Listed</v>
          </cell>
          <cell r="C2932" t="str">
            <v>ONEPOINT</v>
          </cell>
        </row>
        <row r="2933">
          <cell r="A2933" t="str">
            <v>ONELIFE CAPITAL ADVISORS LTD</v>
          </cell>
          <cell r="B2933">
            <v>533632</v>
          </cell>
          <cell r="C2933" t="str">
            <v>ONELIFECAP</v>
          </cell>
        </row>
        <row r="2934">
          <cell r="A2934" t="str">
            <v>ONESOURCE IDEAS VENTURE LTD</v>
          </cell>
          <cell r="B2934">
            <v>530805</v>
          </cell>
          <cell r="C2934" t="str">
            <v>Not Listed</v>
          </cell>
        </row>
        <row r="2935">
          <cell r="A2935" t="str">
            <v>ONESOURCE TECHMEDIA LTD</v>
          </cell>
          <cell r="B2935">
            <v>535647</v>
          </cell>
          <cell r="C2935" t="str">
            <v>Not Listed</v>
          </cell>
        </row>
        <row r="2936">
          <cell r="A2936" t="str">
            <v>ONMOBILE GLOBAL LTD</v>
          </cell>
          <cell r="B2936">
            <v>532944</v>
          </cell>
          <cell r="C2936" t="str">
            <v>ONMOBILE</v>
          </cell>
        </row>
        <row r="2937">
          <cell r="A2937" t="str">
            <v>ONTIC FINSERVE LTD</v>
          </cell>
          <cell r="B2937">
            <v>540386</v>
          </cell>
          <cell r="C2937" t="str">
            <v>Not Listed</v>
          </cell>
        </row>
        <row r="2938">
          <cell r="A2938" t="str">
            <v>ONWARD TECHNOLOGIES LTD</v>
          </cell>
          <cell r="B2938">
            <v>517536</v>
          </cell>
          <cell r="C2938" t="str">
            <v>ONWARDTEC</v>
          </cell>
        </row>
        <row r="2939">
          <cell r="A2939" t="str">
            <v>OPAL LUXURY TIME PRODUCTS LTD</v>
          </cell>
          <cell r="B2939" t="str">
            <v>Not Listed</v>
          </cell>
          <cell r="C2939" t="str">
            <v>OPAL</v>
          </cell>
        </row>
        <row r="2940">
          <cell r="A2940" t="str">
            <v>OPTIEMUS INFRACOM LTD</v>
          </cell>
          <cell r="B2940">
            <v>530135</v>
          </cell>
          <cell r="C2940" t="str">
            <v>OPTIEMUS</v>
          </cell>
        </row>
        <row r="2941">
          <cell r="A2941" t="str">
            <v>OPTIMUS FINANCE LTD</v>
          </cell>
          <cell r="B2941">
            <v>531254</v>
          </cell>
          <cell r="C2941" t="str">
            <v>Not Listed</v>
          </cell>
        </row>
        <row r="2942">
          <cell r="A2942" t="str">
            <v>OPTO CIRCUITS (INDIA) LTD</v>
          </cell>
          <cell r="B2942">
            <v>532391</v>
          </cell>
          <cell r="C2942" t="str">
            <v>OPTOCIRCUI</v>
          </cell>
        </row>
        <row r="2943">
          <cell r="A2943" t="str">
            <v>OPTO CIRCUITS INDIA LTD</v>
          </cell>
          <cell r="B2943">
            <v>532391</v>
          </cell>
          <cell r="C2943" t="str">
            <v>OPTOCIRCUI</v>
          </cell>
        </row>
        <row r="2944">
          <cell r="A2944" t="str">
            <v>ORACLE CREDIT LTD</v>
          </cell>
          <cell r="B2944">
            <v>539598</v>
          </cell>
          <cell r="C2944" t="str">
            <v>Not Listed</v>
          </cell>
        </row>
        <row r="2945">
          <cell r="A2945" t="str">
            <v>ORACLE FINANCIAL SERVICES SOFTWARE LTD</v>
          </cell>
          <cell r="B2945">
            <v>532466</v>
          </cell>
          <cell r="C2945" t="str">
            <v>OFSS</v>
          </cell>
        </row>
        <row r="2946">
          <cell r="A2946" t="str">
            <v>ORBIT EXPORTS LTD</v>
          </cell>
          <cell r="B2946">
            <v>512626</v>
          </cell>
          <cell r="C2946" t="str">
            <v>ORBTEXP</v>
          </cell>
        </row>
        <row r="2947">
          <cell r="A2947" t="str">
            <v>ORCHID PHARMA LTD</v>
          </cell>
          <cell r="B2947">
            <v>524372</v>
          </cell>
          <cell r="C2947" t="str">
            <v>ORCHIDPHAR</v>
          </cell>
        </row>
        <row r="2948">
          <cell r="A2948" t="str">
            <v>ORGANIC COATINGS LTD</v>
          </cell>
          <cell r="B2948">
            <v>531157</v>
          </cell>
          <cell r="C2948" t="str">
            <v>Not Listed</v>
          </cell>
        </row>
        <row r="2949">
          <cell r="A2949" t="str">
            <v>ORICON ENTERPRISES LTD</v>
          </cell>
          <cell r="B2949">
            <v>513121</v>
          </cell>
          <cell r="C2949" t="str">
            <v>ORICONENT</v>
          </cell>
        </row>
        <row r="2950">
          <cell r="A2950" t="str">
            <v>ORIENT ABRASIVES LTD</v>
          </cell>
          <cell r="B2950">
            <v>504879</v>
          </cell>
          <cell r="C2950" t="str">
            <v>ORIENTABRA</v>
          </cell>
        </row>
        <row r="2951">
          <cell r="A2951" t="str">
            <v>ORIENT BELL LTD</v>
          </cell>
          <cell r="B2951">
            <v>530365</v>
          </cell>
          <cell r="C2951" t="str">
            <v>ORIENTBELL</v>
          </cell>
        </row>
        <row r="2952">
          <cell r="A2952" t="str">
            <v>ORIENT BEVERAGES LTD</v>
          </cell>
          <cell r="B2952">
            <v>507690</v>
          </cell>
          <cell r="C2952" t="str">
            <v>Not Listed</v>
          </cell>
        </row>
        <row r="2953">
          <cell r="A2953" t="str">
            <v>ORIENT CEMENT LTD</v>
          </cell>
          <cell r="B2953">
            <v>535754</v>
          </cell>
          <cell r="C2953" t="str">
            <v>ORIENTCEM</v>
          </cell>
        </row>
        <row r="2954">
          <cell r="A2954" t="str">
            <v>ORIENT ELECTRIC LTD</v>
          </cell>
          <cell r="B2954">
            <v>541301</v>
          </cell>
          <cell r="C2954" t="str">
            <v>ORIENTELEC</v>
          </cell>
        </row>
        <row r="2955">
          <cell r="A2955" t="str">
            <v>ORIENT GREEN POWER COMPANY LTD</v>
          </cell>
          <cell r="B2955">
            <v>533263</v>
          </cell>
          <cell r="C2955" t="str">
            <v>GREENPOWER</v>
          </cell>
        </row>
        <row r="2956">
          <cell r="A2956" t="str">
            <v>ORIENT PAPER &amp; INDUSTRIES LTD</v>
          </cell>
          <cell r="B2956">
            <v>502420</v>
          </cell>
          <cell r="C2956" t="str">
            <v>ORIENTPPR</v>
          </cell>
        </row>
        <row r="2957">
          <cell r="A2957" t="str">
            <v>ORIENT PRESS LTD</v>
          </cell>
          <cell r="B2957">
            <v>526325</v>
          </cell>
          <cell r="C2957" t="str">
            <v>ORIENTLTD</v>
          </cell>
        </row>
        <row r="2958">
          <cell r="A2958" t="str">
            <v>ORIENT REFRACTORIES LTD</v>
          </cell>
          <cell r="B2958">
            <v>534076</v>
          </cell>
          <cell r="C2958" t="str">
            <v>ORIENTREF</v>
          </cell>
        </row>
        <row r="2959">
          <cell r="A2959" t="str">
            <v>ORIENT TRADELINK LTD</v>
          </cell>
          <cell r="B2959">
            <v>531512</v>
          </cell>
          <cell r="C2959" t="str">
            <v>Not Listed</v>
          </cell>
        </row>
        <row r="2960">
          <cell r="A2960" t="str">
            <v>ORIENTAL AROMATICS LTD</v>
          </cell>
          <cell r="B2960">
            <v>500078</v>
          </cell>
          <cell r="C2960" t="str">
            <v>Not Listed</v>
          </cell>
        </row>
        <row r="2961">
          <cell r="A2961" t="str">
            <v>ORIENTAL BANK OF COMMERCE</v>
          </cell>
          <cell r="B2961">
            <v>500315</v>
          </cell>
          <cell r="C2961" t="str">
            <v>ORIENTBANK</v>
          </cell>
        </row>
        <row r="2962">
          <cell r="A2962" t="str">
            <v>ORIENTAL CARBON &amp; CHEMICALS LTD</v>
          </cell>
          <cell r="B2962">
            <v>506579</v>
          </cell>
          <cell r="C2962" t="str">
            <v>OCCL</v>
          </cell>
        </row>
        <row r="2963">
          <cell r="A2963" t="str">
            <v>ORIENTAL HOTELS LTD</v>
          </cell>
          <cell r="B2963">
            <v>500314</v>
          </cell>
          <cell r="C2963" t="str">
            <v>ORIENTHOT</v>
          </cell>
        </row>
        <row r="2964">
          <cell r="A2964" t="str">
            <v>ORIENTAL TRIMEX LTD</v>
          </cell>
          <cell r="B2964">
            <v>532817</v>
          </cell>
          <cell r="C2964" t="str">
            <v>ORIENTALTL</v>
          </cell>
        </row>
        <row r="2965">
          <cell r="A2965" t="str">
            <v>ORIENTAL VENEER PRODUCTS LTD</v>
          </cell>
          <cell r="B2965">
            <v>531859</v>
          </cell>
          <cell r="C2965" t="str">
            <v>Not Listed</v>
          </cell>
        </row>
        <row r="2966">
          <cell r="A2966" t="str">
            <v>ORISSA BENGAL CARRIER LTD</v>
          </cell>
          <cell r="B2966">
            <v>541206</v>
          </cell>
          <cell r="C2966" t="str">
            <v>Not Listed</v>
          </cell>
        </row>
        <row r="2967">
          <cell r="A2967" t="str">
            <v>OROSIL SMITHS (INDIA) LTD</v>
          </cell>
          <cell r="B2967">
            <v>531626</v>
          </cell>
          <cell r="C2967" t="str">
            <v>Not Listed</v>
          </cell>
        </row>
        <row r="2968">
          <cell r="A2968" t="str">
            <v>OROSIL SMITHS INDIA LTD</v>
          </cell>
          <cell r="B2968">
            <v>531626</v>
          </cell>
          <cell r="C2968" t="str">
            <v>Not Listed</v>
          </cell>
        </row>
        <row r="2969">
          <cell r="A2969" t="str">
            <v>ORTEL COMMUNICATIONS LTD</v>
          </cell>
          <cell r="B2969">
            <v>539015</v>
          </cell>
          <cell r="C2969" t="str">
            <v>ORTEL</v>
          </cell>
        </row>
        <row r="2970">
          <cell r="A2970" t="str">
            <v>ORTIN LABORATORIES LTD</v>
          </cell>
          <cell r="B2970">
            <v>539287</v>
          </cell>
          <cell r="C2970" t="str">
            <v>ORTINLABSS</v>
          </cell>
        </row>
        <row r="2971">
          <cell r="A2971" t="str">
            <v>OSCAR GLOBAL LTD</v>
          </cell>
          <cell r="B2971">
            <v>530173</v>
          </cell>
          <cell r="C2971" t="str">
            <v>Not Listed</v>
          </cell>
        </row>
        <row r="2972">
          <cell r="A2972" t="str">
            <v>OSCAR INVESTMENTS LTD</v>
          </cell>
          <cell r="B2972">
            <v>501179</v>
          </cell>
          <cell r="C2972" t="str">
            <v>Not Listed</v>
          </cell>
        </row>
        <row r="2973">
          <cell r="A2973" t="str">
            <v>OSEASPRE CONSULTANTS LTD</v>
          </cell>
          <cell r="B2973">
            <v>509782</v>
          </cell>
          <cell r="C2973" t="str">
            <v>Not Listed</v>
          </cell>
        </row>
        <row r="2974">
          <cell r="A2974" t="str">
            <v>OSIAJEE TEXFAB LTD</v>
          </cell>
          <cell r="B2974">
            <v>540198</v>
          </cell>
          <cell r="C2974" t="str">
            <v>Not Listed</v>
          </cell>
        </row>
        <row r="2975">
          <cell r="A2975" t="str">
            <v>OSWAL AGRO MILLS LTD</v>
          </cell>
          <cell r="B2975">
            <v>500317</v>
          </cell>
          <cell r="C2975" t="str">
            <v>OSWALAGRO</v>
          </cell>
        </row>
        <row r="2976">
          <cell r="A2976" t="str">
            <v>OSWAL CHEMICALS &amp; FERTILIZERS LTD</v>
          </cell>
          <cell r="B2976">
            <v>539290</v>
          </cell>
          <cell r="C2976" t="str">
            <v>BINDALAGRO</v>
          </cell>
        </row>
        <row r="2977">
          <cell r="A2977" t="str">
            <v>OSWAL LEASING LTD</v>
          </cell>
          <cell r="B2977">
            <v>509099</v>
          </cell>
          <cell r="C2977" t="str">
            <v>Not Listed</v>
          </cell>
        </row>
        <row r="2978">
          <cell r="A2978" t="str">
            <v>OSWAL OVERSEAS LTD</v>
          </cell>
          <cell r="B2978">
            <v>531065</v>
          </cell>
          <cell r="C2978" t="str">
            <v>Not Listed</v>
          </cell>
        </row>
        <row r="2979">
          <cell r="A2979" t="str">
            <v>OSWAL YARNS LTD</v>
          </cell>
          <cell r="B2979">
            <v>514460</v>
          </cell>
          <cell r="C2979" t="str">
            <v>Not Listed</v>
          </cell>
        </row>
        <row r="2980">
          <cell r="A2980" t="str">
            <v>OTCO INTERNATIONAL LTD</v>
          </cell>
          <cell r="B2980">
            <v>523151</v>
          </cell>
          <cell r="C2980" t="str">
            <v>Not Listed</v>
          </cell>
        </row>
        <row r="2981">
          <cell r="A2981" t="str">
            <v>OVERSEAS SYNTHETICS LTD</v>
          </cell>
          <cell r="B2981">
            <v>514330</v>
          </cell>
          <cell r="C2981" t="str">
            <v>Not Listed</v>
          </cell>
        </row>
        <row r="2982">
          <cell r="A2982" t="str">
            <v>OVOBEL FOODS LTD</v>
          </cell>
          <cell r="B2982">
            <v>530741</v>
          </cell>
          <cell r="C2982" t="str">
            <v>Not Listed</v>
          </cell>
        </row>
        <row r="2983">
          <cell r="A2983" t="str">
            <v>OZONE WORLD LTD</v>
          </cell>
          <cell r="B2983">
            <v>539291</v>
          </cell>
          <cell r="C2983" t="str">
            <v>Not Listed</v>
          </cell>
        </row>
        <row r="2984">
          <cell r="A2984" t="str">
            <v>P  B  FILMS LTD</v>
          </cell>
          <cell r="B2984">
            <v>539352</v>
          </cell>
          <cell r="C2984" t="str">
            <v>Not Listed</v>
          </cell>
        </row>
        <row r="2985">
          <cell r="A2985" t="str">
            <v>P M TELELINNKS LTD</v>
          </cell>
          <cell r="B2985">
            <v>513403</v>
          </cell>
          <cell r="C2985" t="str">
            <v>Not Listed</v>
          </cell>
        </row>
        <row r="2986">
          <cell r="A2986" t="str">
            <v>PACHELI INDUSTRIAL FINANCE LTD</v>
          </cell>
          <cell r="B2986">
            <v>523862</v>
          </cell>
          <cell r="C2986" t="str">
            <v>Not Listed</v>
          </cell>
        </row>
        <row r="2987">
          <cell r="A2987" t="str">
            <v>PACIFIC INDUSTRIES LTD</v>
          </cell>
          <cell r="B2987">
            <v>523483</v>
          </cell>
          <cell r="C2987" t="str">
            <v>Not Listed</v>
          </cell>
        </row>
        <row r="2988">
          <cell r="A2988" t="str">
            <v>PACT INDUSTRIES LTD</v>
          </cell>
          <cell r="B2988">
            <v>538963</v>
          </cell>
          <cell r="C2988" t="str">
            <v>Not Listed</v>
          </cell>
        </row>
        <row r="2989">
          <cell r="A2989" t="str">
            <v>PADAM COTTON YARNS LTD</v>
          </cell>
          <cell r="B2989">
            <v>531395</v>
          </cell>
          <cell r="C2989" t="str">
            <v>Not Listed</v>
          </cell>
        </row>
        <row r="2990">
          <cell r="A2990" t="str">
            <v>PADMALAYA TELEFILMS LTD</v>
          </cell>
          <cell r="B2990">
            <v>532350</v>
          </cell>
          <cell r="C2990" t="str">
            <v>Not Listed</v>
          </cell>
        </row>
        <row r="2991">
          <cell r="A2991" t="str">
            <v>PADMANABH INDUSTRIES LTD</v>
          </cell>
          <cell r="B2991">
            <v>526905</v>
          </cell>
          <cell r="C2991" t="str">
            <v>Not Listed</v>
          </cell>
        </row>
        <row r="2992">
          <cell r="A2992" t="str">
            <v>PAE LTD</v>
          </cell>
          <cell r="B2992">
            <v>517230</v>
          </cell>
          <cell r="C2992" t="str">
            <v>PAEL</v>
          </cell>
        </row>
        <row r="2993">
          <cell r="A2993" t="str">
            <v>PAGE INDUSTRIES LTD</v>
          </cell>
          <cell r="B2993">
            <v>532827</v>
          </cell>
          <cell r="C2993" t="str">
            <v>PAGEIND</v>
          </cell>
        </row>
        <row r="2994">
          <cell r="A2994" t="str">
            <v>PAISALO DIGITAL LTD</v>
          </cell>
          <cell r="B2994">
            <v>532900</v>
          </cell>
          <cell r="C2994" t="str">
            <v>PAISALO</v>
          </cell>
        </row>
        <row r="2995">
          <cell r="A2995" t="str">
            <v>PALASH SECURITIES LTD</v>
          </cell>
          <cell r="B2995">
            <v>540648</v>
          </cell>
          <cell r="C2995" t="str">
            <v>PALASHSECU</v>
          </cell>
        </row>
        <row r="2996">
          <cell r="A2996" t="str">
            <v>PALCO METALS LTD</v>
          </cell>
          <cell r="B2996">
            <v>539121</v>
          </cell>
          <cell r="C2996" t="str">
            <v>Not Listed</v>
          </cell>
        </row>
        <row r="2997">
          <cell r="A2997" t="str">
            <v>PALM JEWELS LTD</v>
          </cell>
          <cell r="B2997">
            <v>541444</v>
          </cell>
          <cell r="C2997" t="str">
            <v>Not Listed</v>
          </cell>
        </row>
        <row r="2998">
          <cell r="A2998" t="str">
            <v>PALRED TECHNOLOGIES LTD</v>
          </cell>
          <cell r="B2998">
            <v>532521</v>
          </cell>
          <cell r="C2998" t="str">
            <v>PALREDTEC</v>
          </cell>
        </row>
        <row r="2999">
          <cell r="A2999" t="str">
            <v>PALSOFT INFOSYSTEMS LTD</v>
          </cell>
          <cell r="B2999">
            <v>511597</v>
          </cell>
          <cell r="C2999" t="str">
            <v>Not Listed</v>
          </cell>
        </row>
        <row r="3000">
          <cell r="A3000" t="str">
            <v>PAN ELECTRONICS (INDIA) LTD</v>
          </cell>
          <cell r="B3000">
            <v>517397</v>
          </cell>
          <cell r="C3000" t="str">
            <v>Not Listed</v>
          </cell>
        </row>
        <row r="3001">
          <cell r="A3001" t="str">
            <v>PAN ELECTRONICS INDIA LTD</v>
          </cell>
          <cell r="B3001">
            <v>517397</v>
          </cell>
          <cell r="C3001" t="str">
            <v>Not Listed</v>
          </cell>
        </row>
        <row r="3002">
          <cell r="A3002" t="str">
            <v>PAN INDIA CORPORATION LTD</v>
          </cell>
          <cell r="B3002">
            <v>511525</v>
          </cell>
          <cell r="C3002" t="str">
            <v>Not Listed</v>
          </cell>
        </row>
        <row r="3003">
          <cell r="A3003" t="str">
            <v>PANACEA BIOTEC LTD</v>
          </cell>
          <cell r="B3003">
            <v>531349</v>
          </cell>
          <cell r="C3003" t="str">
            <v>PANACEABIO</v>
          </cell>
        </row>
        <row r="3004">
          <cell r="A3004" t="str">
            <v>PANACHE DIGILIFE LTD</v>
          </cell>
          <cell r="B3004" t="str">
            <v>Not Listed</v>
          </cell>
          <cell r="C3004" t="str">
            <v>PANACHE</v>
          </cell>
        </row>
        <row r="3005">
          <cell r="A3005" t="str">
            <v>PANACHE INNOVATIONS LTD</v>
          </cell>
          <cell r="B3005">
            <v>538742</v>
          </cell>
          <cell r="C3005" t="str">
            <v>Not Listed</v>
          </cell>
        </row>
        <row r="3006">
          <cell r="A3006" t="str">
            <v>PANAFIC INDUSTRIALS LTD</v>
          </cell>
          <cell r="B3006">
            <v>538860</v>
          </cell>
          <cell r="C3006" t="str">
            <v>Not Listed</v>
          </cell>
        </row>
        <row r="3007">
          <cell r="A3007" t="str">
            <v>PANAMA PETROCHEM LTD</v>
          </cell>
          <cell r="B3007">
            <v>524820</v>
          </cell>
          <cell r="C3007" t="str">
            <v>PANAMAPET</v>
          </cell>
        </row>
        <row r="3008">
          <cell r="A3008" t="str">
            <v>PANASONIC CARBON INDIA CO LTD</v>
          </cell>
          <cell r="B3008">
            <v>508941</v>
          </cell>
          <cell r="C3008" t="str">
            <v>Not Listed</v>
          </cell>
        </row>
        <row r="3009">
          <cell r="A3009" t="str">
            <v>PANASONIC ENERGY INDIA COMPANY LTD</v>
          </cell>
          <cell r="B3009">
            <v>504093</v>
          </cell>
          <cell r="C3009" t="str">
            <v>Not Listed</v>
          </cell>
        </row>
        <row r="3010">
          <cell r="A3010" t="str">
            <v>PANCHMAHAL STEEL LTD</v>
          </cell>
          <cell r="B3010">
            <v>513511</v>
          </cell>
          <cell r="C3010" t="str">
            <v>Not Listed</v>
          </cell>
        </row>
        <row r="3011">
          <cell r="A3011" t="str">
            <v>PANCHSHEEL ORGANICS LTD</v>
          </cell>
          <cell r="B3011">
            <v>531726</v>
          </cell>
          <cell r="C3011" t="str">
            <v>Not Listed</v>
          </cell>
        </row>
        <row r="3012">
          <cell r="A3012" t="str">
            <v>PANKAJ PIYUSH TRADE &amp; INVESTMENT LTD</v>
          </cell>
          <cell r="B3012">
            <v>506122</v>
          </cell>
          <cell r="C3012" t="str">
            <v>Not Listed</v>
          </cell>
        </row>
        <row r="3013">
          <cell r="A3013" t="str">
            <v>PANKAJ POLYMERS LTD</v>
          </cell>
          <cell r="B3013">
            <v>531280</v>
          </cell>
          <cell r="C3013" t="str">
            <v>Not Listed</v>
          </cell>
        </row>
        <row r="3014">
          <cell r="A3014" t="str">
            <v>PANKAJ POLYPACK LTD</v>
          </cell>
          <cell r="B3014">
            <v>534796</v>
          </cell>
          <cell r="C3014" t="str">
            <v>Not Listed</v>
          </cell>
        </row>
        <row r="3015">
          <cell r="A3015" t="str">
            <v>PANSARI DEVELOPERS LTD</v>
          </cell>
          <cell r="B3015" t="str">
            <v>Not Listed</v>
          </cell>
          <cell r="C3015" t="str">
            <v>PANSARI</v>
          </cell>
        </row>
        <row r="3016">
          <cell r="A3016" t="str">
            <v>PANTH INFINITY LTD</v>
          </cell>
          <cell r="B3016">
            <v>539143</v>
          </cell>
          <cell r="C3016" t="str">
            <v>Not Listed</v>
          </cell>
        </row>
        <row r="3017">
          <cell r="A3017" t="str">
            <v>PANYAM CEMENTS &amp; MINERAL INDUSTRIES LTD</v>
          </cell>
          <cell r="B3017">
            <v>500322</v>
          </cell>
          <cell r="C3017" t="str">
            <v>Not Listed</v>
          </cell>
        </row>
        <row r="3018">
          <cell r="A3018" t="str">
            <v>Parab Infra Ltd</v>
          </cell>
          <cell r="B3018">
            <v>513359</v>
          </cell>
          <cell r="C3018" t="str">
            <v>PARINFRA</v>
          </cell>
        </row>
        <row r="3019">
          <cell r="A3019" t="str">
            <v>PARABOLIC DRUGS LTD</v>
          </cell>
          <cell r="B3019">
            <v>533211</v>
          </cell>
          <cell r="C3019" t="str">
            <v>PARABDRUGS</v>
          </cell>
        </row>
        <row r="3020">
          <cell r="A3020" t="str">
            <v>PARAG MILK FOODS LTD</v>
          </cell>
          <cell r="B3020">
            <v>539889</v>
          </cell>
          <cell r="C3020" t="str">
            <v>PARAGMILK</v>
          </cell>
        </row>
        <row r="3021">
          <cell r="A3021" t="str">
            <v>PARAGON FINANCE LTD</v>
          </cell>
          <cell r="B3021">
            <v>531255</v>
          </cell>
          <cell r="C3021" t="str">
            <v>Not Listed</v>
          </cell>
        </row>
        <row r="3022">
          <cell r="A3022" t="str">
            <v>PARAMOUNT COMMUNICATIONS LTD</v>
          </cell>
          <cell r="B3022">
            <v>530555</v>
          </cell>
          <cell r="C3022" t="str">
            <v>PARACABLES</v>
          </cell>
        </row>
        <row r="3023">
          <cell r="A3023" t="str">
            <v>PARAMOUNT COSMETICS (INDIA) LTD</v>
          </cell>
          <cell r="B3023">
            <v>507970</v>
          </cell>
          <cell r="C3023" t="str">
            <v>Not Listed</v>
          </cell>
        </row>
        <row r="3024">
          <cell r="A3024" t="str">
            <v>PARAMOUNT COSMETICS INDIA LTD</v>
          </cell>
          <cell r="B3024">
            <v>507970</v>
          </cell>
          <cell r="C3024" t="str">
            <v>Not Listed</v>
          </cell>
        </row>
        <row r="3025">
          <cell r="A3025" t="str">
            <v>PARENTERAL DRUGS (INDIA) LTD</v>
          </cell>
          <cell r="B3025">
            <v>524689</v>
          </cell>
          <cell r="C3025" t="str">
            <v>PDPL</v>
          </cell>
        </row>
        <row r="3026">
          <cell r="A3026" t="str">
            <v>PARENTERAL DRUGS INDIA LTD</v>
          </cell>
          <cell r="B3026">
            <v>524689</v>
          </cell>
          <cell r="C3026" t="str">
            <v>PDPL</v>
          </cell>
        </row>
        <row r="3027">
          <cell r="A3027" t="str">
            <v>PARIKSHA FIN- INVEST- LEASE LTD</v>
          </cell>
          <cell r="B3027">
            <v>539481</v>
          </cell>
          <cell r="C3027" t="str">
            <v>Not Listed</v>
          </cell>
        </row>
        <row r="3028">
          <cell r="A3028" t="str">
            <v>PARIN FURNITURE LTD</v>
          </cell>
          <cell r="B3028" t="str">
            <v>Not Listed</v>
          </cell>
          <cell r="C3028" t="str">
            <v>PARIN</v>
          </cell>
        </row>
        <row r="3029">
          <cell r="A3029" t="str">
            <v>PARKER AGROCHEM EXPORTS LTD</v>
          </cell>
          <cell r="B3029">
            <v>524628</v>
          </cell>
          <cell r="C3029" t="str">
            <v>Not Listed</v>
          </cell>
        </row>
        <row r="3030">
          <cell r="A3030" t="str">
            <v>PARLE SOFTWARE LTD</v>
          </cell>
          <cell r="B3030">
            <v>532911</v>
          </cell>
          <cell r="C3030" t="str">
            <v>Not Listed</v>
          </cell>
        </row>
        <row r="3031">
          <cell r="A3031" t="str">
            <v>PARMAX PHARMA LTD</v>
          </cell>
          <cell r="B3031">
            <v>540359</v>
          </cell>
          <cell r="C3031" t="str">
            <v>Not Listed</v>
          </cell>
        </row>
        <row r="3032">
          <cell r="A3032" t="str">
            <v>PARMESHWARI SILK MILLS LTD</v>
          </cell>
          <cell r="B3032">
            <v>540467</v>
          </cell>
          <cell r="C3032" t="str">
            <v>Not Listed</v>
          </cell>
        </row>
        <row r="3033">
          <cell r="A3033" t="str">
            <v>PARNAV SPORTS ACADEMY LTD</v>
          </cell>
          <cell r="B3033">
            <v>780017</v>
          </cell>
          <cell r="C3033" t="str">
            <v>Not Listed</v>
          </cell>
        </row>
        <row r="3034">
          <cell r="A3034" t="str">
            <v>PARNAX LAB LTD</v>
          </cell>
          <cell r="B3034">
            <v>506128</v>
          </cell>
          <cell r="C3034" t="str">
            <v>Not Listed</v>
          </cell>
        </row>
        <row r="3035">
          <cell r="A3035" t="str">
            <v>PARSHARTI INVESTMENT LTD</v>
          </cell>
          <cell r="B3035">
            <v>511702</v>
          </cell>
          <cell r="C3035" t="str">
            <v>Not Listed</v>
          </cell>
        </row>
        <row r="3036">
          <cell r="A3036" t="str">
            <v>PARSHWANATH CORPORATION LTD</v>
          </cell>
          <cell r="B3036">
            <v>511176</v>
          </cell>
          <cell r="C3036" t="str">
            <v>Not Listed</v>
          </cell>
        </row>
        <row r="3037">
          <cell r="A3037" t="str">
            <v>PARSVNATH DEVELOPERS LTD</v>
          </cell>
          <cell r="B3037">
            <v>532780</v>
          </cell>
          <cell r="C3037" t="str">
            <v>PARSVNATH</v>
          </cell>
        </row>
        <row r="3038">
          <cell r="A3038" t="str">
            <v>PARTH INDUSTRIES LTD</v>
          </cell>
          <cell r="B3038">
            <v>526349</v>
          </cell>
          <cell r="C3038" t="str">
            <v>Not Listed</v>
          </cell>
        </row>
        <row r="3039">
          <cell r="A3039" t="str">
            <v>PARVATI SWEETNERS AND POWER LTD</v>
          </cell>
          <cell r="B3039">
            <v>541347</v>
          </cell>
          <cell r="C3039" t="str">
            <v>Not Listed</v>
          </cell>
        </row>
        <row r="3040">
          <cell r="A3040" t="str">
            <v>PASARI SPINNING MILLS LTD</v>
          </cell>
          <cell r="B3040">
            <v>521080</v>
          </cell>
          <cell r="C3040" t="str">
            <v>Not Listed</v>
          </cell>
        </row>
        <row r="3041">
          <cell r="A3041" t="str">
            <v>PASHUPATI COTSPIN LTD</v>
          </cell>
          <cell r="B3041" t="str">
            <v>Not Listed</v>
          </cell>
          <cell r="C3041" t="str">
            <v>PASHUPATI</v>
          </cell>
        </row>
        <row r="3042">
          <cell r="A3042" t="str">
            <v>PASUPATI ACRYLON LTD</v>
          </cell>
          <cell r="B3042">
            <v>500456</v>
          </cell>
          <cell r="C3042" t="str">
            <v>Not Listed</v>
          </cell>
        </row>
        <row r="3043">
          <cell r="A3043" t="str">
            <v>PASUPATI FINCAP LTD</v>
          </cell>
          <cell r="B3043">
            <v>511734</v>
          </cell>
          <cell r="C3043" t="str">
            <v>Not Listed</v>
          </cell>
        </row>
        <row r="3044">
          <cell r="A3044" t="str">
            <v>PASUPATI SPG &amp; WVG MILLS LTD</v>
          </cell>
          <cell r="B3044">
            <v>503092</v>
          </cell>
          <cell r="C3044" t="str">
            <v>Not Listed</v>
          </cell>
        </row>
        <row r="3045">
          <cell r="A3045" t="str">
            <v>PATDIAM JEWELLERY LTD</v>
          </cell>
          <cell r="B3045">
            <v>539401</v>
          </cell>
          <cell r="C3045" t="str">
            <v>Not Listed</v>
          </cell>
        </row>
        <row r="3046">
          <cell r="A3046" t="str">
            <v>PATEL ENGINEERING LTD</v>
          </cell>
          <cell r="B3046">
            <v>531120</v>
          </cell>
          <cell r="C3046" t="str">
            <v>PATELENG</v>
          </cell>
        </row>
        <row r="3047">
          <cell r="A3047" t="str">
            <v>PATEL INTEGRATED LOGISTICS LTD</v>
          </cell>
          <cell r="B3047">
            <v>526381</v>
          </cell>
          <cell r="C3047" t="str">
            <v>PATINTLOG</v>
          </cell>
        </row>
        <row r="3048">
          <cell r="A3048" t="str">
            <v>PATELS AIRTEMP (INDIA) LTD</v>
          </cell>
          <cell r="B3048">
            <v>517417</v>
          </cell>
          <cell r="C3048" t="str">
            <v>Not Listed</v>
          </cell>
        </row>
        <row r="3049">
          <cell r="A3049" t="str">
            <v>PATELS AIRTEMP INDIA LTD</v>
          </cell>
          <cell r="B3049">
            <v>517417</v>
          </cell>
          <cell r="C3049" t="str">
            <v>Not Listed</v>
          </cell>
        </row>
        <row r="3050">
          <cell r="A3050" t="str">
            <v>PATIDAR BUILDCON LTD</v>
          </cell>
          <cell r="B3050">
            <v>524031</v>
          </cell>
          <cell r="C3050" t="str">
            <v>Not Listed</v>
          </cell>
        </row>
        <row r="3051">
          <cell r="A3051" t="str">
            <v>PATSPIN (INDIA) LTD</v>
          </cell>
          <cell r="B3051">
            <v>514326</v>
          </cell>
          <cell r="C3051" t="str">
            <v>PATSPINLTD</v>
          </cell>
        </row>
        <row r="3052">
          <cell r="A3052" t="str">
            <v>PATSPIN INDIA LTD</v>
          </cell>
          <cell r="B3052">
            <v>514326</v>
          </cell>
          <cell r="C3052" t="str">
            <v>PATSPINLTD</v>
          </cell>
        </row>
        <row r="3053">
          <cell r="A3053" t="str">
            <v>PAUL MERCHANTS LTD</v>
          </cell>
          <cell r="B3053">
            <v>539113</v>
          </cell>
          <cell r="C3053" t="str">
            <v>Not Listed</v>
          </cell>
        </row>
        <row r="3054">
          <cell r="A3054" t="str">
            <v>PAUSHAK LTD</v>
          </cell>
          <cell r="B3054">
            <v>532742</v>
          </cell>
          <cell r="C3054" t="str">
            <v>Not Listed</v>
          </cell>
        </row>
        <row r="3055">
          <cell r="A3055" t="str">
            <v>PAWANSUT HOLDINGS LTD</v>
          </cell>
          <cell r="B3055">
            <v>535658</v>
          </cell>
          <cell r="C3055" t="str">
            <v>Not Listed</v>
          </cell>
        </row>
        <row r="3056">
          <cell r="A3056" t="str">
            <v>PBA INFRASTRUCTURE LTD</v>
          </cell>
          <cell r="B3056">
            <v>532676</v>
          </cell>
          <cell r="C3056" t="str">
            <v>PBAINFRA</v>
          </cell>
        </row>
        <row r="3057">
          <cell r="A3057" t="str">
            <v>PBM POLYTEX LTD</v>
          </cell>
          <cell r="B3057">
            <v>514087</v>
          </cell>
          <cell r="C3057" t="str">
            <v>Not Listed</v>
          </cell>
        </row>
        <row r="3058">
          <cell r="A3058" t="str">
            <v>PC JEWELLER LTD</v>
          </cell>
          <cell r="B3058">
            <v>534809</v>
          </cell>
          <cell r="C3058" t="str">
            <v>PCJEWELLER</v>
          </cell>
        </row>
        <row r="3059">
          <cell r="A3059" t="str">
            <v>PCS TECHNOLOGY LTD</v>
          </cell>
          <cell r="B3059">
            <v>517119</v>
          </cell>
          <cell r="C3059" t="str">
            <v>Not Listed</v>
          </cell>
        </row>
        <row r="3060">
          <cell r="A3060" t="str">
            <v>PDS MULTINATIONAL FASHIONS LTD</v>
          </cell>
          <cell r="B3060">
            <v>538730</v>
          </cell>
          <cell r="C3060" t="str">
            <v>PDSMFL</v>
          </cell>
        </row>
        <row r="3061">
          <cell r="A3061" t="str">
            <v>PEARL GLOBAL INDUSTRIES LTD</v>
          </cell>
          <cell r="B3061">
            <v>532808</v>
          </cell>
          <cell r="C3061" t="str">
            <v>PGIL</v>
          </cell>
        </row>
        <row r="3062">
          <cell r="A3062" t="str">
            <v>PEARL POLYMERS LTD</v>
          </cell>
          <cell r="B3062">
            <v>523260</v>
          </cell>
          <cell r="C3062" t="str">
            <v>PEARLPOLY</v>
          </cell>
        </row>
        <row r="3063">
          <cell r="A3063" t="str">
            <v>PECOS HOTELS AND PUBS LTD</v>
          </cell>
          <cell r="B3063">
            <v>539273</v>
          </cell>
          <cell r="C3063" t="str">
            <v>Not Listed</v>
          </cell>
        </row>
        <row r="3064">
          <cell r="A3064" t="str">
            <v>PEE CEE COSMA SOPE LTD</v>
          </cell>
          <cell r="B3064">
            <v>524136</v>
          </cell>
          <cell r="C3064" t="str">
            <v>Not Listed</v>
          </cell>
        </row>
        <row r="3065">
          <cell r="A3065" t="str">
            <v>PEETI SECURITIES LTD</v>
          </cell>
          <cell r="B3065">
            <v>531352</v>
          </cell>
          <cell r="C3065" t="str">
            <v>Not Listed</v>
          </cell>
        </row>
        <row r="3066">
          <cell r="A3066" t="str">
            <v>PENINSULA LAND LTD</v>
          </cell>
          <cell r="B3066">
            <v>503031</v>
          </cell>
          <cell r="C3066" t="str">
            <v>PENINLAND</v>
          </cell>
        </row>
        <row r="3067">
          <cell r="A3067" t="str">
            <v>PENNAR ENGINEERED BUILDING SYSTEMS LTD</v>
          </cell>
          <cell r="B3067">
            <v>539333</v>
          </cell>
          <cell r="C3067" t="str">
            <v>PENPEBS</v>
          </cell>
        </row>
        <row r="3068">
          <cell r="A3068" t="str">
            <v>PENNAR INDUSTRIES LTD</v>
          </cell>
          <cell r="B3068">
            <v>513228</v>
          </cell>
          <cell r="C3068" t="str">
            <v>PENIND</v>
          </cell>
        </row>
        <row r="3069">
          <cell r="A3069" t="str">
            <v>PENTA GOLD LTD</v>
          </cell>
          <cell r="B3069" t="str">
            <v>Not Listed</v>
          </cell>
          <cell r="C3069" t="str">
            <v>PENTAGOLD</v>
          </cell>
        </row>
        <row r="3070">
          <cell r="A3070" t="str">
            <v>PENTAMEDIA GRAPHICS LTD</v>
          </cell>
          <cell r="B3070">
            <v>500329</v>
          </cell>
          <cell r="C3070" t="str">
            <v>Not Listed</v>
          </cell>
        </row>
        <row r="3071">
          <cell r="A3071" t="str">
            <v>PENTOKEY ORGANY (INDIA) LTD</v>
          </cell>
          <cell r="B3071">
            <v>524210</v>
          </cell>
          <cell r="C3071" t="str">
            <v>Not Listed</v>
          </cell>
        </row>
        <row r="3072">
          <cell r="A3072" t="str">
            <v>PENTOKEY ORGANY INDIA LTD</v>
          </cell>
          <cell r="B3072">
            <v>524210</v>
          </cell>
          <cell r="C3072" t="str">
            <v>Not Listed</v>
          </cell>
        </row>
        <row r="3073">
          <cell r="A3073" t="str">
            <v>PEOPLES INVESTMENTS LTD</v>
          </cell>
          <cell r="B3073">
            <v>501144</v>
          </cell>
          <cell r="C3073" t="str">
            <v>Not Listed</v>
          </cell>
        </row>
        <row r="3074">
          <cell r="A3074" t="str">
            <v>PERFECT INFRAENGINEERS LTD</v>
          </cell>
          <cell r="B3074" t="str">
            <v>Not Listed</v>
          </cell>
          <cell r="C3074" t="str">
            <v>PERFECT</v>
          </cell>
        </row>
        <row r="3075">
          <cell r="A3075" t="str">
            <v>PERFECT-OCTAVE MEDIA PROJECTS LTD</v>
          </cell>
          <cell r="B3075">
            <v>521062</v>
          </cell>
          <cell r="C3075" t="str">
            <v>Not Listed</v>
          </cell>
        </row>
        <row r="3076">
          <cell r="A3076" t="str">
            <v>PERFECTPAC LTD</v>
          </cell>
          <cell r="B3076">
            <v>526435</v>
          </cell>
          <cell r="C3076" t="str">
            <v>Not Listed</v>
          </cell>
        </row>
        <row r="3077">
          <cell r="A3077" t="str">
            <v>PERMANENT MAGNETS LTD</v>
          </cell>
          <cell r="B3077">
            <v>504132</v>
          </cell>
          <cell r="C3077" t="str">
            <v>Not Listed</v>
          </cell>
        </row>
        <row r="3078">
          <cell r="A3078" t="str">
            <v>PERSISTENT SYSTEMS LTD</v>
          </cell>
          <cell r="B3078">
            <v>533179</v>
          </cell>
          <cell r="C3078" t="str">
            <v>PERSISTENT</v>
          </cell>
        </row>
        <row r="3079">
          <cell r="A3079" t="str">
            <v>PERVASIVE COMMODITIES LTD</v>
          </cell>
          <cell r="B3079">
            <v>517172</v>
          </cell>
          <cell r="C3079" t="str">
            <v>Not Listed</v>
          </cell>
        </row>
        <row r="3080">
          <cell r="A3080" t="str">
            <v>PETRON ENGINEERING CONSTRUCTION LTD</v>
          </cell>
          <cell r="B3080">
            <v>530381</v>
          </cell>
          <cell r="C3080" t="str">
            <v>PETRONENGG</v>
          </cell>
        </row>
        <row r="3081">
          <cell r="A3081" t="str">
            <v>PETRONET LNG LTD</v>
          </cell>
          <cell r="B3081">
            <v>532522</v>
          </cell>
          <cell r="C3081" t="str">
            <v>PETRONET</v>
          </cell>
        </row>
        <row r="3082">
          <cell r="A3082" t="str">
            <v>PFIZER LTD</v>
          </cell>
          <cell r="B3082">
            <v>500680</v>
          </cell>
          <cell r="C3082" t="str">
            <v>PFIZER</v>
          </cell>
        </row>
        <row r="3083">
          <cell r="A3083" t="str">
            <v>PFL INFOTECH LTD</v>
          </cell>
          <cell r="B3083">
            <v>531769</v>
          </cell>
          <cell r="C3083" t="str">
            <v>Not Listed</v>
          </cell>
        </row>
        <row r="3084">
          <cell r="A3084" t="str">
            <v>PG ELECTROPLAST LTD</v>
          </cell>
          <cell r="B3084">
            <v>533581</v>
          </cell>
          <cell r="C3084" t="str">
            <v>PGEL</v>
          </cell>
        </row>
        <row r="3085">
          <cell r="A3085" t="str">
            <v>PG FOILS LTD</v>
          </cell>
          <cell r="B3085">
            <v>526747</v>
          </cell>
          <cell r="C3085" t="str">
            <v>Not Listed</v>
          </cell>
        </row>
        <row r="3086">
          <cell r="A3086" t="str">
            <v>PG INDUSTRY LTD</v>
          </cell>
          <cell r="B3086">
            <v>531281</v>
          </cell>
          <cell r="C3086" t="str">
            <v>Not Listed</v>
          </cell>
        </row>
        <row r="3087">
          <cell r="A3087" t="str">
            <v>PH CAPITAL LTD</v>
          </cell>
          <cell r="B3087">
            <v>500143</v>
          </cell>
          <cell r="C3087" t="str">
            <v>Not Listed</v>
          </cell>
        </row>
        <row r="3088">
          <cell r="A3088" t="str">
            <v>PH TRADING LTD</v>
          </cell>
          <cell r="B3088">
            <v>512026</v>
          </cell>
          <cell r="C3088" t="str">
            <v>Not Listed</v>
          </cell>
        </row>
        <row r="3089">
          <cell r="A3089" t="str">
            <v>PHAARMASIA LTD</v>
          </cell>
          <cell r="B3089">
            <v>523620</v>
          </cell>
          <cell r="C3089" t="str">
            <v>Not Listed</v>
          </cell>
        </row>
        <row r="3090">
          <cell r="A3090" t="str">
            <v>PHILLIPS CARBON BLACK LTD</v>
          </cell>
          <cell r="B3090">
            <v>506590</v>
          </cell>
          <cell r="C3090" t="str">
            <v>PHILIPCARB</v>
          </cell>
        </row>
        <row r="3091">
          <cell r="A3091" t="str">
            <v>PHOENIX INTERNATIONAL LTD</v>
          </cell>
          <cell r="B3091">
            <v>526481</v>
          </cell>
          <cell r="C3091" t="str">
            <v>Not Listed</v>
          </cell>
        </row>
        <row r="3092">
          <cell r="A3092" t="str">
            <v>PHOENIX TOWNSHIP LTD</v>
          </cell>
          <cell r="B3092">
            <v>537839</v>
          </cell>
          <cell r="C3092" t="str">
            <v>Not Listed</v>
          </cell>
        </row>
        <row r="3093">
          <cell r="A3093" t="str">
            <v>PHOTON CAPITAL ADVISORS LTD</v>
          </cell>
          <cell r="B3093">
            <v>509084</v>
          </cell>
          <cell r="C3093" t="str">
            <v>Not Listed</v>
          </cell>
        </row>
        <row r="3094">
          <cell r="A3094" t="str">
            <v>PHOTOQUIP (INDIA) LTD</v>
          </cell>
          <cell r="B3094">
            <v>526588</v>
          </cell>
          <cell r="C3094" t="str">
            <v>Not Listed</v>
          </cell>
        </row>
        <row r="3095">
          <cell r="A3095" t="str">
            <v>PHOTOQUIP INDIA LTD</v>
          </cell>
          <cell r="B3095">
            <v>526588</v>
          </cell>
          <cell r="C3095" t="str">
            <v>Not Listed</v>
          </cell>
        </row>
        <row r="3096">
          <cell r="A3096" t="str">
            <v>PHYTO CHEM (INDIA) LTD</v>
          </cell>
          <cell r="B3096">
            <v>524808</v>
          </cell>
          <cell r="C3096" t="str">
            <v>Not Listed</v>
          </cell>
        </row>
        <row r="3097">
          <cell r="A3097" t="str">
            <v>PHYTO CHEM INDIA LTD</v>
          </cell>
          <cell r="B3097">
            <v>524808</v>
          </cell>
          <cell r="C3097" t="str">
            <v>Not Listed</v>
          </cell>
        </row>
        <row r="3098">
          <cell r="A3098" t="str">
            <v>PI INDUSTRIES LTD</v>
          </cell>
          <cell r="B3098">
            <v>523642</v>
          </cell>
          <cell r="C3098" t="str">
            <v>PIIND</v>
          </cell>
        </row>
        <row r="3099">
          <cell r="A3099" t="str">
            <v>PICCADILY AGRO INDUSTRIES LTD</v>
          </cell>
          <cell r="B3099">
            <v>530305</v>
          </cell>
          <cell r="C3099" t="str">
            <v>Not Listed</v>
          </cell>
        </row>
        <row r="3100">
          <cell r="A3100" t="str">
            <v>PICCADILY SUGAR &amp; ALLIED INDUSTRIES LTD</v>
          </cell>
          <cell r="B3100">
            <v>507498</v>
          </cell>
          <cell r="C3100" t="str">
            <v>Not Listed</v>
          </cell>
        </row>
        <row r="3101">
          <cell r="A3101" t="str">
            <v>PICTUREHOUSE MEDIA LTD</v>
          </cell>
          <cell r="B3101">
            <v>532355</v>
          </cell>
          <cell r="C3101" t="str">
            <v>Not Listed</v>
          </cell>
        </row>
        <row r="3102">
          <cell r="A3102" t="str">
            <v>PIDILITE INDUSTRIES LTD</v>
          </cell>
          <cell r="B3102">
            <v>500331</v>
          </cell>
          <cell r="C3102" t="str">
            <v>PIDILITIND</v>
          </cell>
        </row>
        <row r="3103">
          <cell r="A3103" t="str">
            <v>PIL ITALICA LIFESTYLE LTD</v>
          </cell>
          <cell r="B3103">
            <v>500327</v>
          </cell>
          <cell r="C3103" t="str">
            <v>PILITA</v>
          </cell>
        </row>
        <row r="3104">
          <cell r="A3104" t="str">
            <v>PILANI INVESTMENT AND INDUSTRIES CORPORATION LTD</v>
          </cell>
          <cell r="B3104">
            <v>539883</v>
          </cell>
          <cell r="C3104" t="str">
            <v>PILANIINVS</v>
          </cell>
        </row>
        <row r="3105">
          <cell r="A3105" t="str">
            <v>PIONEER AGRO EXTRACTS LTD</v>
          </cell>
          <cell r="B3105">
            <v>519439</v>
          </cell>
          <cell r="C3105" t="str">
            <v>Not Listed</v>
          </cell>
        </row>
        <row r="3106">
          <cell r="A3106" t="str">
            <v>PIONEER DISTILLERIES LTD</v>
          </cell>
          <cell r="B3106">
            <v>531879</v>
          </cell>
          <cell r="C3106" t="str">
            <v>PIONDIST</v>
          </cell>
        </row>
        <row r="3107">
          <cell r="A3107" t="str">
            <v>PIONEER EMBROIDERIES LTD</v>
          </cell>
          <cell r="B3107">
            <v>514300</v>
          </cell>
          <cell r="C3107" t="str">
            <v>PIONEEREMB</v>
          </cell>
        </row>
        <row r="3108">
          <cell r="A3108" t="str">
            <v>PIONEER INVESTCORP LTD</v>
          </cell>
          <cell r="B3108">
            <v>507864</v>
          </cell>
          <cell r="C3108" t="str">
            <v>Not Listed</v>
          </cell>
        </row>
        <row r="3109">
          <cell r="A3109" t="str">
            <v>PIRAMAL ENTERPRISES LTD</v>
          </cell>
          <cell r="B3109">
            <v>500302</v>
          </cell>
          <cell r="C3109" t="str">
            <v>PEL</v>
          </cell>
        </row>
        <row r="3110">
          <cell r="A3110" t="str">
            <v>PIRAMAL PHYTOCARE LTD</v>
          </cell>
          <cell r="B3110">
            <v>532979</v>
          </cell>
          <cell r="C3110" t="str">
            <v>PIRPHYTO</v>
          </cell>
        </row>
        <row r="3111">
          <cell r="A3111" t="str">
            <v>PITHAMPUR POLY PRODUCTS LTD</v>
          </cell>
          <cell r="B3111">
            <v>530683</v>
          </cell>
          <cell r="C3111" t="str">
            <v>Not Listed</v>
          </cell>
        </row>
        <row r="3112">
          <cell r="A3112" t="str">
            <v>PITTI ENGINEERING LTD</v>
          </cell>
          <cell r="B3112">
            <v>513519</v>
          </cell>
          <cell r="C3112" t="str">
            <v>PITTIENG</v>
          </cell>
        </row>
        <row r="3113">
          <cell r="A3113" t="str">
            <v>PIX TRANSMISSIONS LTD</v>
          </cell>
          <cell r="B3113">
            <v>500333</v>
          </cell>
          <cell r="C3113" t="str">
            <v>Not Listed</v>
          </cell>
        </row>
        <row r="3114">
          <cell r="A3114" t="str">
            <v>PLANTER POLYSACKS LTD</v>
          </cell>
          <cell r="B3114">
            <v>523105</v>
          </cell>
          <cell r="C3114" t="str">
            <v>Not Listed</v>
          </cell>
        </row>
        <row r="3115">
          <cell r="A3115" t="str">
            <v>PLASTIBLENDS (INDIA) LTD</v>
          </cell>
          <cell r="B3115">
            <v>523648</v>
          </cell>
          <cell r="C3115" t="str">
            <v>PLASTIBLEN</v>
          </cell>
        </row>
        <row r="3116">
          <cell r="A3116" t="str">
            <v>PLASTIBLENDS INDIA LTD</v>
          </cell>
          <cell r="B3116">
            <v>523648</v>
          </cell>
          <cell r="C3116" t="str">
            <v>PLASTIBLEN</v>
          </cell>
        </row>
        <row r="3117">
          <cell r="A3117" t="str">
            <v>PMC FINCORP LTD</v>
          </cell>
          <cell r="B3117">
            <v>534060</v>
          </cell>
          <cell r="C3117" t="str">
            <v>Not Listed</v>
          </cell>
        </row>
        <row r="3118">
          <cell r="A3118" t="str">
            <v>PNB GILTS LTD</v>
          </cell>
          <cell r="B3118">
            <v>532366</v>
          </cell>
          <cell r="C3118" t="str">
            <v>PNBGILTS</v>
          </cell>
        </row>
        <row r="3119">
          <cell r="A3119" t="str">
            <v>PNB HOUSING FINANCE LTD</v>
          </cell>
          <cell r="B3119">
            <v>540173</v>
          </cell>
          <cell r="C3119" t="str">
            <v>PNBHOUSING</v>
          </cell>
        </row>
        <row r="3120">
          <cell r="A3120" t="str">
            <v>PNC INFRATECH LTD</v>
          </cell>
          <cell r="B3120">
            <v>539150</v>
          </cell>
          <cell r="C3120" t="str">
            <v>PNCINFRA</v>
          </cell>
        </row>
        <row r="3121">
          <cell r="A3121" t="str">
            <v>POCHIRAJU INDUSTRIES LTD</v>
          </cell>
          <cell r="B3121">
            <v>532803</v>
          </cell>
          <cell r="C3121" t="str">
            <v>POCHIRAJU</v>
          </cell>
        </row>
        <row r="3122">
          <cell r="A3122" t="str">
            <v>POCL ENTERPRISES LTD</v>
          </cell>
          <cell r="B3122">
            <v>539195</v>
          </cell>
          <cell r="C3122" t="str">
            <v>Not Listed</v>
          </cell>
        </row>
        <row r="3123">
          <cell r="A3123" t="str">
            <v>PODDAR HOUSING AND DEVELOPMENT LTD</v>
          </cell>
          <cell r="B3123">
            <v>523628</v>
          </cell>
          <cell r="C3123" t="str">
            <v>PODDARHOUS</v>
          </cell>
        </row>
        <row r="3124">
          <cell r="A3124" t="str">
            <v>PODDAR PIGMENTS LTD</v>
          </cell>
          <cell r="B3124">
            <v>524570</v>
          </cell>
          <cell r="C3124" t="str">
            <v>PODDARMENT</v>
          </cell>
        </row>
        <row r="3125">
          <cell r="A3125" t="str">
            <v>POKARNA LTD</v>
          </cell>
          <cell r="B3125">
            <v>532486</v>
          </cell>
          <cell r="C3125" t="str">
            <v>POKARNA</v>
          </cell>
        </row>
        <row r="3126">
          <cell r="A3126" t="str">
            <v>POLO HOTELS LTD</v>
          </cell>
          <cell r="B3126">
            <v>526687</v>
          </cell>
          <cell r="C3126" t="str">
            <v>Not Listed</v>
          </cell>
        </row>
        <row r="3127">
          <cell r="A3127" t="str">
            <v>POLO QUEEN INDUSTRIAL AND FINTECH LTD</v>
          </cell>
          <cell r="B3127">
            <v>540717</v>
          </cell>
          <cell r="C3127" t="str">
            <v>Not Listed</v>
          </cell>
        </row>
        <row r="3128">
          <cell r="A3128" t="str">
            <v>POLSON LTD</v>
          </cell>
          <cell r="B3128">
            <v>507645</v>
          </cell>
          <cell r="C3128" t="str">
            <v>Not Listed</v>
          </cell>
        </row>
        <row r="3129">
          <cell r="A3129" t="str">
            <v>POLY MEDICURE LTD</v>
          </cell>
          <cell r="B3129">
            <v>531768</v>
          </cell>
          <cell r="C3129" t="str">
            <v>POLYMED</v>
          </cell>
        </row>
        <row r="3130">
          <cell r="A3130" t="str">
            <v>Polycab India Ltd</v>
          </cell>
          <cell r="B3130">
            <v>542652</v>
          </cell>
          <cell r="C3130" t="str">
            <v>POLYCAB</v>
          </cell>
        </row>
        <row r="3131">
          <cell r="A3131" t="str">
            <v>POLYCHEM LTD</v>
          </cell>
          <cell r="B3131">
            <v>506605</v>
          </cell>
          <cell r="C3131" t="str">
            <v>Not Listed</v>
          </cell>
        </row>
        <row r="3132">
          <cell r="A3132" t="str">
            <v>POLYCON INTERNATIONAL LTD</v>
          </cell>
          <cell r="B3132">
            <v>531397</v>
          </cell>
          <cell r="C3132" t="str">
            <v>Not Listed</v>
          </cell>
        </row>
        <row r="3133">
          <cell r="A3133" t="str">
            <v>POLYGENTA TECHNOLOGIES LTD</v>
          </cell>
          <cell r="B3133">
            <v>514486</v>
          </cell>
          <cell r="C3133" t="str">
            <v>Not Listed</v>
          </cell>
        </row>
        <row r="3134">
          <cell r="A3134" t="str">
            <v>POLYLINK POLYMERS (INDIA) LTD</v>
          </cell>
          <cell r="B3134">
            <v>531454</v>
          </cell>
          <cell r="C3134" t="str">
            <v>Not Listed</v>
          </cell>
        </row>
        <row r="3135">
          <cell r="A3135" t="str">
            <v>POLYLINK POLYMERS INDIA LTD</v>
          </cell>
          <cell r="B3135">
            <v>531454</v>
          </cell>
          <cell r="C3135" t="str">
            <v>Not Listed</v>
          </cell>
        </row>
        <row r="3136">
          <cell r="A3136" t="str">
            <v>POLYMAC THERMOFORMERS LTD</v>
          </cell>
          <cell r="B3136">
            <v>537573</v>
          </cell>
          <cell r="C3136" t="str">
            <v>Not Listed</v>
          </cell>
        </row>
        <row r="3137">
          <cell r="A3137" t="str">
            <v>POLYMECHPLAST MACHINES LTD</v>
          </cell>
          <cell r="B3137">
            <v>526043</v>
          </cell>
          <cell r="C3137" t="str">
            <v>Not Listed</v>
          </cell>
        </row>
        <row r="3138">
          <cell r="A3138" t="str">
            <v>POLYPLEX CORPORATION LTD</v>
          </cell>
          <cell r="B3138">
            <v>524051</v>
          </cell>
          <cell r="C3138" t="str">
            <v>POLYPLEX</v>
          </cell>
        </row>
        <row r="3139">
          <cell r="A3139" t="str">
            <v>POLYSPIN EXPORTS LTD</v>
          </cell>
          <cell r="B3139">
            <v>539354</v>
          </cell>
          <cell r="C3139" t="str">
            <v>Not Listed</v>
          </cell>
        </row>
        <row r="3140">
          <cell r="A3140" t="str">
            <v>POLYTEX (INDIA) LTD</v>
          </cell>
          <cell r="B3140">
            <v>512481</v>
          </cell>
          <cell r="C3140" t="str">
            <v>Not Listed</v>
          </cell>
        </row>
        <row r="3141">
          <cell r="A3141" t="str">
            <v>POLYTEX INDIA LTD</v>
          </cell>
          <cell r="B3141">
            <v>512481</v>
          </cell>
          <cell r="C3141" t="str">
            <v>Not Listed</v>
          </cell>
        </row>
        <row r="3142">
          <cell r="A3142" t="str">
            <v>PONDY OXIDES &amp; CHEMICALS LTD</v>
          </cell>
          <cell r="B3142">
            <v>532626</v>
          </cell>
          <cell r="C3142" t="str">
            <v>Not Listed</v>
          </cell>
        </row>
        <row r="3143">
          <cell r="A3143" t="str">
            <v>PONNI SUGARS ERODE LTD</v>
          </cell>
          <cell r="B3143">
            <v>532460</v>
          </cell>
          <cell r="C3143" t="str">
            <v>PONNIERODE</v>
          </cell>
        </row>
        <row r="3144">
          <cell r="A3144" t="str">
            <v>POOJA ENTERTAINMENT AND FILMS LTD</v>
          </cell>
          <cell r="B3144">
            <v>532011</v>
          </cell>
          <cell r="C3144" t="str">
            <v>Not Listed</v>
          </cell>
        </row>
        <row r="3145">
          <cell r="A3145" t="str">
            <v>POOJAWESTERN METALIKS LTD</v>
          </cell>
          <cell r="B3145">
            <v>540727</v>
          </cell>
          <cell r="C3145" t="str">
            <v>Not Listed</v>
          </cell>
        </row>
        <row r="3146">
          <cell r="A3146" t="str">
            <v>POONA DAL &amp; OIL INDUSTRIES LTD</v>
          </cell>
          <cell r="B3146">
            <v>519359</v>
          </cell>
          <cell r="C3146" t="str">
            <v>Not Listed</v>
          </cell>
        </row>
        <row r="3147">
          <cell r="A3147" t="str">
            <v>POPULAR ESTATE MANAGEMENT LTD</v>
          </cell>
          <cell r="B3147">
            <v>531870</v>
          </cell>
          <cell r="C3147" t="str">
            <v>Not Listed</v>
          </cell>
        </row>
        <row r="3148">
          <cell r="A3148" t="str">
            <v>PORWAL AUTO COMPONENTS LTD</v>
          </cell>
          <cell r="B3148">
            <v>532933</v>
          </cell>
          <cell r="C3148" t="str">
            <v>Not Listed</v>
          </cell>
        </row>
        <row r="3149">
          <cell r="A3149" t="str">
            <v>POWER &amp; INSTRUMENTATION GUJARAT LTD</v>
          </cell>
          <cell r="B3149" t="str">
            <v>Not Listed</v>
          </cell>
          <cell r="C3149" t="str">
            <v>PIGL</v>
          </cell>
        </row>
        <row r="3150">
          <cell r="A3150" t="str">
            <v>POWER FINANCE CORPORATION LTD</v>
          </cell>
          <cell r="B3150">
            <v>532810</v>
          </cell>
          <cell r="C3150" t="str">
            <v>PFC</v>
          </cell>
        </row>
        <row r="3151">
          <cell r="A3151" t="str">
            <v>POWER GRID CORPORATION OF (INDIA) LTD</v>
          </cell>
          <cell r="B3151">
            <v>532898</v>
          </cell>
          <cell r="C3151" t="str">
            <v>POWERGRID</v>
          </cell>
        </row>
        <row r="3152">
          <cell r="A3152" t="str">
            <v>POWER GRID CORPORATION OF INDIA LTD</v>
          </cell>
          <cell r="B3152">
            <v>532898</v>
          </cell>
          <cell r="C3152" t="str">
            <v>POWERGRID</v>
          </cell>
        </row>
        <row r="3153">
          <cell r="A3153" t="str">
            <v>POWER MECH PROJECTS LTD</v>
          </cell>
          <cell r="B3153">
            <v>539302</v>
          </cell>
          <cell r="C3153" t="str">
            <v>POWERMECH</v>
          </cell>
        </row>
        <row r="3154">
          <cell r="A3154" t="str">
            <v>POWERFUL TECHNOLOGIES LTD</v>
          </cell>
          <cell r="B3154" t="str">
            <v>Not Listed</v>
          </cell>
          <cell r="C3154" t="str">
            <v>POWERFUL</v>
          </cell>
        </row>
        <row r="3155">
          <cell r="A3155" t="str">
            <v>POWERHOUSE GYM &amp; WELLNESS LTD</v>
          </cell>
          <cell r="B3155">
            <v>538731</v>
          </cell>
          <cell r="C3155" t="str">
            <v>Not Listed</v>
          </cell>
        </row>
        <row r="3156">
          <cell r="A3156" t="str">
            <v>PPAP AUTOMOTIVE LTD</v>
          </cell>
          <cell r="B3156">
            <v>532934</v>
          </cell>
          <cell r="C3156" t="str">
            <v>PPAP</v>
          </cell>
        </row>
        <row r="3157">
          <cell r="A3157" t="str">
            <v>PRABHAT DAIRY LTD</v>
          </cell>
          <cell r="B3157">
            <v>539351</v>
          </cell>
          <cell r="C3157" t="str">
            <v>PRABHAT</v>
          </cell>
        </row>
        <row r="3158">
          <cell r="A3158" t="str">
            <v>PRABHAT TELECOMS (INDIA) LTD</v>
          </cell>
          <cell r="B3158">
            <v>540027</v>
          </cell>
          <cell r="C3158" t="str">
            <v>Not Listed</v>
          </cell>
        </row>
        <row r="3159">
          <cell r="A3159" t="str">
            <v>PRABHAT TELECOMS INDIA LTD</v>
          </cell>
          <cell r="B3159">
            <v>540027</v>
          </cell>
          <cell r="C3159" t="str">
            <v>Not Listed</v>
          </cell>
        </row>
        <row r="3160">
          <cell r="A3160" t="str">
            <v>PRABHAV INDUSTRIES LTD</v>
          </cell>
          <cell r="B3160">
            <v>531855</v>
          </cell>
          <cell r="C3160" t="str">
            <v>Not Listed</v>
          </cell>
        </row>
        <row r="3161">
          <cell r="A3161" t="str">
            <v>PRABHU STEEL INDUSTRIES LTD</v>
          </cell>
          <cell r="B3161">
            <v>506042</v>
          </cell>
          <cell r="C3161" t="str">
            <v>Not Listed</v>
          </cell>
        </row>
        <row r="3162">
          <cell r="A3162" t="str">
            <v>PRADEEP METALS LTD</v>
          </cell>
          <cell r="B3162">
            <v>513532</v>
          </cell>
          <cell r="C3162" t="str">
            <v>Not Listed</v>
          </cell>
        </row>
        <row r="3163">
          <cell r="A3163" t="str">
            <v>PRADHIN LTD</v>
          </cell>
          <cell r="B3163">
            <v>530095</v>
          </cell>
          <cell r="C3163" t="str">
            <v>Not Listed</v>
          </cell>
        </row>
        <row r="3164">
          <cell r="A3164" t="str">
            <v>PRADIP OVERSEAS LTD</v>
          </cell>
          <cell r="B3164">
            <v>533178</v>
          </cell>
          <cell r="C3164" t="str">
            <v>PRADIP</v>
          </cell>
        </row>
        <row r="3165">
          <cell r="A3165" t="str">
            <v>PRAG BOSIMI SYNTHETICS LTD</v>
          </cell>
          <cell r="B3165">
            <v>500192</v>
          </cell>
          <cell r="C3165" t="str">
            <v>Not Listed</v>
          </cell>
        </row>
        <row r="3166">
          <cell r="A3166" t="str">
            <v>PRAJ INDUSTRIES LTD</v>
          </cell>
          <cell r="B3166">
            <v>522205</v>
          </cell>
          <cell r="C3166" t="str">
            <v>PRAJIND</v>
          </cell>
        </row>
        <row r="3167">
          <cell r="A3167" t="str">
            <v>PRAJAY ENGINEERS SYNDICATE LTD</v>
          </cell>
          <cell r="B3167">
            <v>531746</v>
          </cell>
          <cell r="C3167" t="str">
            <v>PRAENG</v>
          </cell>
        </row>
        <row r="3168">
          <cell r="A3168" t="str">
            <v>PRAKASH CONSTROWELL LTD</v>
          </cell>
          <cell r="B3168">
            <v>533605</v>
          </cell>
          <cell r="C3168" t="str">
            <v>PRAKASHCON</v>
          </cell>
        </row>
        <row r="3169">
          <cell r="A3169" t="str">
            <v>PRAKASH INDUSTRIES LTD</v>
          </cell>
          <cell r="B3169">
            <v>506022</v>
          </cell>
          <cell r="C3169" t="str">
            <v>PRAKASH</v>
          </cell>
        </row>
        <row r="3170">
          <cell r="A3170" t="str">
            <v>Prakash Pipes Ltd</v>
          </cell>
          <cell r="B3170">
            <v>542684</v>
          </cell>
          <cell r="C3170" t="str">
            <v>PPL</v>
          </cell>
        </row>
        <row r="3171">
          <cell r="A3171" t="str">
            <v>PRAKASH STEELAGE LTD</v>
          </cell>
          <cell r="B3171">
            <v>533239</v>
          </cell>
          <cell r="C3171" t="str">
            <v>PRAKASHSTL</v>
          </cell>
        </row>
        <row r="3172">
          <cell r="A3172" t="str">
            <v>PRAKASH WOOLLEN &amp; SYNTHETIC MILLS LTD</v>
          </cell>
          <cell r="B3172">
            <v>531437</v>
          </cell>
          <cell r="C3172" t="str">
            <v>Not Listed</v>
          </cell>
        </row>
        <row r="3173">
          <cell r="A3173" t="str">
            <v>PRANAVADITYA SPINNING MILLS LTD</v>
          </cell>
          <cell r="B3173">
            <v>531172</v>
          </cell>
          <cell r="C3173" t="str">
            <v>Not Listed</v>
          </cell>
        </row>
        <row r="3174">
          <cell r="A3174" t="str">
            <v>PRASHANT (INDIA) LTD</v>
          </cell>
          <cell r="B3174">
            <v>519014</v>
          </cell>
          <cell r="C3174" t="str">
            <v>Not Listed</v>
          </cell>
        </row>
        <row r="3175">
          <cell r="A3175" t="str">
            <v>PRASHANT INDIA LTD</v>
          </cell>
          <cell r="B3175">
            <v>519014</v>
          </cell>
          <cell r="C3175" t="str">
            <v>Not Listed</v>
          </cell>
        </row>
        <row r="3176">
          <cell r="A3176" t="str">
            <v>PRATAAP SNACKS LTD</v>
          </cell>
          <cell r="B3176">
            <v>540724</v>
          </cell>
          <cell r="C3176" t="str">
            <v>DIAMONDYD</v>
          </cell>
        </row>
        <row r="3177">
          <cell r="A3177" t="str">
            <v>PRATIK PANELS LTD</v>
          </cell>
          <cell r="B3177">
            <v>526490</v>
          </cell>
          <cell r="C3177" t="str">
            <v>Not Listed</v>
          </cell>
        </row>
        <row r="3178">
          <cell r="A3178" t="str">
            <v>PRATIKSHA CHEMICALS LTD</v>
          </cell>
          <cell r="B3178">
            <v>531257</v>
          </cell>
          <cell r="C3178" t="str">
            <v>Not Listed</v>
          </cell>
        </row>
        <row r="3179">
          <cell r="A3179" t="str">
            <v>PRAXIS HOME RETAIL LTD</v>
          </cell>
          <cell r="B3179">
            <v>540901</v>
          </cell>
          <cell r="C3179" t="str">
            <v>PRAXIS</v>
          </cell>
        </row>
        <row r="3180">
          <cell r="A3180" t="str">
            <v>PRECIOUS TRADING &amp; INVESTMENTS LTD</v>
          </cell>
          <cell r="B3180">
            <v>506107</v>
          </cell>
          <cell r="C3180" t="str">
            <v>Not Listed</v>
          </cell>
        </row>
        <row r="3181">
          <cell r="A3181" t="str">
            <v>PRECISION CAMSHAFTS LTD</v>
          </cell>
          <cell r="B3181">
            <v>539636</v>
          </cell>
          <cell r="C3181" t="str">
            <v>PRECAM</v>
          </cell>
        </row>
        <row r="3182">
          <cell r="A3182" t="str">
            <v>PRECISION CONTAINEURS LTD</v>
          </cell>
          <cell r="B3182">
            <v>523874</v>
          </cell>
          <cell r="C3182" t="str">
            <v>Not Listed</v>
          </cell>
        </row>
        <row r="3183">
          <cell r="A3183" t="str">
            <v>PRECISION ELECTRONICS LTD</v>
          </cell>
          <cell r="B3183">
            <v>517258</v>
          </cell>
          <cell r="C3183" t="str">
            <v>Not Listed</v>
          </cell>
        </row>
        <row r="3184">
          <cell r="A3184" t="str">
            <v>PRECISION WIRES (INDIA) LTD</v>
          </cell>
          <cell r="B3184">
            <v>523539</v>
          </cell>
          <cell r="C3184" t="str">
            <v>PRECWIRE</v>
          </cell>
        </row>
        <row r="3185">
          <cell r="A3185" t="str">
            <v>PRECISION WIRES INDIA LTD</v>
          </cell>
          <cell r="B3185">
            <v>523539</v>
          </cell>
          <cell r="C3185" t="str">
            <v>PRECWIRE</v>
          </cell>
        </row>
        <row r="3186">
          <cell r="A3186" t="str">
            <v>PRECOT MERIDIAN LTD</v>
          </cell>
          <cell r="B3186" t="str">
            <v>Not Listed</v>
          </cell>
          <cell r="C3186" t="str">
            <v>PRECOT</v>
          </cell>
        </row>
        <row r="3187">
          <cell r="A3187" t="str">
            <v>PREM SOMANI FINANCIAL SERVICES LTD</v>
          </cell>
          <cell r="B3187">
            <v>530669</v>
          </cell>
          <cell r="C3187" t="str">
            <v>Not Listed</v>
          </cell>
        </row>
        <row r="3188">
          <cell r="A3188" t="str">
            <v>PREMCO GLOBAL LTD</v>
          </cell>
          <cell r="B3188">
            <v>530331</v>
          </cell>
          <cell r="C3188" t="str">
            <v>Not Listed</v>
          </cell>
        </row>
        <row r="3189">
          <cell r="A3189" t="str">
            <v>PREMIER CHENNAI PROPERTIES LTD</v>
          </cell>
          <cell r="B3189">
            <v>780007</v>
          </cell>
          <cell r="C3189" t="str">
            <v>Not Listed</v>
          </cell>
        </row>
        <row r="3190">
          <cell r="A3190" t="str">
            <v>PREMIER EXPLOSIVES LTD</v>
          </cell>
          <cell r="B3190">
            <v>526247</v>
          </cell>
          <cell r="C3190" t="str">
            <v>PREMEXPLN</v>
          </cell>
        </row>
        <row r="3191">
          <cell r="A3191" t="str">
            <v>PREMIER LTD</v>
          </cell>
          <cell r="B3191">
            <v>500540</v>
          </cell>
          <cell r="C3191" t="str">
            <v>PREMIER</v>
          </cell>
        </row>
        <row r="3192">
          <cell r="A3192" t="str">
            <v>PREMIER PIPES LTD</v>
          </cell>
          <cell r="B3192">
            <v>513291</v>
          </cell>
          <cell r="C3192" t="str">
            <v>Not Listed</v>
          </cell>
        </row>
        <row r="3193">
          <cell r="A3193" t="str">
            <v>PREMIER POLYFILM LTD</v>
          </cell>
          <cell r="B3193">
            <v>514354</v>
          </cell>
          <cell r="C3193" t="str">
            <v>PREMIERPOL</v>
          </cell>
        </row>
        <row r="3194">
          <cell r="A3194" t="str">
            <v>PREMIER SYNTHETICS LTD</v>
          </cell>
          <cell r="B3194">
            <v>509835</v>
          </cell>
          <cell r="C3194" t="str">
            <v>Not Listed</v>
          </cell>
        </row>
        <row r="3195">
          <cell r="A3195" t="str">
            <v>PRERNA INFRABUILD LTD</v>
          </cell>
          <cell r="B3195">
            <v>531802</v>
          </cell>
          <cell r="C3195" t="str">
            <v>Not Listed</v>
          </cell>
        </row>
        <row r="3196">
          <cell r="A3196" t="str">
            <v>PRESSMAN ADVERTISING LTD</v>
          </cell>
          <cell r="B3196">
            <v>509077</v>
          </cell>
          <cell r="C3196" t="str">
            <v>PRESSMN</v>
          </cell>
        </row>
        <row r="3197">
          <cell r="A3197" t="str">
            <v>PRESTIGE ESTATES PROJECTS LTD</v>
          </cell>
          <cell r="B3197">
            <v>533274</v>
          </cell>
          <cell r="C3197" t="str">
            <v>PRESTIGE</v>
          </cell>
        </row>
        <row r="3198">
          <cell r="A3198" t="str">
            <v>PRICOL LTD</v>
          </cell>
          <cell r="B3198">
            <v>540293</v>
          </cell>
          <cell r="C3198" t="str">
            <v>PRICOLLTD</v>
          </cell>
        </row>
        <row r="3199">
          <cell r="A3199" t="str">
            <v>PRIMA AGRO LTD</v>
          </cell>
          <cell r="B3199">
            <v>519262</v>
          </cell>
          <cell r="C3199" t="str">
            <v>Not Listed</v>
          </cell>
        </row>
        <row r="3200">
          <cell r="A3200" t="str">
            <v>PRIMA INDUSTRIES LTD</v>
          </cell>
          <cell r="B3200">
            <v>531246</v>
          </cell>
          <cell r="C3200" t="str">
            <v>Not Listed</v>
          </cell>
        </row>
        <row r="3201">
          <cell r="A3201" t="str">
            <v>PRIMA PLASTICS LTD</v>
          </cell>
          <cell r="B3201">
            <v>530589</v>
          </cell>
          <cell r="C3201" t="str">
            <v>Not Listed</v>
          </cell>
        </row>
        <row r="3202">
          <cell r="A3202" t="str">
            <v>PRIME CAPITAL MARKET LTD</v>
          </cell>
          <cell r="B3202">
            <v>535514</v>
          </cell>
          <cell r="C3202" t="str">
            <v>Not Listed</v>
          </cell>
        </row>
        <row r="3203">
          <cell r="A3203" t="str">
            <v>PRIME CUSTOMER SERVICES LTD</v>
          </cell>
          <cell r="B3203">
            <v>540404</v>
          </cell>
          <cell r="C3203" t="str">
            <v>Not Listed</v>
          </cell>
        </row>
        <row r="3204">
          <cell r="A3204" t="str">
            <v>PRIME FOCUS LTD</v>
          </cell>
          <cell r="B3204">
            <v>532748</v>
          </cell>
          <cell r="C3204" t="str">
            <v>PFOCUS</v>
          </cell>
        </row>
        <row r="3205">
          <cell r="A3205" t="str">
            <v>PRIME INDUSTRIES LTD</v>
          </cell>
          <cell r="B3205">
            <v>519299</v>
          </cell>
          <cell r="C3205" t="str">
            <v>Not Listed</v>
          </cell>
        </row>
        <row r="3206">
          <cell r="A3206" t="str">
            <v>PRIME PROPERTY DEVELOPMENT CORPORATION LTD</v>
          </cell>
          <cell r="B3206">
            <v>530695</v>
          </cell>
          <cell r="C3206" t="str">
            <v>Not Listed</v>
          </cell>
        </row>
        <row r="3207">
          <cell r="A3207" t="str">
            <v>PRIME SECURITIES LTD</v>
          </cell>
          <cell r="B3207">
            <v>500337</v>
          </cell>
          <cell r="C3207" t="str">
            <v>PRIMESECU</v>
          </cell>
        </row>
        <row r="3208">
          <cell r="A3208" t="str">
            <v>PRIME URBAN DEVELOPMENT (INDIA) LTD</v>
          </cell>
          <cell r="B3208">
            <v>521149</v>
          </cell>
          <cell r="C3208" t="str">
            <v>Not Listed</v>
          </cell>
        </row>
        <row r="3209">
          <cell r="A3209" t="str">
            <v>PRIME URBAN DEVELOPMENT INDIA LTD</v>
          </cell>
          <cell r="B3209">
            <v>521149</v>
          </cell>
          <cell r="C3209" t="str">
            <v>Not Listed</v>
          </cell>
        </row>
        <row r="3210">
          <cell r="A3210" t="str">
            <v>PRISM FINANCE LTD</v>
          </cell>
          <cell r="B3210">
            <v>531735</v>
          </cell>
          <cell r="C3210" t="str">
            <v>Not Listed</v>
          </cell>
        </row>
        <row r="3211">
          <cell r="A3211" t="str">
            <v>PRISM JOHNSON LTD</v>
          </cell>
          <cell r="B3211">
            <v>500338</v>
          </cell>
          <cell r="C3211" t="str">
            <v>PRSMJOHNSN</v>
          </cell>
        </row>
        <row r="3212">
          <cell r="A3212" t="str">
            <v>PRISM MEDICO AND PHARMACY LTD</v>
          </cell>
          <cell r="B3212">
            <v>512217</v>
          </cell>
          <cell r="C3212" t="str">
            <v>Not Listed</v>
          </cell>
        </row>
        <row r="3213">
          <cell r="A3213" t="str">
            <v>PRITHVI EXCHANGE (INDIA) LTD</v>
          </cell>
          <cell r="B3213">
            <v>531688</v>
          </cell>
          <cell r="C3213" t="str">
            <v>Not Listed</v>
          </cell>
        </row>
        <row r="3214">
          <cell r="A3214" t="str">
            <v>PRITHVI EXCHANGE INDIA LTD</v>
          </cell>
          <cell r="B3214">
            <v>531688</v>
          </cell>
          <cell r="C3214" t="str">
            <v>Not Listed</v>
          </cell>
        </row>
        <row r="3215">
          <cell r="A3215" t="str">
            <v>PRITI INTERNATIONAL LTD</v>
          </cell>
          <cell r="B3215" t="str">
            <v>Not Listed</v>
          </cell>
          <cell r="C3215" t="str">
            <v>PRITI</v>
          </cell>
        </row>
        <row r="3216">
          <cell r="A3216" t="str">
            <v>PRITIKA AUTO INDUSTRIES LTD</v>
          </cell>
          <cell r="B3216">
            <v>539359</v>
          </cell>
          <cell r="C3216" t="str">
            <v>Not Listed</v>
          </cell>
        </row>
        <row r="3217">
          <cell r="A3217" t="str">
            <v>PRITISH NANDY COMMUNICATIONS LTD</v>
          </cell>
          <cell r="B3217">
            <v>532387</v>
          </cell>
          <cell r="C3217" t="str">
            <v>PNC</v>
          </cell>
        </row>
        <row r="3218">
          <cell r="A3218" t="str">
            <v>PRIYA LTD</v>
          </cell>
          <cell r="B3218">
            <v>524580</v>
          </cell>
          <cell r="C3218" t="str">
            <v>Not Listed</v>
          </cell>
        </row>
        <row r="3219">
          <cell r="A3219" t="str">
            <v>PRO FIN CAPITAL SERVICES LTD</v>
          </cell>
          <cell r="B3219">
            <v>511557</v>
          </cell>
          <cell r="C3219" t="str">
            <v>Not Listed</v>
          </cell>
        </row>
        <row r="3220">
          <cell r="A3220" t="str">
            <v>PROAIM ENTERPRISES LTD</v>
          </cell>
          <cell r="B3220">
            <v>512105</v>
          </cell>
          <cell r="C3220" t="str">
            <v>Not Listed</v>
          </cell>
        </row>
        <row r="3221">
          <cell r="A3221" t="str">
            <v>PROCAL ELECTRONICS (INDIA) LTD</v>
          </cell>
          <cell r="B3221">
            <v>526009</v>
          </cell>
          <cell r="C3221" t="str">
            <v>Not Listed</v>
          </cell>
        </row>
        <row r="3222">
          <cell r="A3222" t="str">
            <v>PROCAL ELECTRONICS INDIA LTD</v>
          </cell>
          <cell r="B3222">
            <v>526009</v>
          </cell>
          <cell r="C3222" t="str">
            <v>Not Listed</v>
          </cell>
        </row>
        <row r="3223">
          <cell r="A3223" t="str">
            <v>Procter &amp; Gamble Health LTD</v>
          </cell>
          <cell r="B3223" t="str">
            <v>Not Listed</v>
          </cell>
          <cell r="C3223" t="str">
            <v>PGHL</v>
          </cell>
        </row>
        <row r="3224">
          <cell r="A3224" t="str">
            <v>PROCTER &amp; GAMBLE HYGIENE AND HEALTH CARE LTD</v>
          </cell>
          <cell r="B3224">
            <v>500459</v>
          </cell>
          <cell r="C3224" t="str">
            <v>PGHH</v>
          </cell>
        </row>
        <row r="3225">
          <cell r="A3225" t="str">
            <v>PROGRESSIVE EXTRACTIONS &amp; EXPORTS LTD</v>
          </cell>
          <cell r="B3225">
            <v>531265</v>
          </cell>
          <cell r="C3225" t="str">
            <v>Not Listed</v>
          </cell>
        </row>
        <row r="3226">
          <cell r="A3226" t="str">
            <v>PROLIFE INDUSTRIES LTD</v>
          </cell>
          <cell r="B3226" t="str">
            <v>Not Listed</v>
          </cell>
          <cell r="C3226" t="str">
            <v>PROLIFE</v>
          </cell>
        </row>
        <row r="3227">
          <cell r="A3227" t="str">
            <v>PROMACT IMPEX LTD</v>
          </cell>
          <cell r="B3227">
            <v>526494</v>
          </cell>
          <cell r="C3227" t="str">
            <v>Not Listed</v>
          </cell>
        </row>
        <row r="3228">
          <cell r="A3228" t="str">
            <v>PROSEED (INDIA) LTD</v>
          </cell>
          <cell r="B3228">
            <v>590057</v>
          </cell>
          <cell r="C3228" t="str">
            <v>PROSEED</v>
          </cell>
        </row>
        <row r="3229">
          <cell r="A3229" t="str">
            <v>PROSEED INDIA LTD</v>
          </cell>
          <cell r="B3229">
            <v>590057</v>
          </cell>
          <cell r="C3229" t="str">
            <v>PROSEED</v>
          </cell>
        </row>
        <row r="3230">
          <cell r="A3230" t="str">
            <v>PROVESTMENT SERVICES LTD</v>
          </cell>
          <cell r="B3230">
            <v>540703</v>
          </cell>
          <cell r="C3230" t="str">
            <v>Not Listed</v>
          </cell>
        </row>
        <row r="3231">
          <cell r="A3231" t="str">
            <v>PROVOGUE (INDIA) LTD</v>
          </cell>
          <cell r="B3231">
            <v>532647</v>
          </cell>
          <cell r="C3231" t="str">
            <v>PROVOGE</v>
          </cell>
        </row>
        <row r="3232">
          <cell r="A3232" t="str">
            <v>PROVOGUE INDIA LTD</v>
          </cell>
          <cell r="B3232">
            <v>532647</v>
          </cell>
          <cell r="C3232" t="str">
            <v>PROVOGE</v>
          </cell>
        </row>
        <row r="3233">
          <cell r="A3233" t="str">
            <v>PROZONE INTU PROPERTIES LTD</v>
          </cell>
          <cell r="B3233">
            <v>534675</v>
          </cell>
          <cell r="C3233" t="str">
            <v>PROZONINTU</v>
          </cell>
        </row>
        <row r="3234">
          <cell r="A3234" t="str">
            <v>PS IT INFRASTRUCTURE &amp; SERVICES LTD</v>
          </cell>
          <cell r="B3234">
            <v>505502</v>
          </cell>
          <cell r="C3234" t="str">
            <v>Not Listed</v>
          </cell>
        </row>
        <row r="3235">
          <cell r="A3235" t="str">
            <v>PSL LTD</v>
          </cell>
          <cell r="B3235">
            <v>526801</v>
          </cell>
          <cell r="C3235" t="str">
            <v>PSL</v>
          </cell>
        </row>
        <row r="3236">
          <cell r="A3236" t="str">
            <v>PSP PROJECTS LTD</v>
          </cell>
          <cell r="B3236">
            <v>540544</v>
          </cell>
          <cell r="C3236" t="str">
            <v>PSPPROJECT</v>
          </cell>
        </row>
        <row r="3237">
          <cell r="A3237" t="str">
            <v>PTC (INDIA) LTD</v>
          </cell>
          <cell r="B3237">
            <v>532524</v>
          </cell>
          <cell r="C3237" t="str">
            <v>PTC</v>
          </cell>
        </row>
        <row r="3238">
          <cell r="A3238" t="str">
            <v>PTC INDIA FINANCIAL SERVICES LTD</v>
          </cell>
          <cell r="B3238">
            <v>533344</v>
          </cell>
          <cell r="C3238" t="str">
            <v>PFS</v>
          </cell>
        </row>
        <row r="3239">
          <cell r="A3239" t="str">
            <v>PTC INDIA LTD</v>
          </cell>
          <cell r="B3239">
            <v>532524</v>
          </cell>
          <cell r="C3239" t="str">
            <v>PTC</v>
          </cell>
        </row>
        <row r="3240">
          <cell r="A3240" t="str">
            <v>PTC INDUSTRIES LTD</v>
          </cell>
          <cell r="B3240">
            <v>539006</v>
          </cell>
          <cell r="C3240" t="str">
            <v>Not Listed</v>
          </cell>
        </row>
        <row r="3241">
          <cell r="A3241" t="str">
            <v>PTL ENTERPRISES LTD</v>
          </cell>
          <cell r="B3241">
            <v>509220</v>
          </cell>
          <cell r="C3241" t="str">
            <v>PTL</v>
          </cell>
        </row>
        <row r="3242">
          <cell r="A3242" t="str">
            <v>PUDUMJEE PAPER PRODUCTS LTD</v>
          </cell>
          <cell r="B3242">
            <v>539785</v>
          </cell>
          <cell r="C3242" t="str">
            <v>PDMJEPAPER</v>
          </cell>
        </row>
        <row r="3243">
          <cell r="A3243" t="str">
            <v>PULSAR INTERNATIONAL LTD</v>
          </cell>
          <cell r="B3243">
            <v>512591</v>
          </cell>
          <cell r="C3243" t="str">
            <v>Not Listed</v>
          </cell>
        </row>
        <row r="3244">
          <cell r="A3244" t="str">
            <v>PULZ ELECTRONICS LTD</v>
          </cell>
          <cell r="B3244" t="str">
            <v>Not Listed</v>
          </cell>
          <cell r="C3244" t="str">
            <v>PULZ</v>
          </cell>
        </row>
        <row r="3245">
          <cell r="A3245" t="str">
            <v>PUNCTUAL TRADING LTD</v>
          </cell>
          <cell r="B3245">
            <v>512461</v>
          </cell>
          <cell r="C3245" t="str">
            <v>Not Listed</v>
          </cell>
        </row>
        <row r="3246">
          <cell r="A3246" t="str">
            <v>PUNIT COMMERCIALS LTD</v>
          </cell>
          <cell r="B3246">
            <v>512099</v>
          </cell>
          <cell r="C3246" t="str">
            <v>Not Listed</v>
          </cell>
        </row>
        <row r="3247">
          <cell r="A3247" t="str">
            <v>PUNJ LLOYD LTD</v>
          </cell>
          <cell r="B3247">
            <v>532693</v>
          </cell>
          <cell r="C3247" t="str">
            <v>PUNJLLOYD</v>
          </cell>
        </row>
        <row r="3248">
          <cell r="A3248" t="str">
            <v>PUNJAB &amp; SIND BANK</v>
          </cell>
          <cell r="B3248">
            <v>533295</v>
          </cell>
          <cell r="C3248" t="str">
            <v>PSB</v>
          </cell>
        </row>
        <row r="3249">
          <cell r="A3249" t="str">
            <v>PUNJAB ALKALIES &amp; CHEMICALS LTD</v>
          </cell>
          <cell r="B3249">
            <v>506852</v>
          </cell>
          <cell r="C3249" t="str">
            <v>Not Listed</v>
          </cell>
        </row>
        <row r="3250">
          <cell r="A3250" t="str">
            <v>PUNJAB CHEMICALS &amp; CROP PROTECTION LTD</v>
          </cell>
          <cell r="B3250">
            <v>506618</v>
          </cell>
          <cell r="C3250" t="str">
            <v>PUNJABCHEM</v>
          </cell>
        </row>
        <row r="3251">
          <cell r="A3251" t="str">
            <v>PUNJAB COMMUNICATIONS LTD</v>
          </cell>
          <cell r="B3251">
            <v>500346</v>
          </cell>
          <cell r="C3251" t="str">
            <v>Not Listed</v>
          </cell>
        </row>
        <row r="3252">
          <cell r="A3252" t="str">
            <v>PUNJAB NATIONAL BANK</v>
          </cell>
          <cell r="B3252">
            <v>532461</v>
          </cell>
          <cell r="C3252" t="str">
            <v>PNB</v>
          </cell>
        </row>
        <row r="3253">
          <cell r="A3253" t="str">
            <v>PURAVANKARA LTD</v>
          </cell>
          <cell r="B3253">
            <v>532891</v>
          </cell>
          <cell r="C3253" t="str">
            <v>PURVA</v>
          </cell>
        </row>
        <row r="3254">
          <cell r="A3254" t="str">
            <v>PURE GIFTCARAT LTD</v>
          </cell>
          <cell r="B3254">
            <v>540492</v>
          </cell>
          <cell r="C3254" t="str">
            <v>Not Listed</v>
          </cell>
        </row>
        <row r="3255">
          <cell r="A3255" t="str">
            <v>PURITY FLEX PACK LTD</v>
          </cell>
          <cell r="B3255">
            <v>523315</v>
          </cell>
          <cell r="C3255" t="str">
            <v>Not Listed</v>
          </cell>
        </row>
        <row r="3256">
          <cell r="A3256" t="str">
            <v>PUROHIT CONSTRUCTION LTD</v>
          </cell>
          <cell r="B3256">
            <v>538993</v>
          </cell>
          <cell r="C3256" t="str">
            <v>Not Listed</v>
          </cell>
        </row>
        <row r="3257">
          <cell r="A3257" t="str">
            <v>PURPLE ENTERTAINMENT LTD</v>
          </cell>
          <cell r="B3257">
            <v>540159</v>
          </cell>
          <cell r="C3257" t="str">
            <v>Not Listed</v>
          </cell>
        </row>
        <row r="3258">
          <cell r="A3258" t="str">
            <v>PURSHOTTAM INVESTOFIN LTD</v>
          </cell>
          <cell r="B3258">
            <v>538647</v>
          </cell>
          <cell r="C3258" t="str">
            <v>Not Listed</v>
          </cell>
        </row>
        <row r="3259">
          <cell r="A3259" t="str">
            <v>PUSHPANJALI REALMS AND INFRATECH LTD</v>
          </cell>
          <cell r="B3259" t="str">
            <v>Not Listed</v>
          </cell>
          <cell r="C3259" t="str">
            <v>PUSHPREALM</v>
          </cell>
        </row>
        <row r="3260">
          <cell r="A3260" t="str">
            <v>PUSHPSONS INDUSTRIES LTD</v>
          </cell>
          <cell r="B3260">
            <v>531562</v>
          </cell>
          <cell r="C3260" t="str">
            <v>Not Listed</v>
          </cell>
        </row>
        <row r="3261">
          <cell r="A3261" t="str">
            <v>PVP VENTURES LTD</v>
          </cell>
          <cell r="B3261">
            <v>517556</v>
          </cell>
          <cell r="C3261" t="str">
            <v>PVP</v>
          </cell>
        </row>
        <row r="3262">
          <cell r="A3262" t="str">
            <v>PVR LTD</v>
          </cell>
          <cell r="B3262">
            <v>532689</v>
          </cell>
          <cell r="C3262" t="str">
            <v>PVR</v>
          </cell>
        </row>
        <row r="3263">
          <cell r="A3263" t="str">
            <v>PVV INFRA LTD</v>
          </cell>
          <cell r="B3263">
            <v>536659</v>
          </cell>
          <cell r="C3263" t="str">
            <v>Not Listed</v>
          </cell>
        </row>
        <row r="3264">
          <cell r="A3264" t="str">
            <v>PYXIS FINVEST LTD</v>
          </cell>
          <cell r="B3264">
            <v>534109</v>
          </cell>
          <cell r="C3264" t="str">
            <v>Not Listed</v>
          </cell>
        </row>
        <row r="3265">
          <cell r="A3265" t="str">
            <v>QUADRANT TELEVENTURES LTD</v>
          </cell>
          <cell r="B3265">
            <v>511116</v>
          </cell>
          <cell r="C3265" t="str">
            <v>Not Listed</v>
          </cell>
        </row>
        <row r="3266">
          <cell r="A3266" t="str">
            <v>QUANTUM BUILD-TECH LTD</v>
          </cell>
          <cell r="B3266">
            <v>538596</v>
          </cell>
          <cell r="C3266" t="str">
            <v>Not Listed</v>
          </cell>
        </row>
        <row r="3267">
          <cell r="A3267" t="str">
            <v>QUANTUM DIGITAL VISION (INDIA) LTD</v>
          </cell>
          <cell r="B3267">
            <v>530281</v>
          </cell>
          <cell r="C3267" t="str">
            <v>Not Listed</v>
          </cell>
        </row>
        <row r="3268">
          <cell r="A3268" t="str">
            <v>QUANTUM DIGITAL VISION INDIA LTD</v>
          </cell>
          <cell r="B3268">
            <v>530281</v>
          </cell>
          <cell r="C3268" t="str">
            <v>Not Listed</v>
          </cell>
        </row>
        <row r="3269">
          <cell r="A3269" t="str">
            <v>QUANTUM GOLD FUND - EXCHANGE TRADED FUND (ETF)</v>
          </cell>
          <cell r="B3269">
            <v>590099</v>
          </cell>
          <cell r="C3269" t="str">
            <v>QGOLDHALF</v>
          </cell>
        </row>
        <row r="3270">
          <cell r="A3270" t="str">
            <v>QUANTUM MUTUAL FUND - QUANTUM INDEX FUND ETF</v>
          </cell>
          <cell r="B3270">
            <v>590110</v>
          </cell>
          <cell r="C3270" t="str">
            <v>QNIFTY</v>
          </cell>
        </row>
        <row r="3271">
          <cell r="A3271" t="str">
            <v>QUESS CORP LTD</v>
          </cell>
          <cell r="B3271">
            <v>539978</v>
          </cell>
          <cell r="C3271" t="str">
            <v>QUESS</v>
          </cell>
        </row>
        <row r="3272">
          <cell r="A3272" t="str">
            <v>QUEST FINANCIAL SERVICES LTD</v>
          </cell>
          <cell r="B3272">
            <v>539962</v>
          </cell>
          <cell r="C3272" t="str">
            <v>Not Listed</v>
          </cell>
        </row>
        <row r="3273">
          <cell r="A3273" t="str">
            <v>QUEST SOFTECH (INDIA) LTD</v>
          </cell>
          <cell r="B3273">
            <v>535719</v>
          </cell>
          <cell r="C3273" t="str">
            <v>Not Listed</v>
          </cell>
        </row>
        <row r="3274">
          <cell r="A3274" t="str">
            <v>QUEST SOFTECH INDIA LTD</v>
          </cell>
          <cell r="B3274">
            <v>535719</v>
          </cell>
          <cell r="C3274" t="str">
            <v>Not Listed</v>
          </cell>
        </row>
        <row r="3275">
          <cell r="A3275" t="str">
            <v>QUICK HEAL TECHNOLOGIES LTD</v>
          </cell>
          <cell r="B3275">
            <v>539678</v>
          </cell>
          <cell r="C3275" t="str">
            <v>QUICKHEAL</v>
          </cell>
        </row>
        <row r="3276">
          <cell r="A3276" t="str">
            <v>QUINTEGRA SOLUTIONS LTD</v>
          </cell>
          <cell r="B3276">
            <v>532866</v>
          </cell>
          <cell r="C3276" t="str">
            <v>QUINTEGRA</v>
          </cell>
        </row>
        <row r="3277">
          <cell r="A3277" t="str">
            <v>R B GUPTA FINANCIALS LTD</v>
          </cell>
          <cell r="B3277">
            <v>532024</v>
          </cell>
          <cell r="C3277" t="str">
            <v>Not Listed</v>
          </cell>
        </row>
        <row r="3278">
          <cell r="A3278" t="str">
            <v>R J BIO-TECH LTD</v>
          </cell>
          <cell r="B3278">
            <v>536456</v>
          </cell>
          <cell r="C3278" t="str">
            <v>Not Listed</v>
          </cell>
        </row>
        <row r="3279">
          <cell r="A3279" t="str">
            <v>R J SHAH &amp; CO LTD</v>
          </cell>
          <cell r="B3279">
            <v>509845</v>
          </cell>
          <cell r="C3279" t="str">
            <v>Not Listed</v>
          </cell>
        </row>
        <row r="3280">
          <cell r="A3280" t="str">
            <v>R M DRIP AND SPRINKLERS SYSTEMS LTD</v>
          </cell>
          <cell r="B3280" t="str">
            <v>Not Listed</v>
          </cell>
          <cell r="C3280" t="str">
            <v>RMDRIP</v>
          </cell>
        </row>
        <row r="3281">
          <cell r="A3281" t="str">
            <v>R P P INFRA PROJECTS LTD</v>
          </cell>
          <cell r="B3281">
            <v>533284</v>
          </cell>
          <cell r="C3281" t="str">
            <v>RPPINFRA</v>
          </cell>
        </row>
        <row r="3282">
          <cell r="A3282" t="str">
            <v>R R SECURITIES LTD</v>
          </cell>
          <cell r="B3282">
            <v>530917</v>
          </cell>
          <cell r="C3282" t="str">
            <v>Not Listed</v>
          </cell>
        </row>
        <row r="3283">
          <cell r="A3283" t="str">
            <v>R S SOFTWARE (INDIA) LTD</v>
          </cell>
          <cell r="B3283">
            <v>517447</v>
          </cell>
          <cell r="C3283" t="str">
            <v>RSSOFTWARE</v>
          </cell>
        </row>
        <row r="3284">
          <cell r="A3284" t="str">
            <v>R S SOFTWARE INDIA LTD</v>
          </cell>
          <cell r="B3284">
            <v>517447</v>
          </cell>
          <cell r="C3284" t="str">
            <v>RSSOFTWARE</v>
          </cell>
        </row>
        <row r="3285">
          <cell r="A3285" t="str">
            <v>R SYSTEMS INTERNATIONAL LTD</v>
          </cell>
          <cell r="B3285">
            <v>532735</v>
          </cell>
          <cell r="C3285" t="str">
            <v>RSYSTEMS</v>
          </cell>
        </row>
        <row r="3286">
          <cell r="A3286" t="str">
            <v>R T EXPORTS LTD</v>
          </cell>
          <cell r="B3286">
            <v>512565</v>
          </cell>
          <cell r="C3286" t="str">
            <v>Not Listed</v>
          </cell>
        </row>
        <row r="3287">
          <cell r="A3287" t="str">
            <v>R&amp;B DENIMS LTD</v>
          </cell>
          <cell r="B3287">
            <v>538119</v>
          </cell>
          <cell r="C3287" t="str">
            <v>Not Listed</v>
          </cell>
        </row>
        <row r="3288">
          <cell r="A3288" t="str">
            <v>RAAJ MEDISAFE (INDIA) LTD</v>
          </cell>
          <cell r="B3288">
            <v>524502</v>
          </cell>
          <cell r="C3288" t="str">
            <v>Not Listed</v>
          </cell>
        </row>
        <row r="3289">
          <cell r="A3289" t="str">
            <v>RAAJ MEDISAFE INDIA LTD</v>
          </cell>
          <cell r="B3289">
            <v>524502</v>
          </cell>
          <cell r="C3289" t="str">
            <v>Not Listed</v>
          </cell>
        </row>
        <row r="3290">
          <cell r="A3290" t="str">
            <v>RAASI REFRACTORIES LTD</v>
          </cell>
          <cell r="B3290">
            <v>502271</v>
          </cell>
          <cell r="C3290" t="str">
            <v>Not Listed</v>
          </cell>
        </row>
        <row r="3291">
          <cell r="A3291" t="str">
            <v>RACL GEARTECH LTD</v>
          </cell>
          <cell r="B3291">
            <v>520073</v>
          </cell>
          <cell r="C3291" t="str">
            <v>Not Listed</v>
          </cell>
        </row>
        <row r="3292">
          <cell r="A3292" t="str">
            <v>RADAAN MEDIAWORKS (INDIA) LTD</v>
          </cell>
          <cell r="B3292">
            <v>590070</v>
          </cell>
          <cell r="C3292" t="str">
            <v>RADAAN</v>
          </cell>
        </row>
        <row r="3293">
          <cell r="A3293" t="str">
            <v>RADAAN MEDIAWORKS INDIA LTD</v>
          </cell>
          <cell r="B3293">
            <v>590070</v>
          </cell>
          <cell r="C3293" t="str">
            <v>RADAAN</v>
          </cell>
        </row>
        <row r="3294">
          <cell r="A3294" t="str">
            <v>RADHA MADHAV CORPORATION LTD</v>
          </cell>
          <cell r="B3294">
            <v>532692</v>
          </cell>
          <cell r="C3294" t="str">
            <v>RMCL</v>
          </cell>
        </row>
        <row r="3295">
          <cell r="A3295" t="str">
            <v>RADHAGOBIND COMMERCIAL LTD</v>
          </cell>
          <cell r="B3295">
            <v>539673</v>
          </cell>
          <cell r="C3295" t="str">
            <v>Not Listed</v>
          </cell>
        </row>
        <row r="3296">
          <cell r="A3296" t="str">
            <v>RADHE DEVELOPERS (INDIA) LTD</v>
          </cell>
          <cell r="B3296">
            <v>531273</v>
          </cell>
          <cell r="C3296" t="str">
            <v>Not Listed</v>
          </cell>
        </row>
        <row r="3297">
          <cell r="A3297" t="str">
            <v>RADHE DEVELOPERS INDIA LTD</v>
          </cell>
          <cell r="B3297">
            <v>531273</v>
          </cell>
          <cell r="C3297" t="str">
            <v>Not Listed</v>
          </cell>
        </row>
        <row r="3298">
          <cell r="A3298" t="str">
            <v>RADHEY TRADE HOLDING LTD</v>
          </cell>
          <cell r="B3298">
            <v>539814</v>
          </cell>
          <cell r="C3298" t="str">
            <v>Not Listed</v>
          </cell>
        </row>
        <row r="3299">
          <cell r="A3299" t="str">
            <v>RADHIKA JEWELTECH LTD</v>
          </cell>
          <cell r="B3299">
            <v>540125</v>
          </cell>
          <cell r="C3299" t="str">
            <v>Not Listed</v>
          </cell>
        </row>
        <row r="3300">
          <cell r="A3300" t="str">
            <v>RADICO KHAITAN LTD</v>
          </cell>
          <cell r="B3300">
            <v>532497</v>
          </cell>
          <cell r="C3300" t="str">
            <v>RADICO</v>
          </cell>
        </row>
        <row r="3301">
          <cell r="A3301" t="str">
            <v>RADIX INDUSTRIES (INDIA) LTD</v>
          </cell>
          <cell r="B3301">
            <v>531412</v>
          </cell>
          <cell r="C3301" t="str">
            <v>Not Listed</v>
          </cell>
        </row>
        <row r="3302">
          <cell r="A3302" t="str">
            <v>RADIX INDUSTRIES INDIA LTD</v>
          </cell>
          <cell r="B3302">
            <v>531412</v>
          </cell>
          <cell r="C3302" t="str">
            <v>Not Listed</v>
          </cell>
        </row>
        <row r="3303">
          <cell r="A3303" t="str">
            <v>RAGHAV PRODUCTIVITY ENHANCERS LTD</v>
          </cell>
          <cell r="B3303">
            <v>539837</v>
          </cell>
          <cell r="C3303" t="str">
            <v>Not Listed</v>
          </cell>
        </row>
        <row r="3304">
          <cell r="A3304" t="str">
            <v>RAGHUNATH INTERNATIONAL LTD</v>
          </cell>
          <cell r="B3304">
            <v>526813</v>
          </cell>
          <cell r="C3304" t="str">
            <v>Not Listed</v>
          </cell>
        </row>
        <row r="3305">
          <cell r="A3305" t="str">
            <v>RAGHUNATH TOBACCO CO LTD</v>
          </cell>
          <cell r="B3305">
            <v>531552</v>
          </cell>
          <cell r="C3305" t="str">
            <v>Not Listed</v>
          </cell>
        </row>
        <row r="3306">
          <cell r="A3306" t="str">
            <v>RAGHUVANSH AGROFARMS LTD</v>
          </cell>
          <cell r="B3306">
            <v>538921</v>
          </cell>
          <cell r="C3306" t="str">
            <v>Not Listed</v>
          </cell>
        </row>
        <row r="3307">
          <cell r="A3307" t="str">
            <v>RAGHUVIR SYNTHETICS LTD</v>
          </cell>
          <cell r="B3307">
            <v>514316</v>
          </cell>
          <cell r="C3307" t="str">
            <v>Not Listed</v>
          </cell>
        </row>
        <row r="3308">
          <cell r="A3308" t="str">
            <v>RAHUL MERCHANDISING LTD</v>
          </cell>
          <cell r="B3308">
            <v>531887</v>
          </cell>
          <cell r="C3308" t="str">
            <v>Not Listed</v>
          </cell>
        </row>
        <row r="3309">
          <cell r="A3309" t="str">
            <v>RAIDEEP INDUSTRIES LTD</v>
          </cell>
          <cell r="B3309">
            <v>540270</v>
          </cell>
          <cell r="C3309" t="str">
            <v>Not Listed</v>
          </cell>
        </row>
        <row r="3310">
          <cell r="A3310" t="str">
            <v>Rail Vikas Nigam Ltd</v>
          </cell>
          <cell r="B3310">
            <v>542649</v>
          </cell>
          <cell r="C3310" t="str">
            <v>RVNL</v>
          </cell>
        </row>
        <row r="3311">
          <cell r="A3311" t="str">
            <v>RAIN INDUSTRIES LTD</v>
          </cell>
          <cell r="B3311">
            <v>500339</v>
          </cell>
          <cell r="C3311" t="str">
            <v>RAIN</v>
          </cell>
        </row>
        <row r="3312">
          <cell r="A3312" t="str">
            <v>RAINBOW DENIM LTD</v>
          </cell>
          <cell r="B3312">
            <v>532441</v>
          </cell>
          <cell r="C3312" t="str">
            <v>Not Listed</v>
          </cell>
        </row>
        <row r="3313">
          <cell r="A3313" t="str">
            <v>RAINBOW FOUNDATIONS LTD</v>
          </cell>
          <cell r="B3313">
            <v>531694</v>
          </cell>
          <cell r="C3313" t="str">
            <v>Not Listed</v>
          </cell>
        </row>
        <row r="3314">
          <cell r="A3314" t="str">
            <v>RAINBOW PAPERS LTD</v>
          </cell>
          <cell r="B3314">
            <v>523523</v>
          </cell>
          <cell r="C3314" t="str">
            <v>RAINBOWPAP</v>
          </cell>
        </row>
        <row r="3315">
          <cell r="A3315" t="str">
            <v>RAJ PACKAGING INDUSTRIES LTD</v>
          </cell>
          <cell r="B3315">
            <v>530111</v>
          </cell>
          <cell r="C3315" t="str">
            <v>Not Listed</v>
          </cell>
        </row>
        <row r="3316">
          <cell r="A3316" t="str">
            <v>RAJ RAYON INDUSTRIES LTD</v>
          </cell>
          <cell r="B3316">
            <v>530699</v>
          </cell>
          <cell r="C3316" t="str">
            <v>RAJRAYON</v>
          </cell>
        </row>
        <row r="3317">
          <cell r="A3317" t="str">
            <v>RAJ TELEVISION NETWORK LTD</v>
          </cell>
          <cell r="B3317">
            <v>532826</v>
          </cell>
          <cell r="C3317" t="str">
            <v>RAJTV</v>
          </cell>
        </row>
        <row r="3318">
          <cell r="A3318" t="str">
            <v>RAJA BAHADUR INTERNATIONAL LTD</v>
          </cell>
          <cell r="B3318">
            <v>503127</v>
          </cell>
          <cell r="C3318" t="str">
            <v>Not Listed</v>
          </cell>
        </row>
        <row r="3319">
          <cell r="A3319" t="str">
            <v>RAJAPALAYAM MILLS LTD</v>
          </cell>
          <cell r="B3319">
            <v>532503</v>
          </cell>
          <cell r="C3319" t="str">
            <v>Not Listed</v>
          </cell>
        </row>
        <row r="3320">
          <cell r="A3320" t="str">
            <v>RAJASTHAN CYLINDERS &amp; CONTAINERS LTD</v>
          </cell>
          <cell r="B3320">
            <v>538707</v>
          </cell>
          <cell r="C3320" t="str">
            <v>Not Listed</v>
          </cell>
        </row>
        <row r="3321">
          <cell r="A3321" t="str">
            <v>RAJASTHAN GASES LTD</v>
          </cell>
          <cell r="B3321">
            <v>526873</v>
          </cell>
          <cell r="C3321" t="str">
            <v>Not Listed</v>
          </cell>
        </row>
        <row r="3322">
          <cell r="A3322" t="str">
            <v>RAJASTHAN TUBE MANUFACTURING CO LTD</v>
          </cell>
          <cell r="B3322">
            <v>530253</v>
          </cell>
          <cell r="C3322" t="str">
            <v>Not Listed</v>
          </cell>
        </row>
        <row r="3323">
          <cell r="A3323" t="str">
            <v>RAJATH FINANCE LTD</v>
          </cell>
          <cell r="B3323">
            <v>507962</v>
          </cell>
          <cell r="C3323" t="str">
            <v>Not Listed</v>
          </cell>
        </row>
        <row r="3324">
          <cell r="A3324" t="str">
            <v>RAJDARSHAN INDUSTRIES LTD</v>
          </cell>
          <cell r="B3324">
            <v>526662</v>
          </cell>
          <cell r="C3324" t="str">
            <v>ARENTERP</v>
          </cell>
        </row>
        <row r="3325">
          <cell r="A3325" t="str">
            <v>RAJESH EXPORTS LTD</v>
          </cell>
          <cell r="B3325">
            <v>531500</v>
          </cell>
          <cell r="C3325" t="str">
            <v>RAJESHEXPO</v>
          </cell>
        </row>
        <row r="3326">
          <cell r="A3326" t="str">
            <v>RAJESWARI INFRASTRUCTURE LTD</v>
          </cell>
          <cell r="B3326">
            <v>526823</v>
          </cell>
          <cell r="C3326" t="str">
            <v>Not Listed</v>
          </cell>
        </row>
        <row r="3327">
          <cell r="A3327" t="str">
            <v>RAJKAMAL SYNTHETICS LTD</v>
          </cell>
          <cell r="B3327">
            <v>514028</v>
          </cell>
          <cell r="C3327" t="str">
            <v>Not Listed</v>
          </cell>
        </row>
        <row r="3328">
          <cell r="A3328" t="str">
            <v>RAJKOT INVESTMENT TRUST LTD</v>
          </cell>
          <cell r="B3328">
            <v>539495</v>
          </cell>
          <cell r="C3328" t="str">
            <v>Not Listed</v>
          </cell>
        </row>
        <row r="3329">
          <cell r="A3329" t="str">
            <v>RAJKUMAR FORGE LTD</v>
          </cell>
          <cell r="B3329">
            <v>513369</v>
          </cell>
          <cell r="C3329" t="str">
            <v>Not Listed</v>
          </cell>
        </row>
        <row r="3330">
          <cell r="A3330" t="str">
            <v>RAJNANDINI METAL LTD</v>
          </cell>
          <cell r="B3330" t="str">
            <v>Not Listed</v>
          </cell>
          <cell r="C3330" t="str">
            <v>RAJMET</v>
          </cell>
        </row>
        <row r="3331">
          <cell r="A3331" t="str">
            <v>RAJNISH WELLNESS LTD</v>
          </cell>
          <cell r="B3331">
            <v>541601</v>
          </cell>
          <cell r="C3331" t="str">
            <v>Not Listed</v>
          </cell>
        </row>
        <row r="3332">
          <cell r="A3332" t="str">
            <v>RAJOO ENGINEERS LTD</v>
          </cell>
          <cell r="B3332">
            <v>522257</v>
          </cell>
          <cell r="C3332" t="str">
            <v>Not Listed</v>
          </cell>
        </row>
        <row r="3333">
          <cell r="A3333" t="str">
            <v>RAJRATAN GLOBAL WIRE LTD</v>
          </cell>
          <cell r="B3333">
            <v>517522</v>
          </cell>
          <cell r="C3333" t="str">
            <v>Not Listed</v>
          </cell>
        </row>
        <row r="3334">
          <cell r="A3334" t="str">
            <v>RAJSANKET REALTY LTD</v>
          </cell>
          <cell r="B3334">
            <v>512409</v>
          </cell>
          <cell r="C3334" t="str">
            <v>Not Listed</v>
          </cell>
        </row>
        <row r="3335">
          <cell r="A3335" t="str">
            <v>RAJSHREE POLYPACK LTD</v>
          </cell>
          <cell r="B3335" t="str">
            <v>Not Listed</v>
          </cell>
          <cell r="C3335" t="str">
            <v>RPPL</v>
          </cell>
        </row>
        <row r="3336">
          <cell r="A3336" t="str">
            <v>RAJSHREE SUGARS &amp; CHEMICALS LTD</v>
          </cell>
          <cell r="B3336">
            <v>500354</v>
          </cell>
          <cell r="C3336" t="str">
            <v>RAJSREESUG</v>
          </cell>
        </row>
        <row r="3337">
          <cell r="A3337" t="str">
            <v>RAJVIR INDUSTRIES LTD</v>
          </cell>
          <cell r="B3337">
            <v>532665</v>
          </cell>
          <cell r="C3337" t="str">
            <v>RAJVIR</v>
          </cell>
        </row>
        <row r="3338">
          <cell r="A3338" t="str">
            <v>RALLIS (INDIA) LTD</v>
          </cell>
          <cell r="B3338">
            <v>500355</v>
          </cell>
          <cell r="C3338" t="str">
            <v>RALLIS</v>
          </cell>
        </row>
        <row r="3339">
          <cell r="A3339" t="str">
            <v>RALLIS INDIA LTD</v>
          </cell>
          <cell r="B3339">
            <v>500355</v>
          </cell>
          <cell r="C3339" t="str">
            <v>RALLIS</v>
          </cell>
        </row>
        <row r="3340">
          <cell r="A3340" t="str">
            <v>RAM MINERALS AND CHEMICALS LTD</v>
          </cell>
          <cell r="B3340">
            <v>534734</v>
          </cell>
          <cell r="C3340" t="str">
            <v>Not Listed</v>
          </cell>
        </row>
        <row r="3341">
          <cell r="A3341" t="str">
            <v>RAM RATNA WIRES LTD</v>
          </cell>
          <cell r="B3341">
            <v>522281</v>
          </cell>
          <cell r="C3341" t="str">
            <v>Not Listed</v>
          </cell>
        </row>
        <row r="3342">
          <cell r="A3342" t="str">
            <v>RAMA PAPER MILLS LTD</v>
          </cell>
          <cell r="B3342">
            <v>500357</v>
          </cell>
          <cell r="C3342" t="str">
            <v>Not Listed</v>
          </cell>
        </row>
        <row r="3343">
          <cell r="A3343" t="str">
            <v>RAMA PETROCHEMICALS LTD</v>
          </cell>
          <cell r="B3343">
            <v>500358</v>
          </cell>
          <cell r="C3343" t="str">
            <v>Not Listed</v>
          </cell>
        </row>
        <row r="3344">
          <cell r="A3344" t="str">
            <v>RAMA PHOSPHATES LTD</v>
          </cell>
          <cell r="B3344">
            <v>524037</v>
          </cell>
          <cell r="C3344" t="str">
            <v>Not Listed</v>
          </cell>
        </row>
        <row r="3345">
          <cell r="A3345" t="str">
            <v>RAMA PULP &amp; PAPERS LTD</v>
          </cell>
          <cell r="B3345">
            <v>502587</v>
          </cell>
          <cell r="C3345" t="str">
            <v>Not Listed</v>
          </cell>
        </row>
        <row r="3346">
          <cell r="A3346" t="str">
            <v>RAMA STEEL TUBES LTD</v>
          </cell>
          <cell r="B3346">
            <v>539309</v>
          </cell>
          <cell r="C3346" t="str">
            <v>RAMASTEEL</v>
          </cell>
        </row>
        <row r="3347">
          <cell r="A3347" t="str">
            <v>RAMA VISION LTD</v>
          </cell>
          <cell r="B3347">
            <v>523289</v>
          </cell>
          <cell r="C3347" t="str">
            <v>Not Listed</v>
          </cell>
        </row>
        <row r="3348">
          <cell r="A3348" t="str">
            <v>RAMASIGNS INDUSTRIES LTD</v>
          </cell>
          <cell r="B3348">
            <v>515127</v>
          </cell>
          <cell r="C3348" t="str">
            <v>Not Listed</v>
          </cell>
        </row>
        <row r="3349">
          <cell r="A3349" t="str">
            <v>RAMCHANDRA LEASING &amp; FINANCE LTD</v>
          </cell>
          <cell r="B3349">
            <v>538540</v>
          </cell>
          <cell r="C3349" t="str">
            <v>Not Listed</v>
          </cell>
        </row>
        <row r="3350">
          <cell r="A3350" t="str">
            <v>RAMCO INDUSTRIES LTD</v>
          </cell>
          <cell r="B3350">
            <v>532369</v>
          </cell>
          <cell r="C3350" t="str">
            <v>RAMCOIND</v>
          </cell>
        </row>
        <row r="3351">
          <cell r="A3351" t="str">
            <v>RAMCO SYSTEMS LTD</v>
          </cell>
          <cell r="B3351">
            <v>532370</v>
          </cell>
          <cell r="C3351" t="str">
            <v>RAMCOSYS</v>
          </cell>
        </row>
        <row r="3352">
          <cell r="A3352" t="str">
            <v>RAMGOPAL POLYTEX LTD</v>
          </cell>
          <cell r="B3352">
            <v>514223</v>
          </cell>
          <cell r="C3352" t="str">
            <v>RAMGOPOLY</v>
          </cell>
        </row>
        <row r="3353">
          <cell r="A3353" t="str">
            <v>RAMINFO LTD</v>
          </cell>
          <cell r="B3353">
            <v>530951</v>
          </cell>
          <cell r="C3353" t="str">
            <v>Not Listed</v>
          </cell>
        </row>
        <row r="3354">
          <cell r="A3354" t="str">
            <v>RAMKRISHNA FORGINGS LTD</v>
          </cell>
          <cell r="B3354">
            <v>532527</v>
          </cell>
          <cell r="C3354" t="str">
            <v>RKFORGE</v>
          </cell>
        </row>
        <row r="3355">
          <cell r="A3355" t="str">
            <v>RAMKY INFRASTRUCTURE LTD</v>
          </cell>
          <cell r="B3355">
            <v>533262</v>
          </cell>
          <cell r="C3355" t="str">
            <v>RAMKY</v>
          </cell>
        </row>
        <row r="3356">
          <cell r="A3356" t="str">
            <v>RAMSARUP INDUSTRIES LTD</v>
          </cell>
          <cell r="B3356">
            <v>532690</v>
          </cell>
          <cell r="C3356" t="str">
            <v>RAMSARUP</v>
          </cell>
        </row>
        <row r="3357">
          <cell r="A3357" t="str">
            <v>RAMSONS PROJECTS LTD</v>
          </cell>
          <cell r="B3357">
            <v>530925</v>
          </cell>
          <cell r="C3357" t="str">
            <v>Not Listed</v>
          </cell>
        </row>
        <row r="3358">
          <cell r="A3358" t="str">
            <v>RANA SUGARS LTD</v>
          </cell>
          <cell r="B3358">
            <v>507490</v>
          </cell>
          <cell r="C3358" t="str">
            <v>RANASUG</v>
          </cell>
        </row>
        <row r="3359">
          <cell r="A3359" t="str">
            <v>RANDER CORPORATION LTD</v>
          </cell>
          <cell r="B3359">
            <v>531228</v>
          </cell>
          <cell r="C3359" t="str">
            <v>Not Listed</v>
          </cell>
        </row>
        <row r="3360">
          <cell r="A3360" t="str">
            <v>RANE BRAKE LINING LTD</v>
          </cell>
          <cell r="B3360">
            <v>532987</v>
          </cell>
          <cell r="C3360" t="str">
            <v>RBL</v>
          </cell>
        </row>
        <row r="3361">
          <cell r="A3361" t="str">
            <v>RANE ENGINE VALVE LTD</v>
          </cell>
          <cell r="B3361">
            <v>532988</v>
          </cell>
          <cell r="C3361" t="str">
            <v>RANEENGINE</v>
          </cell>
        </row>
        <row r="3362">
          <cell r="A3362" t="str">
            <v>RANE HOLDINGS LTD</v>
          </cell>
          <cell r="B3362">
            <v>505800</v>
          </cell>
          <cell r="C3362" t="str">
            <v>RANEHOLDIN</v>
          </cell>
        </row>
        <row r="3363">
          <cell r="A3363" t="str">
            <v>RANE MADRAS LTD</v>
          </cell>
          <cell r="B3363">
            <v>532661</v>
          </cell>
          <cell r="C3363" t="str">
            <v>RML</v>
          </cell>
        </row>
        <row r="3364">
          <cell r="A3364" t="str">
            <v>RANJEET MECHATRONICS LTD</v>
          </cell>
          <cell r="B3364">
            <v>541945</v>
          </cell>
          <cell r="C3364" t="str">
            <v>Not Listed</v>
          </cell>
        </row>
        <row r="3365">
          <cell r="A3365" t="str">
            <v>RAP MEDIA LTD</v>
          </cell>
          <cell r="B3365">
            <v>531583</v>
          </cell>
          <cell r="C3365" t="str">
            <v>Not Listed</v>
          </cell>
        </row>
        <row r="3366">
          <cell r="A3366" t="str">
            <v>RAPICUT CARBIDES LTD</v>
          </cell>
          <cell r="B3366">
            <v>500360</v>
          </cell>
          <cell r="C3366" t="str">
            <v>Not Listed</v>
          </cell>
        </row>
        <row r="3367">
          <cell r="A3367" t="str">
            <v>RAPID INVESTMENTS LTD</v>
          </cell>
          <cell r="B3367">
            <v>501351</v>
          </cell>
          <cell r="C3367" t="str">
            <v>Not Listed</v>
          </cell>
        </row>
        <row r="3368">
          <cell r="A3368" t="str">
            <v>RAS RESORTS &amp; APART HOTELS LTD</v>
          </cell>
          <cell r="B3368">
            <v>507966</v>
          </cell>
          <cell r="C3368" t="str">
            <v>Not Listed</v>
          </cell>
        </row>
        <row r="3369">
          <cell r="A3369" t="str">
            <v>RASANDIK ENGINEERING INDUSTRIES (INDIA) LTD</v>
          </cell>
          <cell r="B3369">
            <v>522207</v>
          </cell>
          <cell r="C3369" t="str">
            <v>Not Listed</v>
          </cell>
        </row>
        <row r="3370">
          <cell r="A3370" t="str">
            <v>RASANDIK ENGINEERING INDUSTRIES INDIA LTD</v>
          </cell>
          <cell r="B3370">
            <v>522207</v>
          </cell>
          <cell r="C3370" t="str">
            <v>Not Listed</v>
          </cell>
        </row>
        <row r="3371">
          <cell r="A3371" t="str">
            <v>RASHTRIYA CHEMICALS AND FERTILIZERS LTD</v>
          </cell>
          <cell r="B3371">
            <v>524230</v>
          </cell>
          <cell r="C3371" t="str">
            <v>RCF</v>
          </cell>
        </row>
        <row r="3372">
          <cell r="A3372" t="str">
            <v>RASI ELECTRODES LTD</v>
          </cell>
          <cell r="B3372">
            <v>531233</v>
          </cell>
          <cell r="C3372" t="str">
            <v>Not Listed</v>
          </cell>
        </row>
        <row r="3373">
          <cell r="A3373" t="str">
            <v>RASOI LTD</v>
          </cell>
          <cell r="B3373">
            <v>507649</v>
          </cell>
          <cell r="C3373" t="str">
            <v>Not Listed</v>
          </cell>
        </row>
        <row r="3374">
          <cell r="A3374" t="str">
            <v>RATHI BARS LTD</v>
          </cell>
          <cell r="B3374">
            <v>532918</v>
          </cell>
          <cell r="C3374" t="str">
            <v>Not Listed</v>
          </cell>
        </row>
        <row r="3375">
          <cell r="A3375" t="str">
            <v>RATHI GRAPHIC TECHNOLOGIES LTD</v>
          </cell>
          <cell r="B3375">
            <v>524610</v>
          </cell>
          <cell r="C3375" t="str">
            <v>Not Listed</v>
          </cell>
        </row>
        <row r="3376">
          <cell r="A3376" t="str">
            <v>RATNABHUMI DEVELOPERS LTD</v>
          </cell>
          <cell r="B3376">
            <v>540796</v>
          </cell>
          <cell r="C3376" t="str">
            <v>Not Listed</v>
          </cell>
        </row>
        <row r="3377">
          <cell r="A3377" t="str">
            <v>RATNAMANI METALS &amp; TUBES LTD</v>
          </cell>
          <cell r="B3377">
            <v>520111</v>
          </cell>
          <cell r="C3377" t="str">
            <v>RATNAMANI</v>
          </cell>
        </row>
        <row r="3378">
          <cell r="A3378" t="str">
            <v>RATTANINDIA INFRASTRUCTURE LTD</v>
          </cell>
          <cell r="B3378">
            <v>534597</v>
          </cell>
          <cell r="C3378" t="str">
            <v>RTNINFRA</v>
          </cell>
        </row>
        <row r="3379">
          <cell r="A3379" t="str">
            <v>RATTANINDIA POWER LTD</v>
          </cell>
          <cell r="B3379">
            <v>533122</v>
          </cell>
          <cell r="C3379" t="str">
            <v>RTNPOWER</v>
          </cell>
        </row>
        <row r="3380">
          <cell r="A3380" t="str">
            <v>RAUNAQ EPC INTERNATIONAL LTD</v>
          </cell>
          <cell r="B3380">
            <v>537840</v>
          </cell>
          <cell r="C3380" t="str">
            <v>Not Listed</v>
          </cell>
        </row>
        <row r="3381">
          <cell r="A3381" t="str">
            <v>RAVALGAON SUGAR FARM LTD</v>
          </cell>
          <cell r="B3381">
            <v>507300</v>
          </cell>
          <cell r="C3381" t="str">
            <v>Not Listed</v>
          </cell>
        </row>
        <row r="3382">
          <cell r="A3382" t="str">
            <v>RAVI KUMAR DISTILLERIES LTD</v>
          </cell>
          <cell r="B3382">
            <v>533294</v>
          </cell>
          <cell r="C3382" t="str">
            <v>RKDL</v>
          </cell>
        </row>
        <row r="3383">
          <cell r="A3383" t="str">
            <v>RAVILEELA GRANITES LTD</v>
          </cell>
          <cell r="B3383">
            <v>526095</v>
          </cell>
          <cell r="C3383" t="str">
            <v>Not Listed</v>
          </cell>
        </row>
        <row r="3384">
          <cell r="A3384" t="str">
            <v>RAVINDRA ENERGY LTD</v>
          </cell>
          <cell r="B3384">
            <v>504341</v>
          </cell>
          <cell r="C3384" t="str">
            <v>Not Listed</v>
          </cell>
        </row>
        <row r="3385">
          <cell r="A3385" t="str">
            <v>RAW EDGE INDUSTRIAL SOLUTIONS LTD</v>
          </cell>
          <cell r="B3385">
            <v>541634</v>
          </cell>
          <cell r="C3385" t="str">
            <v>Not Listed</v>
          </cell>
        </row>
        <row r="3386">
          <cell r="A3386" t="str">
            <v>RAYMED LABS LTD</v>
          </cell>
          <cell r="B3386">
            <v>531207</v>
          </cell>
          <cell r="C3386" t="str">
            <v>Not Listed</v>
          </cell>
        </row>
        <row r="3387">
          <cell r="A3387" t="str">
            <v>RAYMOND LTD</v>
          </cell>
          <cell r="B3387">
            <v>500330</v>
          </cell>
          <cell r="C3387" t="str">
            <v>RAYMOND</v>
          </cell>
        </row>
        <row r="3388">
          <cell r="A3388" t="str">
            <v>RBL BANK LTD</v>
          </cell>
          <cell r="B3388">
            <v>540065</v>
          </cell>
          <cell r="C3388" t="str">
            <v>RBLBANK</v>
          </cell>
        </row>
        <row r="3389">
          <cell r="A3389" t="str">
            <v>RCC CEMENTS LTD</v>
          </cell>
          <cell r="B3389">
            <v>531825</v>
          </cell>
          <cell r="C3389" t="str">
            <v>Not Listed</v>
          </cell>
        </row>
        <row r="3390">
          <cell r="A3390" t="str">
            <v>RCI INDUSTRIES &amp; TECHNOLOGIES LTD</v>
          </cell>
          <cell r="B3390">
            <v>537254</v>
          </cell>
          <cell r="C3390" t="str">
            <v>Not Listed</v>
          </cell>
        </row>
        <row r="3391">
          <cell r="A3391" t="str">
            <v>RCL RETAIL LTD</v>
          </cell>
          <cell r="B3391">
            <v>534708</v>
          </cell>
          <cell r="C3391" t="str">
            <v>Not Listed</v>
          </cell>
        </row>
        <row r="3392">
          <cell r="A3392" t="str">
            <v>RDB RASAYANS LTD</v>
          </cell>
          <cell r="B3392">
            <v>533608</v>
          </cell>
          <cell r="C3392" t="str">
            <v>Not Listed</v>
          </cell>
        </row>
        <row r="3393">
          <cell r="A3393" t="str">
            <v>RDB REALTY &amp; INFRASTRUCTURE LTD</v>
          </cell>
          <cell r="B3393">
            <v>533285</v>
          </cell>
          <cell r="C3393" t="str">
            <v>Not Listed</v>
          </cell>
        </row>
        <row r="3394">
          <cell r="A3394" t="str">
            <v>REAL GROWTH COMMERCIAL ENTERPRISES LTD</v>
          </cell>
          <cell r="B3394">
            <v>539691</v>
          </cell>
          <cell r="C3394" t="str">
            <v>Not Listed</v>
          </cell>
        </row>
        <row r="3395">
          <cell r="A3395" t="str">
            <v>REAL NEWS &amp; VIEWS LTD</v>
          </cell>
          <cell r="B3395">
            <v>530053</v>
          </cell>
          <cell r="C3395" t="str">
            <v>Not Listed</v>
          </cell>
        </row>
        <row r="3396">
          <cell r="A3396" t="str">
            <v>REAL STRIPS LTD</v>
          </cell>
          <cell r="B3396">
            <v>513558</v>
          </cell>
          <cell r="C3396" t="str">
            <v>Not Listed</v>
          </cell>
        </row>
        <row r="3397">
          <cell r="A3397" t="str">
            <v>REAL TOUCH FINANCE LTD</v>
          </cell>
          <cell r="B3397">
            <v>538611</v>
          </cell>
          <cell r="C3397" t="str">
            <v>Not Listed</v>
          </cell>
        </row>
        <row r="3398">
          <cell r="A3398" t="str">
            <v>REC LTD</v>
          </cell>
          <cell r="B3398">
            <v>532955</v>
          </cell>
          <cell r="C3398" t="str">
            <v>RECLTD</v>
          </cell>
        </row>
        <row r="3399">
          <cell r="A3399" t="str">
            <v>REDEX PROTECH LTD</v>
          </cell>
          <cell r="B3399">
            <v>523650</v>
          </cell>
          <cell r="C3399" t="str">
            <v>Not Listed</v>
          </cell>
        </row>
        <row r="3400">
          <cell r="A3400" t="str">
            <v>REDINGTON (INDIA) LTD</v>
          </cell>
          <cell r="B3400">
            <v>532805</v>
          </cell>
          <cell r="C3400" t="str">
            <v>REDINGTON</v>
          </cell>
        </row>
        <row r="3401">
          <cell r="A3401" t="str">
            <v>REDINGTON INDIA LTD</v>
          </cell>
          <cell r="B3401">
            <v>532805</v>
          </cell>
          <cell r="C3401" t="str">
            <v>REDINGTON</v>
          </cell>
        </row>
        <row r="3402">
          <cell r="A3402" t="str">
            <v>REFEX INDUSTRIES LTD</v>
          </cell>
          <cell r="B3402">
            <v>532884</v>
          </cell>
          <cell r="C3402" t="str">
            <v>REFEX</v>
          </cell>
        </row>
        <row r="3403">
          <cell r="A3403" t="str">
            <v>REFNOL RESINS &amp; CHEMICALS LTD</v>
          </cell>
          <cell r="B3403">
            <v>530815</v>
          </cell>
          <cell r="C3403" t="str">
            <v>Not Listed</v>
          </cell>
        </row>
        <row r="3404">
          <cell r="A3404" t="str">
            <v>REGAL ENTERTAINMENT &amp; CONSULTANTS LTD</v>
          </cell>
          <cell r="B3404">
            <v>531033</v>
          </cell>
          <cell r="C3404" t="str">
            <v>Not Listed</v>
          </cell>
        </row>
        <row r="3405">
          <cell r="A3405" t="str">
            <v>REGALIAA REALTY LTD</v>
          </cell>
          <cell r="B3405">
            <v>530807</v>
          </cell>
          <cell r="C3405" t="str">
            <v>Not Listed</v>
          </cell>
        </row>
        <row r="3406">
          <cell r="A3406" t="str">
            <v>REGENCY CERAMICS LTD</v>
          </cell>
          <cell r="B3406">
            <v>515018</v>
          </cell>
          <cell r="C3406" t="str">
            <v>REGENCERAM</v>
          </cell>
        </row>
        <row r="3407">
          <cell r="A3407" t="str">
            <v>REGENCY INVESTMENTS LTD</v>
          </cell>
          <cell r="B3407">
            <v>540175</v>
          </cell>
          <cell r="C3407" t="str">
            <v>Not Listed</v>
          </cell>
        </row>
        <row r="3408">
          <cell r="A3408" t="str">
            <v>REGENCY TRUST LTD</v>
          </cell>
          <cell r="B3408">
            <v>511585</v>
          </cell>
          <cell r="C3408" t="str">
            <v>Not Listed</v>
          </cell>
        </row>
        <row r="3409">
          <cell r="A3409" t="str">
            <v>REGENT ENTERPRISES LTD</v>
          </cell>
          <cell r="B3409">
            <v>512624</v>
          </cell>
          <cell r="C3409" t="str">
            <v>Not Listed</v>
          </cell>
        </row>
        <row r="3410">
          <cell r="A3410" t="str">
            <v>REIL ELECTRICALS (INDIA) LTD</v>
          </cell>
          <cell r="B3410">
            <v>505817</v>
          </cell>
          <cell r="C3410" t="str">
            <v>Not Listed</v>
          </cell>
        </row>
        <row r="3411">
          <cell r="A3411" t="str">
            <v>REIL ELECTRICALS INDIA LTD</v>
          </cell>
          <cell r="B3411">
            <v>505817</v>
          </cell>
          <cell r="C3411" t="str">
            <v>Not Listed</v>
          </cell>
        </row>
        <row r="3412">
          <cell r="A3412" t="str">
            <v>REKVINA LABORATORIES LTD</v>
          </cell>
          <cell r="B3412">
            <v>526075</v>
          </cell>
          <cell r="C3412" t="str">
            <v>Not Listed</v>
          </cell>
        </row>
        <row r="3413">
          <cell r="A3413" t="str">
            <v>RELAXO FOOTWEARS LTD</v>
          </cell>
          <cell r="B3413">
            <v>530517</v>
          </cell>
          <cell r="C3413" t="str">
            <v>RELAXO</v>
          </cell>
        </row>
        <row r="3414">
          <cell r="A3414" t="str">
            <v>RELIABLE DATA SERVICES LTD</v>
          </cell>
          <cell r="B3414" t="str">
            <v>Not Listed</v>
          </cell>
          <cell r="C3414" t="str">
            <v>RELIABLE</v>
          </cell>
        </row>
        <row r="3415">
          <cell r="A3415" t="str">
            <v>RELIABLE VENTURES (INDIA) LTD</v>
          </cell>
          <cell r="B3415">
            <v>532124</v>
          </cell>
          <cell r="C3415" t="str">
            <v>Not Listed</v>
          </cell>
        </row>
        <row r="3416">
          <cell r="A3416" t="str">
            <v>RELIABLE VENTURES INDIA LTD</v>
          </cell>
          <cell r="B3416">
            <v>532124</v>
          </cell>
          <cell r="C3416" t="str">
            <v>Not Listed</v>
          </cell>
        </row>
        <row r="3417">
          <cell r="A3417" t="str">
            <v>RELIANCE CAPITAL LTD</v>
          </cell>
          <cell r="B3417">
            <v>500111</v>
          </cell>
          <cell r="C3417" t="str">
            <v>RELCAPITAL</v>
          </cell>
        </row>
        <row r="3418">
          <cell r="A3418" t="str">
            <v>RELIANCE CHEMOTEX INDUSTRIES LTD</v>
          </cell>
          <cell r="B3418">
            <v>503162</v>
          </cell>
          <cell r="C3418" t="str">
            <v>Not Listed</v>
          </cell>
        </row>
        <row r="3419">
          <cell r="A3419" t="str">
            <v>RELIANCE COMMUNICATIONS LTD</v>
          </cell>
          <cell r="B3419">
            <v>532712</v>
          </cell>
          <cell r="C3419" t="str">
            <v>RCOM</v>
          </cell>
        </row>
        <row r="3420">
          <cell r="A3420" t="str">
            <v>Reliance ETF Bank BeES</v>
          </cell>
          <cell r="B3420">
            <v>590106</v>
          </cell>
          <cell r="C3420" t="str">
            <v>BANKBEES</v>
          </cell>
        </row>
        <row r="3421">
          <cell r="A3421" t="str">
            <v>Reliance ETF Gold BeES</v>
          </cell>
          <cell r="B3421">
            <v>590095</v>
          </cell>
          <cell r="C3421" t="str">
            <v>GOLDBEES</v>
          </cell>
        </row>
        <row r="3422">
          <cell r="A3422" t="str">
            <v>Reliance ETF Hang Seng BeES</v>
          </cell>
          <cell r="B3422">
            <v>590113</v>
          </cell>
          <cell r="C3422" t="str">
            <v>HNGSNGBEES</v>
          </cell>
        </row>
        <row r="3423">
          <cell r="A3423" t="str">
            <v>Reliance ETF Junior BeES</v>
          </cell>
          <cell r="B3423">
            <v>590104</v>
          </cell>
          <cell r="C3423" t="str">
            <v>JUNIORBEES</v>
          </cell>
        </row>
        <row r="3424">
          <cell r="A3424" t="str">
            <v>Reliance ETF Nifty BeES</v>
          </cell>
          <cell r="B3424">
            <v>590103</v>
          </cell>
          <cell r="C3424" t="str">
            <v>NIFTYBEES</v>
          </cell>
        </row>
        <row r="3425">
          <cell r="A3425" t="str">
            <v>Reliance ETF PSU Bank BeES</v>
          </cell>
          <cell r="B3425">
            <v>590108</v>
          </cell>
          <cell r="C3425" t="str">
            <v>PSUBNKBEES</v>
          </cell>
        </row>
        <row r="3426">
          <cell r="A3426" t="str">
            <v>Reliance ETF Shariah BeES</v>
          </cell>
          <cell r="B3426">
            <v>590109</v>
          </cell>
          <cell r="C3426" t="str">
            <v>SHARIABEES</v>
          </cell>
        </row>
        <row r="3427">
          <cell r="A3427" t="str">
            <v>RELIANCE HOME FINANCE LTD</v>
          </cell>
          <cell r="B3427">
            <v>540709</v>
          </cell>
          <cell r="C3427" t="str">
            <v>RHFL</v>
          </cell>
        </row>
        <row r="3428">
          <cell r="A3428" t="str">
            <v>RELIANCE INDUSTRIAL INFRASTRUCTURE LTD</v>
          </cell>
          <cell r="B3428">
            <v>523445</v>
          </cell>
          <cell r="C3428" t="str">
            <v>RIIL</v>
          </cell>
        </row>
        <row r="3429">
          <cell r="A3429" t="str">
            <v>RELIANCE INDUSTRIES LTD</v>
          </cell>
          <cell r="B3429">
            <v>500325</v>
          </cell>
          <cell r="C3429" t="str">
            <v>RELIANCE</v>
          </cell>
        </row>
        <row r="3430">
          <cell r="A3430" t="str">
            <v>RELIANCE INFRASTRUCTURE LTD</v>
          </cell>
          <cell r="B3430">
            <v>500390</v>
          </cell>
          <cell r="C3430" t="str">
            <v>RELINFRA</v>
          </cell>
        </row>
        <row r="3431">
          <cell r="A3431" t="str">
            <v>RELIANCE NAVAL AND ENGINEERING LTD</v>
          </cell>
          <cell r="B3431">
            <v>533107</v>
          </cell>
          <cell r="C3431" t="str">
            <v>RNAVAL</v>
          </cell>
        </row>
        <row r="3432">
          <cell r="A3432" t="str">
            <v>RELIANCE NIPPON LIFE ASSET MANAGEMENT LTD</v>
          </cell>
          <cell r="B3432">
            <v>540767</v>
          </cell>
          <cell r="C3432" t="str">
            <v>RNAM</v>
          </cell>
        </row>
        <row r="3433">
          <cell r="A3433" t="str">
            <v>RELIANCE POWER LTD</v>
          </cell>
          <cell r="B3433">
            <v>532939</v>
          </cell>
          <cell r="C3433" t="str">
            <v>RPOWER</v>
          </cell>
        </row>
        <row r="3434">
          <cell r="A3434" t="str">
            <v>RELIC TECHNOLOGIES LTD</v>
          </cell>
          <cell r="B3434">
            <v>511712</v>
          </cell>
          <cell r="C3434" t="str">
            <v>Not Listed</v>
          </cell>
        </row>
        <row r="3435">
          <cell r="A3435" t="str">
            <v>RELICAB CABLE MANUFACTURING LTD</v>
          </cell>
          <cell r="B3435">
            <v>539760</v>
          </cell>
          <cell r="C3435" t="str">
            <v>Not Listed</v>
          </cell>
        </row>
        <row r="3436">
          <cell r="A3436" t="str">
            <v>RELIGARE ENTERPRISES LTD</v>
          </cell>
          <cell r="B3436">
            <v>532915</v>
          </cell>
          <cell r="C3436" t="str">
            <v>RELIGARE</v>
          </cell>
        </row>
        <row r="3437">
          <cell r="A3437" t="str">
            <v>RELSTRUCT BUILDCON LTD</v>
          </cell>
          <cell r="B3437">
            <v>540426</v>
          </cell>
          <cell r="C3437" t="str">
            <v>Not Listed</v>
          </cell>
        </row>
        <row r="3438">
          <cell r="A3438" t="str">
            <v>REMI EDELSTAHL TUBULARS LTD</v>
          </cell>
          <cell r="B3438">
            <v>513043</v>
          </cell>
          <cell r="C3438" t="str">
            <v>Not Listed</v>
          </cell>
        </row>
        <row r="3439">
          <cell r="A3439" t="str">
            <v>REMI ELEKTROTECHNIK LTD</v>
          </cell>
          <cell r="B3439">
            <v>512487</v>
          </cell>
          <cell r="C3439" t="str">
            <v>Not Listed</v>
          </cell>
        </row>
        <row r="3440">
          <cell r="A3440" t="str">
            <v>REMI PROCESS PLANT &amp; MACHINERY LTD</v>
          </cell>
          <cell r="B3440">
            <v>505658</v>
          </cell>
          <cell r="C3440" t="str">
            <v>Not Listed</v>
          </cell>
        </row>
        <row r="3441">
          <cell r="A3441" t="str">
            <v>REMI SALES &amp; ENGINEERING LTD</v>
          </cell>
          <cell r="B3441">
            <v>504360</v>
          </cell>
          <cell r="C3441" t="str">
            <v>Not Listed</v>
          </cell>
        </row>
        <row r="3442">
          <cell r="A3442" t="str">
            <v>REMI SECURITIES LTD</v>
          </cell>
          <cell r="B3442">
            <v>511149</v>
          </cell>
          <cell r="C3442" t="str">
            <v>Not Listed</v>
          </cell>
        </row>
        <row r="3443">
          <cell r="A3443" t="str">
            <v>REMSONS INDUSTRIES LTD.</v>
          </cell>
          <cell r="B3443">
            <v>530919</v>
          </cell>
          <cell r="C3443" t="str">
            <v>REMSONSIND</v>
          </cell>
        </row>
        <row r="3444">
          <cell r="A3444" t="str">
            <v>Renaissance Global LTD</v>
          </cell>
          <cell r="B3444" t="str">
            <v>Not Listed</v>
          </cell>
          <cell r="C3444" t="str">
            <v>RGL</v>
          </cell>
        </row>
        <row r="3445">
          <cell r="A3445" t="str">
            <v>RENAISSANCE JEWELLERY LTD</v>
          </cell>
          <cell r="B3445">
            <v>532923</v>
          </cell>
          <cell r="C3445" t="str">
            <v>RJL</v>
          </cell>
        </row>
        <row r="3446">
          <cell r="A3446" t="str">
            <v>REPCO HOME FINANCE LTD</v>
          </cell>
          <cell r="B3446">
            <v>535322</v>
          </cell>
          <cell r="C3446" t="str">
            <v>REPCOHOME</v>
          </cell>
        </row>
        <row r="3447">
          <cell r="A3447" t="str">
            <v>REPRO (INDIA) LTD</v>
          </cell>
          <cell r="B3447">
            <v>532687</v>
          </cell>
          <cell r="C3447" t="str">
            <v>REPRO</v>
          </cell>
        </row>
        <row r="3448">
          <cell r="A3448" t="str">
            <v>REPRO INDIA LTD</v>
          </cell>
          <cell r="B3448">
            <v>532687</v>
          </cell>
          <cell r="C3448" t="str">
            <v>REPRO</v>
          </cell>
        </row>
        <row r="3449">
          <cell r="A3449" t="str">
            <v>RESONANCE SPECIALTIES LTD</v>
          </cell>
          <cell r="B3449">
            <v>524218</v>
          </cell>
          <cell r="C3449" t="str">
            <v>Not Listed</v>
          </cell>
        </row>
        <row r="3450">
          <cell r="A3450" t="str">
            <v>RESPONSIVE INDUSTRIES LTD</v>
          </cell>
          <cell r="B3450">
            <v>505509</v>
          </cell>
          <cell r="C3450" t="str">
            <v>RESPONIND</v>
          </cell>
        </row>
        <row r="3451">
          <cell r="A3451" t="str">
            <v>RESTILE CERAMICS LTD</v>
          </cell>
          <cell r="B3451">
            <v>515085</v>
          </cell>
          <cell r="C3451" t="str">
            <v>Not Listed</v>
          </cell>
        </row>
        <row r="3452">
          <cell r="A3452" t="str">
            <v>Retro Green Revolution Ltd</v>
          </cell>
          <cell r="B3452">
            <v>519191</v>
          </cell>
          <cell r="C3452" t="str">
            <v>RGRL</v>
          </cell>
        </row>
        <row r="3453">
          <cell r="A3453" t="str">
            <v>REVATHI EQUIPMENT LTD</v>
          </cell>
          <cell r="B3453">
            <v>505368</v>
          </cell>
          <cell r="C3453" t="str">
            <v>REVATHI</v>
          </cell>
        </row>
        <row r="3454">
          <cell r="A3454" t="str">
            <v>REXNORD ELECTRONICS &amp; CONTROLS LTD</v>
          </cell>
          <cell r="B3454">
            <v>531888</v>
          </cell>
          <cell r="C3454" t="str">
            <v>Not Listed</v>
          </cell>
        </row>
        <row r="3455">
          <cell r="A3455" t="str">
            <v>RGF CAPITAL MARKETS LTD</v>
          </cell>
          <cell r="B3455">
            <v>539669</v>
          </cell>
          <cell r="C3455" t="str">
            <v>Not Listed</v>
          </cell>
        </row>
        <row r="3456">
          <cell r="A3456" t="str">
            <v>RIBA TEXTILES LTD</v>
          </cell>
          <cell r="B3456">
            <v>531952</v>
          </cell>
          <cell r="C3456" t="str">
            <v>Not Listed</v>
          </cell>
        </row>
        <row r="3457">
          <cell r="A3457" t="str">
            <v>RICH UNIVERSE NETWORK LTD</v>
          </cell>
          <cell r="B3457">
            <v>530271</v>
          </cell>
          <cell r="C3457" t="str">
            <v>Not Listed</v>
          </cell>
        </row>
        <row r="3458">
          <cell r="A3458" t="str">
            <v>RICHA INDUSTRIES LTD</v>
          </cell>
          <cell r="B3458">
            <v>532766</v>
          </cell>
          <cell r="C3458" t="str">
            <v>Not Listed</v>
          </cell>
        </row>
        <row r="3459">
          <cell r="A3459" t="str">
            <v>RICHFIELD FINANCIAL SERVICES LTD</v>
          </cell>
          <cell r="B3459">
            <v>539435</v>
          </cell>
          <cell r="C3459" t="str">
            <v>Not Listed</v>
          </cell>
        </row>
        <row r="3460">
          <cell r="A3460" t="str">
            <v>RICHIRICH INVENTURES LTD</v>
          </cell>
          <cell r="B3460">
            <v>519230</v>
          </cell>
          <cell r="C3460" t="str">
            <v>Not Listed</v>
          </cell>
        </row>
        <row r="3461">
          <cell r="A3461" t="str">
            <v>RICO AUTO INDUSTRIES LTD</v>
          </cell>
          <cell r="B3461">
            <v>520008</v>
          </cell>
          <cell r="C3461" t="str">
            <v>RICOAUTO</v>
          </cell>
        </row>
        <row r="3462">
          <cell r="A3462" t="str">
            <v>RIDDHI CORPORATE SERVICES LTD</v>
          </cell>
          <cell r="B3462">
            <v>540590</v>
          </cell>
          <cell r="C3462" t="str">
            <v>Not Listed</v>
          </cell>
        </row>
        <row r="3463">
          <cell r="A3463" t="str">
            <v>RIDDHI SIDDHI GLUCO BIOLS LTD</v>
          </cell>
          <cell r="B3463">
            <v>524480</v>
          </cell>
          <cell r="C3463" t="str">
            <v>Not Listed</v>
          </cell>
        </row>
        <row r="3464">
          <cell r="A3464" t="str">
            <v>RIDDHI STEEL AND TUBE LTD</v>
          </cell>
          <cell r="B3464">
            <v>540082</v>
          </cell>
          <cell r="C3464" t="str">
            <v>Not Listed</v>
          </cell>
        </row>
        <row r="3465">
          <cell r="A3465" t="str">
            <v>RIDHI SYNTHETICS LTD</v>
          </cell>
          <cell r="B3465">
            <v>504365</v>
          </cell>
          <cell r="C3465" t="str">
            <v>Not Listed</v>
          </cell>
        </row>
        <row r="3466">
          <cell r="A3466" t="str">
            <v>RIDINGS CONSULTING ENGINEERS (INDIA) LTD</v>
          </cell>
          <cell r="B3466">
            <v>541151</v>
          </cell>
          <cell r="C3466" t="str">
            <v>Not Listed</v>
          </cell>
        </row>
        <row r="3467">
          <cell r="A3467" t="str">
            <v>RIDINGS CONSULTING ENGINEERS INDIA LTD</v>
          </cell>
          <cell r="B3467">
            <v>541151</v>
          </cell>
          <cell r="C3467" t="str">
            <v>Not Listed</v>
          </cell>
        </row>
        <row r="3468">
          <cell r="A3468" t="str">
            <v>RIGA SUGAR COMPANY LTD</v>
          </cell>
          <cell r="B3468">
            <v>507508</v>
          </cell>
          <cell r="C3468" t="str">
            <v>Not Listed</v>
          </cell>
        </row>
        <row r="3469">
          <cell r="A3469" t="str">
            <v>RISA INTERNATIONAL LTD</v>
          </cell>
          <cell r="B3469">
            <v>530251</v>
          </cell>
          <cell r="C3469" t="str">
            <v>Not Listed</v>
          </cell>
        </row>
        <row r="3470">
          <cell r="A3470" t="str">
            <v>RISHAB SPECIAL YARNS LTD</v>
          </cell>
          <cell r="B3470">
            <v>514177</v>
          </cell>
          <cell r="C3470" t="str">
            <v>Not Listed</v>
          </cell>
        </row>
        <row r="3471">
          <cell r="A3471" t="str">
            <v>RISHABH DIGHA STEEL &amp; ALLIED PRODUCTS LTD</v>
          </cell>
          <cell r="B3471">
            <v>531539</v>
          </cell>
          <cell r="C3471" t="str">
            <v>Not Listed</v>
          </cell>
        </row>
        <row r="3472">
          <cell r="A3472" t="str">
            <v>RISHI LASER LTD</v>
          </cell>
          <cell r="B3472">
            <v>526861</v>
          </cell>
          <cell r="C3472" t="str">
            <v>Not Listed</v>
          </cell>
        </row>
        <row r="3473">
          <cell r="A3473" t="str">
            <v>RISHI TECHTEX LTD</v>
          </cell>
          <cell r="B3473">
            <v>523021</v>
          </cell>
          <cell r="C3473" t="str">
            <v>Not Listed</v>
          </cell>
        </row>
        <row r="3474">
          <cell r="A3474" t="str">
            <v>RISHIROOP LTD</v>
          </cell>
          <cell r="B3474">
            <v>526492</v>
          </cell>
          <cell r="C3474" t="str">
            <v>Not Listed</v>
          </cell>
        </row>
        <row r="3475">
          <cell r="A3475" t="str">
            <v>Ritco Logistics Ltd</v>
          </cell>
          <cell r="B3475">
            <v>542383</v>
          </cell>
          <cell r="C3475" t="str">
            <v>RITCO</v>
          </cell>
        </row>
        <row r="3476">
          <cell r="A3476" t="str">
            <v>RITES LTD</v>
          </cell>
          <cell r="B3476">
            <v>541556</v>
          </cell>
          <cell r="C3476" t="str">
            <v>RITES</v>
          </cell>
        </row>
        <row r="3477">
          <cell r="A3477" t="str">
            <v>RITESH INTERNATIONAL LTD</v>
          </cell>
          <cell r="B3477">
            <v>519097</v>
          </cell>
          <cell r="C3477" t="str">
            <v>Not Listed</v>
          </cell>
        </row>
        <row r="3478">
          <cell r="A3478" t="str">
            <v>RITESH PROPERTIES &amp; INDUSTRIES LTD</v>
          </cell>
          <cell r="B3478">
            <v>526407</v>
          </cell>
          <cell r="C3478" t="str">
            <v>Not Listed</v>
          </cell>
        </row>
        <row r="3479">
          <cell r="A3479" t="str">
            <v>RITHWIK FACILITY MANAGEMENT SERVICES LTD</v>
          </cell>
          <cell r="B3479">
            <v>540843</v>
          </cell>
          <cell r="C3479" t="str">
            <v>Not Listed</v>
          </cell>
        </row>
        <row r="3480">
          <cell r="A3480" t="str">
            <v>RKEC PROJECTS LTD</v>
          </cell>
          <cell r="B3480" t="str">
            <v>Not Listed</v>
          </cell>
          <cell r="C3480" t="str">
            <v>RKEC</v>
          </cell>
        </row>
        <row r="3481">
          <cell r="A3481" t="str">
            <v>RLF LTD</v>
          </cell>
          <cell r="B3481">
            <v>512618</v>
          </cell>
          <cell r="C3481" t="str">
            <v>Not Listed</v>
          </cell>
        </row>
        <row r="3482">
          <cell r="A3482" t="str">
            <v>RMC SWITCHGEARS LTD</v>
          </cell>
          <cell r="B3482">
            <v>540358</v>
          </cell>
          <cell r="C3482" t="str">
            <v>Not Listed</v>
          </cell>
        </row>
        <row r="3483">
          <cell r="A3483" t="str">
            <v>RMG ALLOY STEEL LTD</v>
          </cell>
          <cell r="B3483">
            <v>500365</v>
          </cell>
          <cell r="C3483" t="str">
            <v>Not Listed</v>
          </cell>
        </row>
        <row r="3484">
          <cell r="A3484" t="str">
            <v>ROCKON ENTERPRISES LTD</v>
          </cell>
          <cell r="B3484">
            <v>531447</v>
          </cell>
          <cell r="C3484" t="str">
            <v>Not Listed</v>
          </cell>
        </row>
        <row r="3485">
          <cell r="A3485" t="str">
            <v>RODIUM REALTY LTD</v>
          </cell>
          <cell r="B3485">
            <v>531822</v>
          </cell>
          <cell r="C3485" t="str">
            <v>Not Listed</v>
          </cell>
        </row>
        <row r="3486">
          <cell r="A3486" t="str">
            <v>ROHIT FERRO-TECH LTD</v>
          </cell>
          <cell r="B3486">
            <v>532731</v>
          </cell>
          <cell r="C3486" t="str">
            <v>ROHITFERRO</v>
          </cell>
        </row>
        <row r="3487">
          <cell r="A3487" t="str">
            <v>ROLCON ENGINEERING CO LTD</v>
          </cell>
          <cell r="B3487">
            <v>505807</v>
          </cell>
          <cell r="C3487" t="str">
            <v>Not Listed</v>
          </cell>
        </row>
        <row r="3488">
          <cell r="A3488" t="str">
            <v>ROLLATAINERS LTD</v>
          </cell>
          <cell r="B3488">
            <v>502448</v>
          </cell>
          <cell r="C3488" t="str">
            <v>ROLLT</v>
          </cell>
        </row>
        <row r="3489">
          <cell r="A3489" t="str">
            <v>ROLTA (INDIA) LTD</v>
          </cell>
          <cell r="B3489">
            <v>500366</v>
          </cell>
          <cell r="C3489" t="str">
            <v>ROLTA</v>
          </cell>
        </row>
        <row r="3490">
          <cell r="A3490" t="str">
            <v>ROLTA INDIA LTD</v>
          </cell>
          <cell r="B3490">
            <v>500366</v>
          </cell>
          <cell r="C3490" t="str">
            <v>ROLTA</v>
          </cell>
        </row>
        <row r="3491">
          <cell r="A3491" t="str">
            <v>RONI HOUSEHOLDS LTD</v>
          </cell>
          <cell r="B3491">
            <v>542145</v>
          </cell>
          <cell r="C3491" t="str">
            <v>Not Listed</v>
          </cell>
        </row>
        <row r="3492">
          <cell r="A3492" t="str">
            <v>ROOPA INDUSTRIES LTD</v>
          </cell>
          <cell r="B3492">
            <v>530991</v>
          </cell>
          <cell r="C3492" t="str">
            <v>Not Listed</v>
          </cell>
        </row>
        <row r="3493">
          <cell r="A3493" t="str">
            <v>Roopshri Resorts Ltd</v>
          </cell>
          <cell r="B3493">
            <v>542599</v>
          </cell>
          <cell r="C3493" t="str">
            <v>ROOPSHRI</v>
          </cell>
        </row>
        <row r="3494">
          <cell r="A3494" t="str">
            <v>ROSELABS FINANCE LTD</v>
          </cell>
          <cell r="B3494">
            <v>531324</v>
          </cell>
          <cell r="C3494" t="str">
            <v>Not Listed</v>
          </cell>
        </row>
        <row r="3495">
          <cell r="A3495" t="str">
            <v>ROSSELL (INDIA) LTD</v>
          </cell>
          <cell r="B3495">
            <v>533168</v>
          </cell>
          <cell r="C3495" t="str">
            <v>ROSSELLIND</v>
          </cell>
        </row>
        <row r="3496">
          <cell r="A3496" t="str">
            <v>ROSSELL INDIA LTD</v>
          </cell>
          <cell r="B3496">
            <v>533168</v>
          </cell>
          <cell r="C3496" t="str">
            <v>ROSSELLIND</v>
          </cell>
        </row>
        <row r="3497">
          <cell r="A3497" t="str">
            <v>ROTO PUMPS LTD</v>
          </cell>
          <cell r="B3497">
            <v>517500</v>
          </cell>
          <cell r="C3497" t="str">
            <v>Not Listed</v>
          </cell>
        </row>
        <row r="3498">
          <cell r="A3498" t="str">
            <v>ROTOGRAPHICS (INDIA) LTD</v>
          </cell>
          <cell r="B3498">
            <v>539922</v>
          </cell>
          <cell r="C3498" t="str">
            <v>Not Listed</v>
          </cell>
        </row>
        <row r="3499">
          <cell r="A3499" t="str">
            <v>ROTOGRAPHICS INDIA LTD</v>
          </cell>
          <cell r="B3499">
            <v>539922</v>
          </cell>
          <cell r="C3499" t="str">
            <v>Not Listed</v>
          </cell>
        </row>
        <row r="3500">
          <cell r="A3500" t="str">
            <v>ROYAL CUSHION VINYL PRODUCTS LTD</v>
          </cell>
          <cell r="B3500">
            <v>526193</v>
          </cell>
          <cell r="C3500" t="str">
            <v>Not Listed</v>
          </cell>
        </row>
        <row r="3501">
          <cell r="A3501" t="str">
            <v>ROYAL INDIA CORPORATION LTD</v>
          </cell>
          <cell r="B3501">
            <v>512047</v>
          </cell>
          <cell r="C3501" t="str">
            <v>Not Listed</v>
          </cell>
        </row>
        <row r="3502">
          <cell r="A3502" t="str">
            <v>ROYAL ORCHID HOTELS LTD</v>
          </cell>
          <cell r="B3502">
            <v>532699</v>
          </cell>
          <cell r="C3502" t="str">
            <v>ROHLTD</v>
          </cell>
        </row>
        <row r="3503">
          <cell r="A3503" t="str">
            <v>ROYALE MANOR HOTELS &amp; INDUSTRIES LTD</v>
          </cell>
          <cell r="B3503">
            <v>526640</v>
          </cell>
          <cell r="C3503" t="str">
            <v>Not Listed</v>
          </cell>
        </row>
        <row r="3504">
          <cell r="A3504" t="str">
            <v>RPG LIFE SCIENCES LTD</v>
          </cell>
          <cell r="B3504">
            <v>532983</v>
          </cell>
          <cell r="C3504" t="str">
            <v>RPGLIFE</v>
          </cell>
        </row>
        <row r="3505">
          <cell r="A3505" t="str">
            <v>RR FINANCIAL CONSULTANTS LTD</v>
          </cell>
          <cell r="B3505">
            <v>511626</v>
          </cell>
          <cell r="C3505" t="str">
            <v>Not Listed</v>
          </cell>
        </row>
        <row r="3506">
          <cell r="A3506" t="str">
            <v>RSC INTERNATIONAL LTD</v>
          </cell>
          <cell r="B3506">
            <v>530179</v>
          </cell>
          <cell r="C3506" t="str">
            <v>Not Listed</v>
          </cell>
        </row>
        <row r="3507">
          <cell r="A3507" t="str">
            <v>RSD FINANCE LTD</v>
          </cell>
          <cell r="B3507">
            <v>539875</v>
          </cell>
          <cell r="C3507" t="str">
            <v>Not Listed</v>
          </cell>
        </row>
        <row r="3508">
          <cell r="A3508" t="str">
            <v>RSWM LTD</v>
          </cell>
          <cell r="B3508">
            <v>500350</v>
          </cell>
          <cell r="C3508" t="str">
            <v>RSWM</v>
          </cell>
        </row>
        <row r="3509">
          <cell r="A3509" t="str">
            <v>RTS POWER CORPORATION LTD</v>
          </cell>
          <cell r="B3509">
            <v>531215</v>
          </cell>
          <cell r="C3509" t="str">
            <v>Not Listed</v>
          </cell>
        </row>
        <row r="3510">
          <cell r="A3510" t="str">
            <v>RUBFILA INTERNATIONAL LTD</v>
          </cell>
          <cell r="B3510">
            <v>500367</v>
          </cell>
          <cell r="C3510" t="str">
            <v>Not Listed</v>
          </cell>
        </row>
        <row r="3511">
          <cell r="A3511" t="str">
            <v>RUBRA MEDICAMENTS LTD</v>
          </cell>
          <cell r="B3511">
            <v>531099</v>
          </cell>
          <cell r="C3511" t="str">
            <v>Not Listed</v>
          </cell>
        </row>
        <row r="3512">
          <cell r="A3512" t="str">
            <v>RUCHI INFRASTRUCTURE LTD</v>
          </cell>
          <cell r="B3512">
            <v>509020</v>
          </cell>
          <cell r="C3512" t="str">
            <v>RUCHINFRA</v>
          </cell>
        </row>
        <row r="3513">
          <cell r="A3513" t="str">
            <v>RUCHI SOYA INDUSTRIES LTD</v>
          </cell>
          <cell r="B3513">
            <v>500368</v>
          </cell>
          <cell r="C3513" t="str">
            <v>RUCHISOYA</v>
          </cell>
        </row>
        <row r="3514">
          <cell r="A3514" t="str">
            <v>RUCHIKA INDUSTRIES (INDIA) LTD</v>
          </cell>
          <cell r="B3514">
            <v>540696</v>
          </cell>
          <cell r="C3514" t="str">
            <v>Not Listed</v>
          </cell>
        </row>
        <row r="3515">
          <cell r="A3515" t="str">
            <v>RUCHIKA INDUSTRIES INDIA LTD</v>
          </cell>
          <cell r="B3515">
            <v>540696</v>
          </cell>
          <cell r="C3515" t="str">
            <v>Not Listed</v>
          </cell>
        </row>
        <row r="3516">
          <cell r="A3516" t="str">
            <v>RUCHIRA PAPERS LTD</v>
          </cell>
          <cell r="B3516">
            <v>532785</v>
          </cell>
          <cell r="C3516" t="str">
            <v>RUCHIRA</v>
          </cell>
        </row>
        <row r="3517">
          <cell r="A3517" t="str">
            <v>RUDRA GLOBAL INFRA PRODUCTS LTD</v>
          </cell>
          <cell r="B3517">
            <v>539226</v>
          </cell>
          <cell r="C3517" t="str">
            <v>Not Listed</v>
          </cell>
        </row>
        <row r="3518">
          <cell r="A3518" t="str">
            <v>RUDRABHISHEK ENTERPRISES LTD</v>
          </cell>
          <cell r="B3518" t="str">
            <v>Not Listed</v>
          </cell>
          <cell r="C3518" t="str">
            <v>REPL</v>
          </cell>
        </row>
        <row r="3519">
          <cell r="A3519" t="str">
            <v>RUIA AQUACULTURE FARMS LTD</v>
          </cell>
          <cell r="B3519">
            <v>519413</v>
          </cell>
          <cell r="C3519" t="str">
            <v>Not Listed</v>
          </cell>
        </row>
        <row r="3520">
          <cell r="A3520" t="str">
            <v>RUNGTA IRRIGATION LTD</v>
          </cell>
          <cell r="B3520">
            <v>530449</v>
          </cell>
          <cell r="C3520" t="str">
            <v>Not Listed</v>
          </cell>
        </row>
        <row r="3521">
          <cell r="A3521" t="str">
            <v>RUPA &amp; COMPANY LTD</v>
          </cell>
          <cell r="B3521">
            <v>533552</v>
          </cell>
          <cell r="C3521" t="str">
            <v>RUPA</v>
          </cell>
        </row>
        <row r="3522">
          <cell r="A3522" t="str">
            <v>RUSHIL DECOR LTD</v>
          </cell>
          <cell r="B3522">
            <v>533470</v>
          </cell>
          <cell r="C3522" t="str">
            <v>RUSHIL</v>
          </cell>
        </row>
        <row r="3523">
          <cell r="A3523" t="str">
            <v>RUTRON INTERNATIONAL LTD</v>
          </cell>
          <cell r="B3523">
            <v>504335</v>
          </cell>
          <cell r="C3523" t="str">
            <v>Not Listed</v>
          </cell>
        </row>
        <row r="3524">
          <cell r="A3524" t="str">
            <v>RUTTONSHA INTERNATIONAL RECTIFIER LTD</v>
          </cell>
          <cell r="B3524">
            <v>517035</v>
          </cell>
          <cell r="C3524" t="str">
            <v>Not Listed</v>
          </cell>
        </row>
        <row r="3525">
          <cell r="A3525" t="str">
            <v>S  M  GOLD LTD</v>
          </cell>
          <cell r="B3525">
            <v>542034</v>
          </cell>
          <cell r="C3525" t="str">
            <v>Not Listed</v>
          </cell>
        </row>
        <row r="3526">
          <cell r="A3526" t="str">
            <v>S A L STEEL LTD</v>
          </cell>
          <cell r="B3526">
            <v>532604</v>
          </cell>
          <cell r="C3526" t="str">
            <v>SALSTEEL</v>
          </cell>
        </row>
        <row r="3527">
          <cell r="A3527" t="str">
            <v>S CHAND AND COMPANY LTD</v>
          </cell>
          <cell r="B3527">
            <v>540497</v>
          </cell>
          <cell r="C3527" t="str">
            <v>SCHAND</v>
          </cell>
        </row>
        <row r="3528">
          <cell r="A3528" t="str">
            <v>S E POWER LTD</v>
          </cell>
          <cell r="B3528">
            <v>534598</v>
          </cell>
          <cell r="C3528" t="str">
            <v>SEPOWER</v>
          </cell>
        </row>
        <row r="3529">
          <cell r="A3529" t="str">
            <v>S H KELKAR AND COMPANY LTD</v>
          </cell>
          <cell r="B3529">
            <v>539450</v>
          </cell>
          <cell r="C3529" t="str">
            <v>SHK</v>
          </cell>
        </row>
        <row r="3530">
          <cell r="A3530" t="str">
            <v>S KUMARS.COM LTD.</v>
          </cell>
          <cell r="B3530">
            <v>532316</v>
          </cell>
          <cell r="C3530" t="str">
            <v>SKUMAR</v>
          </cell>
        </row>
        <row r="3531">
          <cell r="A3531" t="str">
            <v>S P APPARELS LTD</v>
          </cell>
          <cell r="B3531">
            <v>540048</v>
          </cell>
          <cell r="C3531" t="str">
            <v>SPAL</v>
          </cell>
        </row>
        <row r="3532">
          <cell r="A3532" t="str">
            <v>S R G SECURITIES FINANCE LTD</v>
          </cell>
          <cell r="B3532">
            <v>536710</v>
          </cell>
          <cell r="C3532" t="str">
            <v>Not Listed</v>
          </cell>
        </row>
        <row r="3533">
          <cell r="A3533" t="str">
            <v>S R INDUSTRIES LTD</v>
          </cell>
          <cell r="B3533">
            <v>513515</v>
          </cell>
          <cell r="C3533" t="str">
            <v>Not Listed</v>
          </cell>
        </row>
        <row r="3534">
          <cell r="A3534" t="str">
            <v>S R K INDUSTRIES LTD</v>
          </cell>
          <cell r="B3534">
            <v>531307</v>
          </cell>
          <cell r="C3534" t="str">
            <v>Not Listed</v>
          </cell>
        </row>
        <row r="3535">
          <cell r="A3535" t="str">
            <v>S S INFRASTRUCTURE DEVELOPMENT CONSULTANTS LTD</v>
          </cell>
          <cell r="B3535" t="str">
            <v>Not Listed</v>
          </cell>
          <cell r="C3535" t="str">
            <v>SSINFRA</v>
          </cell>
        </row>
        <row r="3536">
          <cell r="A3536" t="str">
            <v>S T SERVICES LTD</v>
          </cell>
          <cell r="B3536">
            <v>538876</v>
          </cell>
          <cell r="C3536" t="str">
            <v>Not Listed</v>
          </cell>
        </row>
        <row r="3537">
          <cell r="A3537" t="str">
            <v>S V GLOBAL MILL LTD</v>
          </cell>
          <cell r="B3537">
            <v>535621</v>
          </cell>
          <cell r="C3537" t="str">
            <v>Not Listed</v>
          </cell>
        </row>
        <row r="3538">
          <cell r="A3538" t="str">
            <v>S V TRADING &amp; AGENCIES LTD</v>
          </cell>
          <cell r="B3538">
            <v>503622</v>
          </cell>
          <cell r="C3538" t="str">
            <v>Not Listed</v>
          </cell>
        </row>
        <row r="3539">
          <cell r="A3539" t="str">
            <v>S&amp;T CORPORATION LTD</v>
          </cell>
          <cell r="B3539">
            <v>514197</v>
          </cell>
          <cell r="C3539" t="str">
            <v>Not Listed</v>
          </cell>
        </row>
        <row r="3540">
          <cell r="A3540" t="str">
            <v>SAB EVENTS &amp; GOVERNANCE NOW MEDIA LTD</v>
          </cell>
          <cell r="B3540">
            <v>540081</v>
          </cell>
          <cell r="C3540" t="str">
            <v>SABEVENTS</v>
          </cell>
        </row>
        <row r="3541">
          <cell r="A3541" t="str">
            <v>SAB INDUSTRIES LTD</v>
          </cell>
          <cell r="B3541">
            <v>539112</v>
          </cell>
          <cell r="C3541" t="str">
            <v>Not Listed</v>
          </cell>
        </row>
        <row r="3542">
          <cell r="A3542" t="str">
            <v>SABOO BROTHERS LTD</v>
          </cell>
          <cell r="B3542">
            <v>530267</v>
          </cell>
          <cell r="C3542" t="str">
            <v>Not Listed</v>
          </cell>
        </row>
        <row r="3543">
          <cell r="A3543" t="str">
            <v>SABOO SODIUM CHLORO LTD</v>
          </cell>
          <cell r="B3543">
            <v>530461</v>
          </cell>
          <cell r="C3543" t="str">
            <v>Not Listed</v>
          </cell>
        </row>
        <row r="3544">
          <cell r="A3544" t="str">
            <v>SABRIMALA INDUSTRIES (INDIA) LTD</v>
          </cell>
          <cell r="B3544">
            <v>540132</v>
          </cell>
          <cell r="C3544" t="str">
            <v>Not Listed</v>
          </cell>
        </row>
        <row r="3545">
          <cell r="A3545" t="str">
            <v>SABRIMALA INDUSTRIES INDIA LTD</v>
          </cell>
          <cell r="B3545">
            <v>540132</v>
          </cell>
          <cell r="C3545" t="str">
            <v>Not Listed</v>
          </cell>
        </row>
        <row r="3546">
          <cell r="A3546" t="str">
            <v>SACHETA METALS LTD</v>
          </cell>
          <cell r="B3546">
            <v>531869</v>
          </cell>
          <cell r="C3546" t="str">
            <v>Not Listed</v>
          </cell>
        </row>
        <row r="3547">
          <cell r="A3547" t="str">
            <v>SADBHAV ENGINEERING LTD</v>
          </cell>
          <cell r="B3547">
            <v>532710</v>
          </cell>
          <cell r="C3547" t="str">
            <v>SADBHAV</v>
          </cell>
        </row>
        <row r="3548">
          <cell r="A3548" t="str">
            <v>SADBHAV INFRASTRUCTURE PROJECT LTD</v>
          </cell>
          <cell r="B3548">
            <v>539346</v>
          </cell>
          <cell r="C3548" t="str">
            <v>SADBHIN</v>
          </cell>
        </row>
        <row r="3549">
          <cell r="A3549" t="str">
            <v>SADHANA NITROCHEM LTD</v>
          </cell>
          <cell r="B3549">
            <v>506642</v>
          </cell>
          <cell r="C3549" t="str">
            <v>Not Listed</v>
          </cell>
        </row>
        <row r="3550">
          <cell r="A3550" t="str">
            <v>SADHNA BROADCAST LTD</v>
          </cell>
          <cell r="B3550">
            <v>540821</v>
          </cell>
          <cell r="C3550" t="str">
            <v>Not Listed</v>
          </cell>
        </row>
        <row r="3551">
          <cell r="A3551" t="str">
            <v>SAFAL HERBS LTD</v>
          </cell>
          <cell r="B3551">
            <v>532034</v>
          </cell>
          <cell r="C3551" t="str">
            <v>Not Listed</v>
          </cell>
        </row>
        <row r="3552">
          <cell r="A3552" t="str">
            <v>SAFAL SECURITIES LTD</v>
          </cell>
          <cell r="B3552">
            <v>531448</v>
          </cell>
          <cell r="C3552" t="str">
            <v>Not Listed</v>
          </cell>
        </row>
        <row r="3553">
          <cell r="A3553" t="str">
            <v>SAFARI INDUSTRIES (INDIA) LTD</v>
          </cell>
          <cell r="B3553">
            <v>523025</v>
          </cell>
          <cell r="C3553" t="str">
            <v>Not Listed</v>
          </cell>
        </row>
        <row r="3554">
          <cell r="A3554" t="str">
            <v>SAFARI INDUSTRIES INDIA LTD</v>
          </cell>
          <cell r="B3554">
            <v>523025</v>
          </cell>
          <cell r="C3554" t="str">
            <v>Not Listed</v>
          </cell>
        </row>
        <row r="3555">
          <cell r="A3555" t="str">
            <v>SAGAR CEMENTS LTD</v>
          </cell>
          <cell r="B3555">
            <v>502090</v>
          </cell>
          <cell r="C3555" t="str">
            <v>SAGCEM</v>
          </cell>
        </row>
        <row r="3556">
          <cell r="A3556" t="str">
            <v>SAGAR DIAMONDS LTD</v>
          </cell>
          <cell r="B3556">
            <v>540715</v>
          </cell>
          <cell r="C3556" t="str">
            <v>Not Listed</v>
          </cell>
        </row>
        <row r="3557">
          <cell r="A3557" t="str">
            <v>SAGAR PRODUCTIONS LTD</v>
          </cell>
          <cell r="B3557">
            <v>532092</v>
          </cell>
          <cell r="C3557" t="str">
            <v>Not Listed</v>
          </cell>
        </row>
        <row r="3558">
          <cell r="A3558" t="str">
            <v>SAGAR SOYA PRODUCTS LTD</v>
          </cell>
          <cell r="B3558">
            <v>507663</v>
          </cell>
          <cell r="C3558" t="str">
            <v>Not Listed</v>
          </cell>
        </row>
        <row r="3559">
          <cell r="A3559" t="str">
            <v>SAGAR SYSTECH LTD</v>
          </cell>
          <cell r="B3559">
            <v>511254</v>
          </cell>
          <cell r="C3559" t="str">
            <v>Not Listed</v>
          </cell>
        </row>
        <row r="3560">
          <cell r="A3560" t="str">
            <v>SAGAR TOURIST RESORTS LTD</v>
          </cell>
          <cell r="B3560">
            <v>526085</v>
          </cell>
          <cell r="C3560" t="str">
            <v>Not Listed</v>
          </cell>
        </row>
        <row r="3561">
          <cell r="A3561" t="str">
            <v>SAGARDEEP ALLOYS LTD</v>
          </cell>
          <cell r="B3561" t="str">
            <v>Not Listed</v>
          </cell>
          <cell r="C3561" t="str">
            <v>SAGARDEEP</v>
          </cell>
        </row>
        <row r="3562">
          <cell r="A3562" t="str">
            <v>SAGARSOFT (INDIA) LTD</v>
          </cell>
          <cell r="B3562">
            <v>540143</v>
          </cell>
          <cell r="C3562" t="str">
            <v>Not Listed</v>
          </cell>
        </row>
        <row r="3563">
          <cell r="A3563" t="str">
            <v>SAGARSOFT INDIA LTD</v>
          </cell>
          <cell r="B3563">
            <v>540143</v>
          </cell>
          <cell r="C3563" t="str">
            <v>Not Listed</v>
          </cell>
        </row>
        <row r="3564">
          <cell r="A3564" t="str">
            <v>SAHARA HOUSINGFINA CORPORATION LTD</v>
          </cell>
          <cell r="B3564">
            <v>511533</v>
          </cell>
          <cell r="C3564" t="str">
            <v>Not Listed</v>
          </cell>
        </row>
        <row r="3565">
          <cell r="A3565" t="str">
            <v>SAHARA ONE MEDIA &amp; ENTERTAINMENT LTD</v>
          </cell>
          <cell r="B3565">
            <v>503691</v>
          </cell>
          <cell r="C3565" t="str">
            <v>Not Listed</v>
          </cell>
        </row>
        <row r="3566">
          <cell r="A3566" t="str">
            <v>SAHYADRI INDUSTRIES LTD</v>
          </cell>
          <cell r="B3566">
            <v>532841</v>
          </cell>
          <cell r="C3566" t="str">
            <v>Not Listed</v>
          </cell>
        </row>
        <row r="3567">
          <cell r="A3567" t="str">
            <v>SAHYOG MULTIBASE LTD</v>
          </cell>
          <cell r="B3567">
            <v>539660</v>
          </cell>
          <cell r="C3567" t="str">
            <v>Not Listed</v>
          </cell>
        </row>
        <row r="3568">
          <cell r="A3568" t="str">
            <v>SAI BABA INVESTMENT AND COMMERCIAL ENTERPRISES LTD</v>
          </cell>
          <cell r="B3568">
            <v>538557</v>
          </cell>
          <cell r="C3568" t="str">
            <v>Not Listed</v>
          </cell>
        </row>
        <row r="3569">
          <cell r="A3569" t="str">
            <v>SAI CAPITAL LTD</v>
          </cell>
          <cell r="B3569">
            <v>531931</v>
          </cell>
          <cell r="C3569" t="str">
            <v>Not Listed</v>
          </cell>
        </row>
        <row r="3570">
          <cell r="A3570" t="str">
            <v>SAI INDUSTRIES LTD</v>
          </cell>
          <cell r="B3570">
            <v>530905</v>
          </cell>
          <cell r="C3570" t="str">
            <v>Not Listed</v>
          </cell>
        </row>
        <row r="3571">
          <cell r="A3571" t="str">
            <v>SAI MOH AUTO LINKS LTD</v>
          </cell>
          <cell r="B3571">
            <v>540066</v>
          </cell>
          <cell r="C3571" t="str">
            <v>Not Listed</v>
          </cell>
        </row>
        <row r="3572">
          <cell r="A3572" t="str">
            <v>SAINIK FINANCE &amp; INDUSTRIES LTD</v>
          </cell>
          <cell r="B3572">
            <v>530265</v>
          </cell>
          <cell r="C3572" t="str">
            <v>Not Listed</v>
          </cell>
        </row>
        <row r="3573">
          <cell r="A3573" t="str">
            <v>SAINT-GOBAIN SEKURIT (INDIA) LTD</v>
          </cell>
          <cell r="B3573">
            <v>515043</v>
          </cell>
          <cell r="C3573" t="str">
            <v>Not Listed</v>
          </cell>
        </row>
        <row r="3574">
          <cell r="A3574" t="str">
            <v>SAINT-GOBAIN SEKURIT INDIA LTD</v>
          </cell>
          <cell r="B3574">
            <v>515043</v>
          </cell>
          <cell r="C3574" t="str">
            <v>Not Listed</v>
          </cell>
        </row>
        <row r="3575">
          <cell r="A3575" t="str">
            <v>SAKAR HEALTHCARE LTD</v>
          </cell>
          <cell r="B3575" t="str">
            <v>Not Listed</v>
          </cell>
          <cell r="C3575" t="str">
            <v>SAKAR</v>
          </cell>
        </row>
        <row r="3576">
          <cell r="A3576" t="str">
            <v>SAKETH EXIM LTD</v>
          </cell>
          <cell r="B3576" t="str">
            <v>Not Listed</v>
          </cell>
          <cell r="C3576" t="str">
            <v>SAKETH</v>
          </cell>
        </row>
        <row r="3577">
          <cell r="A3577" t="str">
            <v>SAKSOFT LTD</v>
          </cell>
          <cell r="B3577">
            <v>590051</v>
          </cell>
          <cell r="C3577" t="str">
            <v>SAKSOFT</v>
          </cell>
        </row>
        <row r="3578">
          <cell r="A3578" t="str">
            <v>SAKTHI FINANCE LTD</v>
          </cell>
          <cell r="B3578">
            <v>511066</v>
          </cell>
          <cell r="C3578" t="str">
            <v>Not Listed</v>
          </cell>
        </row>
        <row r="3579">
          <cell r="A3579" t="str">
            <v>SAKTHI SUGARS LTD</v>
          </cell>
          <cell r="B3579">
            <v>507315</v>
          </cell>
          <cell r="C3579" t="str">
            <v>SAKHTISUG</v>
          </cell>
        </row>
        <row r="3580">
          <cell r="A3580" t="str">
            <v>SAKUMA EXPORTS LTD</v>
          </cell>
          <cell r="B3580">
            <v>532713</v>
          </cell>
          <cell r="C3580" t="str">
            <v>SAKUMA</v>
          </cell>
        </row>
        <row r="3581">
          <cell r="A3581" t="str">
            <v>SALASAR TECHNO ENGINEERING LTD</v>
          </cell>
          <cell r="B3581">
            <v>540642</v>
          </cell>
          <cell r="C3581" t="str">
            <v>SALASAR</v>
          </cell>
        </row>
        <row r="3582">
          <cell r="A3582" t="str">
            <v>SALEM ERODE INVESTMENTS LTD</v>
          </cell>
          <cell r="B3582">
            <v>540181</v>
          </cell>
          <cell r="C3582" t="str">
            <v>Not Listed</v>
          </cell>
        </row>
        <row r="3583">
          <cell r="A3583" t="str">
            <v>SALGUTI INDUSTRIES LTD</v>
          </cell>
          <cell r="B3583">
            <v>526554</v>
          </cell>
          <cell r="C3583" t="str">
            <v>Not Listed</v>
          </cell>
        </row>
        <row r="3584">
          <cell r="A3584" t="str">
            <v>SALONA COTSPIN LTD</v>
          </cell>
          <cell r="B3584">
            <v>590056</v>
          </cell>
          <cell r="C3584" t="str">
            <v>SALONA</v>
          </cell>
        </row>
        <row r="3585">
          <cell r="A3585" t="str">
            <v>SALORA INTERNATIONAL LTD</v>
          </cell>
          <cell r="B3585">
            <v>500370</v>
          </cell>
          <cell r="C3585" t="str">
            <v>SALORAINTL</v>
          </cell>
        </row>
        <row r="3586">
          <cell r="A3586" t="str">
            <v>SALZER ELECTRONICS LTD</v>
          </cell>
          <cell r="B3586">
            <v>517059</v>
          </cell>
          <cell r="C3586" t="str">
            <v>SALZERELEC</v>
          </cell>
        </row>
        <row r="3587">
          <cell r="A3587" t="str">
            <v>SAM INDUSTRIES LTD</v>
          </cell>
          <cell r="B3587">
            <v>532005</v>
          </cell>
          <cell r="C3587" t="str">
            <v>Not Listed</v>
          </cell>
        </row>
        <row r="3588">
          <cell r="A3588" t="str">
            <v>SAMBANDAM SPINNING MILLS LTD</v>
          </cell>
          <cell r="B3588">
            <v>521240</v>
          </cell>
          <cell r="C3588" t="str">
            <v>Not Listed</v>
          </cell>
        </row>
        <row r="3589">
          <cell r="A3589" t="str">
            <v>SAMBHAAV MEDIA LTD</v>
          </cell>
          <cell r="B3589">
            <v>511630</v>
          </cell>
          <cell r="C3589" t="str">
            <v>SAMBHAAV</v>
          </cell>
        </row>
        <row r="3590">
          <cell r="A3590" t="str">
            <v>SAMKRG PISTONS &amp; RINGS LTD</v>
          </cell>
          <cell r="B3590">
            <v>520075</v>
          </cell>
          <cell r="C3590" t="str">
            <v>Not Listed</v>
          </cell>
        </row>
        <row r="3591">
          <cell r="A3591" t="str">
            <v>SAMPRE NUTRITIONS LTD</v>
          </cell>
          <cell r="B3591">
            <v>530617</v>
          </cell>
          <cell r="C3591" t="str">
            <v>Not Listed</v>
          </cell>
        </row>
        <row r="3592">
          <cell r="A3592" t="str">
            <v>SAMRAT PHARMACHEM LTD</v>
          </cell>
          <cell r="B3592">
            <v>530125</v>
          </cell>
          <cell r="C3592" t="str">
            <v>Not Listed</v>
          </cell>
        </row>
        <row r="3593">
          <cell r="A3593" t="str">
            <v>SAMTEL (INDIA) LTD</v>
          </cell>
          <cell r="B3593">
            <v>500371</v>
          </cell>
          <cell r="C3593" t="str">
            <v>Not Listed</v>
          </cell>
        </row>
        <row r="3594">
          <cell r="A3594" t="str">
            <v>SAMTEL INDIA LTD</v>
          </cell>
          <cell r="B3594">
            <v>500371</v>
          </cell>
          <cell r="C3594" t="str">
            <v>Not Listed</v>
          </cell>
        </row>
        <row r="3595">
          <cell r="A3595" t="str">
            <v>SAMTEX FASHIONS LTD</v>
          </cell>
          <cell r="B3595">
            <v>521206</v>
          </cell>
          <cell r="C3595" t="str">
            <v>Not Listed</v>
          </cell>
        </row>
        <row r="3596">
          <cell r="A3596" t="str">
            <v>SAMYAK INTERNATIONAL LTD</v>
          </cell>
          <cell r="B3596">
            <v>530025</v>
          </cell>
          <cell r="C3596" t="str">
            <v>Not Listed</v>
          </cell>
        </row>
        <row r="3597">
          <cell r="A3597" t="str">
            <v>SANASA TECH FEB LTD</v>
          </cell>
          <cell r="B3597">
            <v>780015</v>
          </cell>
          <cell r="C3597" t="str">
            <v>Not Listed</v>
          </cell>
        </row>
        <row r="3598">
          <cell r="A3598" t="str">
            <v>SANATHNAGAR ENTERPRISES LTD</v>
          </cell>
          <cell r="B3598">
            <v>509423</v>
          </cell>
          <cell r="C3598" t="str">
            <v>Not Listed</v>
          </cell>
        </row>
        <row r="3599">
          <cell r="A3599" t="str">
            <v>SANBLUE CORPORATION LTD</v>
          </cell>
          <cell r="B3599">
            <v>521222</v>
          </cell>
          <cell r="C3599" t="str">
            <v>Not Listed</v>
          </cell>
        </row>
        <row r="3600">
          <cell r="A3600" t="str">
            <v>SANCO INDUSTRIES LTD</v>
          </cell>
          <cell r="B3600" t="str">
            <v>Not Listed</v>
          </cell>
          <cell r="C3600" t="str">
            <v>SANCO</v>
          </cell>
        </row>
        <row r="3601">
          <cell r="A3601" t="str">
            <v>SANCO TRANS LTD</v>
          </cell>
          <cell r="B3601">
            <v>523116</v>
          </cell>
          <cell r="C3601" t="str">
            <v>Not Listed</v>
          </cell>
        </row>
        <row r="3602">
          <cell r="A3602" t="str">
            <v>SANDHAR TECHNOLOGIES LTD</v>
          </cell>
          <cell r="B3602">
            <v>541163</v>
          </cell>
          <cell r="C3602" t="str">
            <v>SANDHAR</v>
          </cell>
        </row>
        <row r="3603">
          <cell r="A3603" t="str">
            <v>SANDU PHARMACEUTICALS LTD</v>
          </cell>
          <cell r="B3603">
            <v>524703</v>
          </cell>
          <cell r="C3603" t="str">
            <v>Not Listed</v>
          </cell>
        </row>
        <row r="3604">
          <cell r="A3604" t="str">
            <v>SANDUR MANGANESE &amp; IRON ORES LTD</v>
          </cell>
          <cell r="B3604">
            <v>504918</v>
          </cell>
          <cell r="C3604" t="str">
            <v>Not Listed</v>
          </cell>
        </row>
        <row r="3605">
          <cell r="A3605" t="str">
            <v>SANG FROID LABS (INDIA) LTD</v>
          </cell>
          <cell r="B3605">
            <v>539392</v>
          </cell>
          <cell r="C3605" t="str">
            <v>Not Listed</v>
          </cell>
        </row>
        <row r="3606">
          <cell r="A3606" t="str">
            <v>SANG FROID LABS INDIA LTD</v>
          </cell>
          <cell r="B3606">
            <v>539392</v>
          </cell>
          <cell r="C3606" t="str">
            <v>Not Listed</v>
          </cell>
        </row>
        <row r="3607">
          <cell r="A3607" t="str">
            <v>SANGAL PAPERS LTD</v>
          </cell>
          <cell r="B3607">
            <v>516096</v>
          </cell>
          <cell r="C3607" t="str">
            <v>Not Listed</v>
          </cell>
        </row>
        <row r="3608">
          <cell r="A3608" t="str">
            <v>SANGAM (INDIA) LTD</v>
          </cell>
          <cell r="B3608">
            <v>514234</v>
          </cell>
          <cell r="C3608" t="str">
            <v>SANGAMIND</v>
          </cell>
        </row>
        <row r="3609">
          <cell r="A3609" t="str">
            <v>SANGAM INDIA LTD</v>
          </cell>
          <cell r="B3609">
            <v>514234</v>
          </cell>
          <cell r="C3609" t="str">
            <v>SANGAMIND</v>
          </cell>
        </row>
        <row r="3610">
          <cell r="A3610" t="str">
            <v>SANGAM RENEWABLES LTD</v>
          </cell>
          <cell r="B3610">
            <v>534618</v>
          </cell>
          <cell r="C3610" t="str">
            <v>Not Listed</v>
          </cell>
        </row>
        <row r="3611">
          <cell r="A3611" t="str">
            <v>SANGHI CORPORATE SERVICES LTD</v>
          </cell>
          <cell r="B3611">
            <v>511640</v>
          </cell>
          <cell r="C3611" t="str">
            <v>Not Listed</v>
          </cell>
        </row>
        <row r="3612">
          <cell r="A3612" t="str">
            <v>SANGHI INDUSTRIES LTD</v>
          </cell>
          <cell r="B3612">
            <v>526521</v>
          </cell>
          <cell r="C3612" t="str">
            <v>SANGHIIND</v>
          </cell>
        </row>
        <row r="3613">
          <cell r="A3613" t="str">
            <v>SANGHVI BRANDS LTD</v>
          </cell>
          <cell r="B3613">
            <v>540782</v>
          </cell>
          <cell r="C3613" t="str">
            <v>Not Listed</v>
          </cell>
        </row>
        <row r="3614">
          <cell r="A3614" t="str">
            <v>SANGHVI FORGING AND ENGINEERING LTD</v>
          </cell>
          <cell r="B3614">
            <v>533411</v>
          </cell>
          <cell r="C3614" t="str">
            <v>SANGHVIFOR</v>
          </cell>
        </row>
        <row r="3615">
          <cell r="A3615" t="str">
            <v>SANGHVI MOVERS LTD</v>
          </cell>
          <cell r="B3615">
            <v>530073</v>
          </cell>
          <cell r="C3615" t="str">
            <v>SANGHVIMOV</v>
          </cell>
        </row>
        <row r="3616">
          <cell r="A3616" t="str">
            <v>SANGINITA CHEMICALS LTD</v>
          </cell>
          <cell r="B3616" t="str">
            <v>Not Listed</v>
          </cell>
          <cell r="C3616" t="str">
            <v>SANGINITA</v>
          </cell>
        </row>
        <row r="3617">
          <cell r="A3617" t="str">
            <v>SANGUINE MEDIA LTD</v>
          </cell>
          <cell r="B3617">
            <v>531898</v>
          </cell>
          <cell r="C3617" t="str">
            <v>Not Listed</v>
          </cell>
        </row>
        <row r="3618">
          <cell r="A3618" t="str">
            <v>SANJIVANI PARANTERAL LTD</v>
          </cell>
          <cell r="B3618">
            <v>531569</v>
          </cell>
          <cell r="C3618" t="str">
            <v>Not Listed</v>
          </cell>
        </row>
        <row r="3619">
          <cell r="A3619" t="str">
            <v>SANKHYA INFOTECH LTD</v>
          </cell>
          <cell r="B3619">
            <v>532972</v>
          </cell>
          <cell r="C3619" t="str">
            <v>Not Listed</v>
          </cell>
        </row>
        <row r="3620">
          <cell r="A3620" t="str">
            <v>SANMIT INFRA LTD</v>
          </cell>
          <cell r="B3620">
            <v>532435</v>
          </cell>
          <cell r="C3620" t="str">
            <v>Not Listed</v>
          </cell>
        </row>
        <row r="3621">
          <cell r="A3621" t="str">
            <v>SANMITRA COMMERCIAL LTD</v>
          </cell>
          <cell r="B3621">
            <v>512062</v>
          </cell>
          <cell r="C3621" t="str">
            <v>Not Listed</v>
          </cell>
        </row>
        <row r="3622">
          <cell r="A3622" t="str">
            <v>SANOFI (INDIA) LTD</v>
          </cell>
          <cell r="B3622">
            <v>500674</v>
          </cell>
          <cell r="C3622" t="str">
            <v>SANOFI</v>
          </cell>
        </row>
        <row r="3623">
          <cell r="A3623" t="str">
            <v>SANOFI INDIA LTD</v>
          </cell>
          <cell r="B3623">
            <v>500674</v>
          </cell>
          <cell r="C3623" t="str">
            <v>SANOFI</v>
          </cell>
        </row>
        <row r="3624">
          <cell r="A3624" t="str">
            <v>SANRHEA TECHNICAL TEXTILES LTD</v>
          </cell>
          <cell r="B3624">
            <v>514280</v>
          </cell>
          <cell r="C3624" t="str">
            <v>Not Listed</v>
          </cell>
        </row>
        <row r="3625">
          <cell r="A3625" t="str">
            <v>SANTOSH FINE-FAB LTD</v>
          </cell>
          <cell r="B3625">
            <v>530035</v>
          </cell>
          <cell r="C3625" t="str">
            <v>Not Listed</v>
          </cell>
        </row>
        <row r="3626">
          <cell r="A3626" t="str">
            <v>SANTOSH INDUSTRIES LTD</v>
          </cell>
          <cell r="B3626">
            <v>540822</v>
          </cell>
          <cell r="C3626" t="str">
            <v>Not Listed</v>
          </cell>
        </row>
        <row r="3627">
          <cell r="A3627" t="str">
            <v>SANWARIA CONSUMER LTD</v>
          </cell>
          <cell r="B3627">
            <v>519260</v>
          </cell>
          <cell r="C3627" t="str">
            <v>SANWARIA</v>
          </cell>
        </row>
        <row r="3628">
          <cell r="A3628" t="str">
            <v>SAPTAK CHEM AND BUSINESS LTD</v>
          </cell>
          <cell r="B3628">
            <v>506906</v>
          </cell>
          <cell r="C3628" t="str">
            <v>Not Listed</v>
          </cell>
        </row>
        <row r="3629">
          <cell r="A3629" t="str">
            <v>SAPTARISHI AGRO INDUSTRIES LTD</v>
          </cell>
          <cell r="B3629">
            <v>519238</v>
          </cell>
          <cell r="C3629" t="str">
            <v>Not Listed</v>
          </cell>
        </row>
        <row r="3630">
          <cell r="A3630" t="str">
            <v>SAR AUTO PRODUCTS LTD</v>
          </cell>
          <cell r="B3630">
            <v>538992</v>
          </cell>
          <cell r="C3630" t="str">
            <v>Not Listed</v>
          </cell>
        </row>
        <row r="3631">
          <cell r="A3631" t="str">
            <v>SARASWATI COMMERCIAL (INDIA) LTD</v>
          </cell>
          <cell r="B3631">
            <v>512020</v>
          </cell>
          <cell r="C3631" t="str">
            <v>Not Listed</v>
          </cell>
        </row>
        <row r="3632">
          <cell r="A3632" t="str">
            <v>SARASWATI COMMERCIAL INDIA LTD</v>
          </cell>
          <cell r="B3632">
            <v>512020</v>
          </cell>
          <cell r="C3632" t="str">
            <v>Not Listed</v>
          </cell>
        </row>
        <row r="3633">
          <cell r="A3633" t="str">
            <v>SARDA ENERGY &amp; MINERALS LTD</v>
          </cell>
          <cell r="B3633">
            <v>504614</v>
          </cell>
          <cell r="C3633" t="str">
            <v>SARDAEN</v>
          </cell>
        </row>
        <row r="3634">
          <cell r="A3634" t="str">
            <v>SARDA PAPERS LTD</v>
          </cell>
          <cell r="B3634">
            <v>516032</v>
          </cell>
          <cell r="C3634" t="str">
            <v>Not Listed</v>
          </cell>
        </row>
        <row r="3635">
          <cell r="A3635" t="str">
            <v>SARDA PLYWOOD INDUSTRIES LTD</v>
          </cell>
          <cell r="B3635">
            <v>516003</v>
          </cell>
          <cell r="C3635" t="str">
            <v>Not Listed</v>
          </cell>
        </row>
        <row r="3636">
          <cell r="A3636" t="str">
            <v>SARDA PROTEINS LTD</v>
          </cell>
          <cell r="B3636">
            <v>519242</v>
          </cell>
          <cell r="C3636" t="str">
            <v>Not Listed</v>
          </cell>
        </row>
        <row r="3637">
          <cell r="A3637" t="str">
            <v>SAREGAMA (INDIA) LTD</v>
          </cell>
          <cell r="B3637">
            <v>532163</v>
          </cell>
          <cell r="C3637" t="str">
            <v>SAREGAMA</v>
          </cell>
        </row>
        <row r="3638">
          <cell r="A3638" t="str">
            <v>SAREGAMA INDIA LTD</v>
          </cell>
          <cell r="B3638">
            <v>532163</v>
          </cell>
          <cell r="C3638" t="str">
            <v>SAREGAMA</v>
          </cell>
        </row>
        <row r="3639">
          <cell r="A3639" t="str">
            <v>SARLA PERFORMANCE FIBERS LTD</v>
          </cell>
          <cell r="B3639">
            <v>526885</v>
          </cell>
          <cell r="C3639" t="str">
            <v>SARLAPOLY</v>
          </cell>
        </row>
        <row r="3640">
          <cell r="A3640" t="str">
            <v>SARTHAK GLOBAL LTD</v>
          </cell>
          <cell r="B3640">
            <v>530993</v>
          </cell>
          <cell r="C3640" t="str">
            <v>Not Listed</v>
          </cell>
        </row>
        <row r="3641">
          <cell r="A3641" t="str">
            <v>SARTHAK INDUSTRIES LTD</v>
          </cell>
          <cell r="B3641">
            <v>531930</v>
          </cell>
          <cell r="C3641" t="str">
            <v>Not Listed</v>
          </cell>
        </row>
        <row r="3642">
          <cell r="A3642" t="str">
            <v>SARTHAK METALS LTD</v>
          </cell>
          <cell r="B3642">
            <v>540393</v>
          </cell>
          <cell r="C3642" t="str">
            <v>Not Listed</v>
          </cell>
        </row>
        <row r="3643">
          <cell r="A3643" t="str">
            <v>SARUP INDUSTRIES LTD</v>
          </cell>
          <cell r="B3643">
            <v>514412</v>
          </cell>
          <cell r="C3643" t="str">
            <v>Not Listed</v>
          </cell>
        </row>
        <row r="3644">
          <cell r="A3644" t="str">
            <v>SARVAMANGAL MERCANTILE CO LTD</v>
          </cell>
          <cell r="B3644">
            <v>506190</v>
          </cell>
          <cell r="C3644" t="str">
            <v>Not Listed</v>
          </cell>
        </row>
        <row r="3645">
          <cell r="A3645" t="str">
            <v>SARVESHWAR FOODS LTD</v>
          </cell>
          <cell r="B3645" t="str">
            <v>Not Listed</v>
          </cell>
          <cell r="C3645" t="str">
            <v>SARVESHWAR</v>
          </cell>
        </row>
        <row r="3646">
          <cell r="A3646" t="str">
            <v>SARVOTTAM FINVEST LTD</v>
          </cell>
          <cell r="B3646">
            <v>539124</v>
          </cell>
          <cell r="C3646" t="str">
            <v>Not Listed</v>
          </cell>
        </row>
        <row r="3647">
          <cell r="A3647" t="str">
            <v>SASHWAT TECHNOCRATS LTD</v>
          </cell>
          <cell r="B3647">
            <v>506313</v>
          </cell>
          <cell r="C3647" t="str">
            <v>Not Listed</v>
          </cell>
        </row>
        <row r="3648">
          <cell r="A3648" t="str">
            <v>SASKEN TECHNOLOGIES LTD</v>
          </cell>
          <cell r="B3648">
            <v>532663</v>
          </cell>
          <cell r="C3648" t="str">
            <v>SASKEN</v>
          </cell>
        </row>
        <row r="3649">
          <cell r="A3649" t="str">
            <v>SASTASUNDAR VENTURES LTD</v>
          </cell>
          <cell r="B3649">
            <v>533259</v>
          </cell>
          <cell r="C3649" t="str">
            <v>SASTASUNDR</v>
          </cell>
        </row>
        <row r="3650">
          <cell r="A3650" t="str">
            <v>SAT INDUSTRIES LTD</v>
          </cell>
          <cell r="B3650">
            <v>511076</v>
          </cell>
          <cell r="C3650" t="str">
            <v>Not Listed</v>
          </cell>
        </row>
        <row r="3651">
          <cell r="A3651" t="str">
            <v>SATHAVAHANA ISPAT LTD</v>
          </cell>
          <cell r="B3651">
            <v>526093</v>
          </cell>
          <cell r="C3651" t="str">
            <v>SATHAISPAT</v>
          </cell>
        </row>
        <row r="3652">
          <cell r="A3652" t="str">
            <v>SATIA INDUSTRIES LTD</v>
          </cell>
          <cell r="B3652">
            <v>539201</v>
          </cell>
          <cell r="C3652" t="str">
            <v>Not Listed</v>
          </cell>
        </row>
        <row r="3653">
          <cell r="A3653" t="str">
            <v>SATIN CREDITCARE NETWORK LTD</v>
          </cell>
          <cell r="B3653">
            <v>539404</v>
          </cell>
          <cell r="C3653" t="str">
            <v>SATIN</v>
          </cell>
        </row>
        <row r="3654">
          <cell r="A3654" t="str">
            <v>SATKAR FINLEASE LTD</v>
          </cell>
          <cell r="B3654">
            <v>536592</v>
          </cell>
          <cell r="C3654" t="str">
            <v>Not Listed</v>
          </cell>
        </row>
        <row r="3655">
          <cell r="A3655" t="str">
            <v>SATRA PROPERTIES (INDIA) LTD.</v>
          </cell>
          <cell r="B3655">
            <v>508996</v>
          </cell>
          <cell r="C3655" t="str">
            <v>SATRAPROP</v>
          </cell>
        </row>
        <row r="3656">
          <cell r="A3656" t="str">
            <v>SATYAM SILK MILLS LTD</v>
          </cell>
          <cell r="B3656">
            <v>503893</v>
          </cell>
          <cell r="C3656" t="str">
            <v>Not Listed</v>
          </cell>
        </row>
        <row r="3657">
          <cell r="A3657" t="str">
            <v>SAUMYA CONSULTANTS LTD</v>
          </cell>
          <cell r="B3657">
            <v>539218</v>
          </cell>
          <cell r="C3657" t="str">
            <v>Not Listed</v>
          </cell>
        </row>
        <row r="3658">
          <cell r="A3658" t="str">
            <v>SAURASHTRA CEMENT LTD</v>
          </cell>
          <cell r="B3658">
            <v>502175</v>
          </cell>
          <cell r="C3658" t="str">
            <v>Not Listed</v>
          </cell>
        </row>
        <row r="3659">
          <cell r="A3659" t="str">
            <v>SAVANI FINANCIALS LTD</v>
          </cell>
          <cell r="B3659">
            <v>511577</v>
          </cell>
          <cell r="C3659" t="str">
            <v>Not Listed</v>
          </cell>
        </row>
        <row r="3660">
          <cell r="A3660" t="str">
            <v>SAVANT INFOCOMM LTD</v>
          </cell>
          <cell r="B3660">
            <v>517320</v>
          </cell>
          <cell r="C3660" t="str">
            <v>Not Listed</v>
          </cell>
        </row>
        <row r="3661">
          <cell r="A3661" t="str">
            <v>SAVEN TECHNOLOGIES LTD</v>
          </cell>
          <cell r="B3661">
            <v>532404</v>
          </cell>
          <cell r="C3661" t="str">
            <v>Not Listed</v>
          </cell>
        </row>
        <row r="3662">
          <cell r="A3662" t="str">
            <v>SAVERA INDUSTRIES LTD</v>
          </cell>
          <cell r="B3662">
            <v>512634</v>
          </cell>
          <cell r="C3662" t="str">
            <v>Not Listed</v>
          </cell>
        </row>
        <row r="3663">
          <cell r="A3663" t="str">
            <v>SAVITA OIL TECHNOLOGIES LTD</v>
          </cell>
          <cell r="B3663">
            <v>524667</v>
          </cell>
          <cell r="C3663" t="str">
            <v>SOTL</v>
          </cell>
        </row>
        <row r="3664">
          <cell r="A3664" t="str">
            <v>SAWACA BUSINESS MACHINES LTD</v>
          </cell>
          <cell r="B3664">
            <v>531893</v>
          </cell>
          <cell r="C3664" t="str">
            <v>Not Listed</v>
          </cell>
        </row>
        <row r="3665">
          <cell r="A3665" t="str">
            <v>SAYAJI HOTELS LTD</v>
          </cell>
          <cell r="B3665">
            <v>523710</v>
          </cell>
          <cell r="C3665" t="str">
            <v>Not Listed</v>
          </cell>
        </row>
        <row r="3666">
          <cell r="A3666" t="str">
            <v>SAYAJI INDUSTRIES LTD</v>
          </cell>
          <cell r="B3666">
            <v>540728</v>
          </cell>
          <cell r="C3666" t="str">
            <v>Not Listed</v>
          </cell>
        </row>
        <row r="3667">
          <cell r="A3667" t="str">
            <v>SBEC SUGAR LTD</v>
          </cell>
          <cell r="B3667">
            <v>532102</v>
          </cell>
          <cell r="C3667" t="str">
            <v>Not Listed</v>
          </cell>
        </row>
        <row r="3668">
          <cell r="A3668" t="str">
            <v>SBI LIFE INSURANCE COMPANY LTD</v>
          </cell>
          <cell r="B3668">
            <v>540719</v>
          </cell>
          <cell r="C3668" t="str">
            <v>SBILIFE</v>
          </cell>
        </row>
        <row r="3669">
          <cell r="A3669" t="str">
            <v>SBI MUTUAL FUND - SBI GOLD EXCHANGE TRADED SCHEME - GROWTH OPTION</v>
          </cell>
          <cell r="B3669">
            <v>590098</v>
          </cell>
          <cell r="C3669" t="str">
            <v>SBIGETS</v>
          </cell>
        </row>
        <row r="3670">
          <cell r="A3670" t="str">
            <v>SC Agrotech Ltd</v>
          </cell>
          <cell r="B3670">
            <v>526081</v>
          </cell>
          <cell r="C3670" t="str">
            <v>SCAGRO</v>
          </cell>
        </row>
        <row r="3671">
          <cell r="A3671" t="str">
            <v>SCAN PROJECTS LTD</v>
          </cell>
          <cell r="B3671">
            <v>531797</v>
          </cell>
          <cell r="C3671" t="str">
            <v>Not Listed</v>
          </cell>
        </row>
        <row r="3672">
          <cell r="A3672" t="str">
            <v>SCAN STEELS LTD</v>
          </cell>
          <cell r="B3672">
            <v>511672</v>
          </cell>
          <cell r="C3672" t="str">
            <v>Not Listed</v>
          </cell>
        </row>
        <row r="3673">
          <cell r="A3673" t="str">
            <v>Scandent Imaging LTD</v>
          </cell>
          <cell r="B3673">
            <v>516110</v>
          </cell>
          <cell r="C3673" t="str">
            <v>SCANDENT</v>
          </cell>
        </row>
        <row r="3674">
          <cell r="A3674" t="str">
            <v>SCANPOINT GEOMATICS LTD</v>
          </cell>
          <cell r="B3674">
            <v>526544</v>
          </cell>
          <cell r="C3674" t="str">
            <v>Not Listed</v>
          </cell>
        </row>
        <row r="3675">
          <cell r="A3675" t="str">
            <v>SCHABLONA (INDIA) LTD</v>
          </cell>
          <cell r="B3675">
            <v>507894</v>
          </cell>
          <cell r="C3675" t="str">
            <v>Not Listed</v>
          </cell>
        </row>
        <row r="3676">
          <cell r="A3676" t="str">
            <v>SCHABLONA INDIA LTD</v>
          </cell>
          <cell r="B3676">
            <v>507894</v>
          </cell>
          <cell r="C3676" t="str">
            <v>Not Listed</v>
          </cell>
        </row>
        <row r="3677">
          <cell r="A3677" t="str">
            <v>SCHAEFFLER (INDIA) LTD</v>
          </cell>
          <cell r="B3677">
            <v>505790</v>
          </cell>
          <cell r="C3677" t="str">
            <v>SCHAEFFLER</v>
          </cell>
        </row>
        <row r="3678">
          <cell r="A3678" t="str">
            <v>SCHAEFFLER INDIA LTD</v>
          </cell>
          <cell r="B3678">
            <v>505790</v>
          </cell>
          <cell r="C3678" t="str">
            <v>SCHAEFFLER</v>
          </cell>
        </row>
        <row r="3679">
          <cell r="A3679" t="str">
            <v>SCHNEIDER ELECTRIC INFRASTRUCTURE LTD</v>
          </cell>
          <cell r="B3679">
            <v>534139</v>
          </cell>
          <cell r="C3679" t="str">
            <v>SCHNEIDER</v>
          </cell>
        </row>
        <row r="3680">
          <cell r="A3680" t="str">
            <v>SCINTILLA COMMERCIAL &amp; CREDIT LTD</v>
          </cell>
          <cell r="B3680">
            <v>538857</v>
          </cell>
          <cell r="C3680" t="str">
            <v>Not Listed</v>
          </cell>
        </row>
        <row r="3681">
          <cell r="A3681" t="str">
            <v>SCOOTERS (INDIA) LTD</v>
          </cell>
          <cell r="B3681">
            <v>505141</v>
          </cell>
          <cell r="C3681" t="str">
            <v>Not Listed</v>
          </cell>
        </row>
        <row r="3682">
          <cell r="A3682" t="str">
            <v>SCOOTERS INDIA LTD</v>
          </cell>
          <cell r="B3682">
            <v>505141</v>
          </cell>
          <cell r="C3682" t="str">
            <v>Not Listed</v>
          </cell>
        </row>
        <row r="3683">
          <cell r="A3683" t="str">
            <v>SEA GOLD AQUA FARMS LTD</v>
          </cell>
          <cell r="B3683">
            <v>530361</v>
          </cell>
          <cell r="C3683" t="str">
            <v>Not Listed</v>
          </cell>
        </row>
        <row r="3684">
          <cell r="A3684" t="str">
            <v>SEA TV NETWORK LTD</v>
          </cell>
          <cell r="B3684">
            <v>533268</v>
          </cell>
          <cell r="C3684" t="str">
            <v>Not Listed</v>
          </cell>
        </row>
        <row r="3685">
          <cell r="A3685" t="str">
            <v>SEAMEC LTD</v>
          </cell>
          <cell r="B3685">
            <v>526807</v>
          </cell>
          <cell r="C3685" t="str">
            <v>SEAMECLTD</v>
          </cell>
        </row>
        <row r="3686">
          <cell r="A3686" t="str">
            <v>SEASONS FURNISHINGS LTD</v>
          </cell>
          <cell r="B3686">
            <v>521182</v>
          </cell>
          <cell r="C3686" t="str">
            <v>Not Listed</v>
          </cell>
        </row>
        <row r="3687">
          <cell r="A3687" t="str">
            <v>SEASONS TEXTILES LTD</v>
          </cell>
          <cell r="B3687">
            <v>514264</v>
          </cell>
          <cell r="C3687" t="str">
            <v>Not Listed</v>
          </cell>
        </row>
        <row r="3688">
          <cell r="A3688" t="str">
            <v>SECUR CREDENTIALS LTD</v>
          </cell>
          <cell r="B3688" t="str">
            <v>Not Listed</v>
          </cell>
          <cell r="C3688" t="str">
            <v>SECURCRED</v>
          </cell>
        </row>
        <row r="3689">
          <cell r="A3689" t="str">
            <v>SECURITY AND INTELLIGENCE SERVICES (INDIA) LTD</v>
          </cell>
          <cell r="B3689">
            <v>540673</v>
          </cell>
          <cell r="C3689" t="str">
            <v>SIS</v>
          </cell>
        </row>
        <row r="3690">
          <cell r="A3690" t="str">
            <v>SECURITY AND INTELLIGENCE SERVICES INDIA LTD</v>
          </cell>
          <cell r="B3690">
            <v>540673</v>
          </cell>
          <cell r="C3690" t="str">
            <v>SIS</v>
          </cell>
        </row>
        <row r="3691">
          <cell r="A3691" t="str">
            <v>SEL MANUFACTURING COMPANY LTD</v>
          </cell>
          <cell r="B3691">
            <v>532886</v>
          </cell>
          <cell r="C3691" t="str">
            <v>SELMCL</v>
          </cell>
        </row>
        <row r="3692">
          <cell r="A3692" t="str">
            <v>SELAN EXPLORATION TECHNOLOGY LTD</v>
          </cell>
          <cell r="B3692">
            <v>530075</v>
          </cell>
          <cell r="C3692" t="str">
            <v>SELAN</v>
          </cell>
        </row>
        <row r="3693">
          <cell r="A3693" t="str">
            <v>SELLWIN TRADERS LTD</v>
          </cell>
          <cell r="B3693">
            <v>538875</v>
          </cell>
          <cell r="C3693" t="str">
            <v>Not Listed</v>
          </cell>
        </row>
        <row r="3694">
          <cell r="A3694" t="str">
            <v>SENBO INDUSTRIES LTD</v>
          </cell>
          <cell r="B3694">
            <v>532021</v>
          </cell>
          <cell r="C3694" t="str">
            <v>Not Listed</v>
          </cell>
        </row>
        <row r="3695">
          <cell r="A3695" t="str">
            <v>SENTHIL INFOTEK LTD</v>
          </cell>
          <cell r="B3695">
            <v>531980</v>
          </cell>
          <cell r="C3695" t="str">
            <v>Not Listed</v>
          </cell>
        </row>
        <row r="3696">
          <cell r="A3696" t="str">
            <v>SEQUENT SCIENTIFIC LTD</v>
          </cell>
          <cell r="B3696">
            <v>512529</v>
          </cell>
          <cell r="C3696" t="str">
            <v>SEQUENT</v>
          </cell>
        </row>
        <row r="3697">
          <cell r="A3697" t="str">
            <v>SERVOTECH POWER SYSTEMS LTD</v>
          </cell>
          <cell r="B3697" t="str">
            <v>Not Listed</v>
          </cell>
          <cell r="C3697" t="str">
            <v>SERVOTECH</v>
          </cell>
        </row>
        <row r="3698">
          <cell r="A3698" t="str">
            <v>SESHASAYEE PAPER AND BOARDS LTD</v>
          </cell>
          <cell r="B3698">
            <v>502450</v>
          </cell>
          <cell r="C3698" t="str">
            <v>SESHAPAPER</v>
          </cell>
        </row>
        <row r="3699">
          <cell r="A3699" t="str">
            <v>SETCO AUTOMOTIVE LTD</v>
          </cell>
          <cell r="B3699">
            <v>505075</v>
          </cell>
          <cell r="C3699" t="str">
            <v>SETCO</v>
          </cell>
        </row>
        <row r="3700">
          <cell r="A3700" t="str">
            <v>SEVEN HILL INDUSTRIES LTD</v>
          </cell>
          <cell r="B3700">
            <v>511760</v>
          </cell>
          <cell r="C3700" t="str">
            <v>Not Listed</v>
          </cell>
        </row>
        <row r="3701">
          <cell r="A3701" t="str">
            <v>SEYA INDUSTRIES LTD</v>
          </cell>
          <cell r="B3701">
            <v>524324</v>
          </cell>
          <cell r="C3701" t="str">
            <v>Not Listed</v>
          </cell>
        </row>
        <row r="3702">
          <cell r="A3702" t="str">
            <v>SEZAL GLASS LTD</v>
          </cell>
          <cell r="B3702">
            <v>532993</v>
          </cell>
          <cell r="C3702" t="str">
            <v>SEZAL</v>
          </cell>
        </row>
        <row r="3703">
          <cell r="A3703" t="str">
            <v>SFL INTERNATIONAL LTD</v>
          </cell>
          <cell r="B3703">
            <v>530867</v>
          </cell>
          <cell r="C3703" t="str">
            <v>Not Listed</v>
          </cell>
        </row>
        <row r="3704">
          <cell r="A3704" t="str">
            <v>SHABA CHEMICALS LTD</v>
          </cell>
          <cell r="B3704">
            <v>524546</v>
          </cell>
          <cell r="C3704" t="str">
            <v>Not Listed</v>
          </cell>
        </row>
        <row r="3705">
          <cell r="A3705" t="str">
            <v>SHAH ALLOYS LTD</v>
          </cell>
          <cell r="B3705">
            <v>513436</v>
          </cell>
          <cell r="C3705" t="str">
            <v>SHAHALLOYS</v>
          </cell>
        </row>
        <row r="3706">
          <cell r="A3706" t="str">
            <v>SHAH CONSTRUCTION CO LTD</v>
          </cell>
          <cell r="B3706">
            <v>509870</v>
          </cell>
          <cell r="C3706" t="str">
            <v>Not Listed</v>
          </cell>
        </row>
        <row r="3707">
          <cell r="A3707" t="str">
            <v>SHAH FOODS LTD</v>
          </cell>
          <cell r="B3707">
            <v>519031</v>
          </cell>
          <cell r="C3707" t="str">
            <v>Not Listed</v>
          </cell>
        </row>
        <row r="3708">
          <cell r="A3708" t="str">
            <v>SHAHI SHIPPING LTD</v>
          </cell>
          <cell r="B3708">
            <v>526508</v>
          </cell>
          <cell r="C3708" t="str">
            <v>Not Listed</v>
          </cell>
        </row>
        <row r="3709">
          <cell r="A3709" t="str">
            <v>SHAILJA COMMERCIAL TRADE FRENZY LTD</v>
          </cell>
          <cell r="B3709">
            <v>539520</v>
          </cell>
          <cell r="C3709" t="str">
            <v>Not Listed</v>
          </cell>
        </row>
        <row r="3710">
          <cell r="A3710" t="str">
            <v>SHAILY ENGINEERING PLASTICS LTD</v>
          </cell>
          <cell r="B3710">
            <v>501423</v>
          </cell>
          <cell r="C3710" t="str">
            <v>Not Listed</v>
          </cell>
        </row>
        <row r="3711">
          <cell r="A3711" t="str">
            <v>SHAIVAL REALITY LTD</v>
          </cell>
          <cell r="B3711" t="str">
            <v>Not Listed</v>
          </cell>
          <cell r="C3711" t="str">
            <v>SHAIVAL</v>
          </cell>
        </row>
        <row r="3712">
          <cell r="A3712" t="str">
            <v>SHAKTI PUMPS (INDIA) LTD</v>
          </cell>
          <cell r="B3712">
            <v>531431</v>
          </cell>
          <cell r="C3712" t="str">
            <v>SHAKTIPUMP</v>
          </cell>
        </row>
        <row r="3713">
          <cell r="A3713" t="str">
            <v>SHAKTI PUMPS INDIA LTD</v>
          </cell>
          <cell r="B3713">
            <v>531431</v>
          </cell>
          <cell r="C3713" t="str">
            <v>SHAKTIPUMP</v>
          </cell>
        </row>
        <row r="3714">
          <cell r="A3714" t="str">
            <v>SHALBY LTD</v>
          </cell>
          <cell r="B3714">
            <v>540797</v>
          </cell>
          <cell r="C3714" t="str">
            <v>SHALBY</v>
          </cell>
        </row>
        <row r="3715">
          <cell r="A3715" t="str">
            <v>SHALIBHADRA FINANCE LTD</v>
          </cell>
          <cell r="B3715">
            <v>511754</v>
          </cell>
          <cell r="C3715" t="str">
            <v>Not Listed</v>
          </cell>
        </row>
        <row r="3716">
          <cell r="A3716" t="str">
            <v>SHALIMAR AGENCIES LTD</v>
          </cell>
          <cell r="B3716">
            <v>539895</v>
          </cell>
          <cell r="C3716" t="str">
            <v>Not Listed</v>
          </cell>
        </row>
        <row r="3717">
          <cell r="A3717" t="str">
            <v>SHALIMAR PAINTS LTD</v>
          </cell>
          <cell r="B3717">
            <v>509874</v>
          </cell>
          <cell r="C3717" t="str">
            <v>SHALPAINTS</v>
          </cell>
        </row>
        <row r="3718">
          <cell r="A3718" t="str">
            <v>SHALIMAR PRODUCTIONS LTD</v>
          </cell>
          <cell r="B3718">
            <v>512499</v>
          </cell>
          <cell r="C3718" t="str">
            <v>Not Listed</v>
          </cell>
        </row>
        <row r="3719">
          <cell r="A3719" t="str">
            <v>SHALIMAR WIRES INDUSTRIES LTD</v>
          </cell>
          <cell r="B3719">
            <v>532455</v>
          </cell>
          <cell r="C3719" t="str">
            <v>Not Listed</v>
          </cell>
        </row>
        <row r="3720">
          <cell r="A3720" t="str">
            <v>SHANGAR DECOR LTD</v>
          </cell>
          <cell r="B3720">
            <v>540259</v>
          </cell>
          <cell r="C3720" t="str">
            <v>Not Listed</v>
          </cell>
        </row>
        <row r="3721">
          <cell r="A3721" t="str">
            <v>Shankar Lal Rampal Dye-Chem Ltd</v>
          </cell>
          <cell r="B3721">
            <v>542232</v>
          </cell>
          <cell r="C3721" t="str">
            <v>SRD</v>
          </cell>
        </row>
        <row r="3722">
          <cell r="A3722" t="str">
            <v>SHANKARA BUILDING PRODUCTS LTD</v>
          </cell>
          <cell r="B3722">
            <v>540425</v>
          </cell>
          <cell r="C3722" t="str">
            <v>SHANKARA</v>
          </cell>
        </row>
        <row r="3723">
          <cell r="A3723" t="str">
            <v>SHANTAI INDUSTRIES LTD</v>
          </cell>
          <cell r="B3723">
            <v>512297</v>
          </cell>
          <cell r="C3723" t="str">
            <v>Not Listed</v>
          </cell>
        </row>
        <row r="3724">
          <cell r="A3724" t="str">
            <v>SHANTANU SHEOREY AQUAKULT LTD</v>
          </cell>
          <cell r="B3724">
            <v>531925</v>
          </cell>
          <cell r="C3724" t="str">
            <v>Not Listed</v>
          </cell>
        </row>
        <row r="3725">
          <cell r="A3725" t="str">
            <v>SHANTHI GEARS LTD</v>
          </cell>
          <cell r="B3725">
            <v>522034</v>
          </cell>
          <cell r="C3725" t="str">
            <v>SHANTIGEAR</v>
          </cell>
        </row>
        <row r="3726">
          <cell r="A3726" t="str">
            <v>SHANTI EDUCATIONAL INITIATIVES LTD</v>
          </cell>
          <cell r="B3726">
            <v>539921</v>
          </cell>
          <cell r="C3726" t="str">
            <v>Not Listed</v>
          </cell>
        </row>
        <row r="3727">
          <cell r="A3727" t="str">
            <v>SHANTI OVERSEAS (INDIA) LTD</v>
          </cell>
          <cell r="B3727" t="str">
            <v>Not Listed</v>
          </cell>
          <cell r="C3727" t="str">
            <v>SHANTI</v>
          </cell>
        </row>
        <row r="3728">
          <cell r="A3728" t="str">
            <v>SHANTI OVERSEAS INDIA LTD</v>
          </cell>
          <cell r="B3728" t="str">
            <v>Not Listed</v>
          </cell>
          <cell r="C3728" t="str">
            <v>SHANTI</v>
          </cell>
        </row>
        <row r="3729">
          <cell r="A3729" t="str">
            <v>SHARAD FIBRES &amp; YARN PROCESSORS LTD</v>
          </cell>
          <cell r="B3729">
            <v>514402</v>
          </cell>
          <cell r="C3729" t="str">
            <v>Not Listed</v>
          </cell>
        </row>
        <row r="3730">
          <cell r="A3730" t="str">
            <v>SHARANAM INFRAPROJECT AND TRADING LTD</v>
          </cell>
          <cell r="B3730">
            <v>539584</v>
          </cell>
          <cell r="C3730" t="str">
            <v>Not Listed</v>
          </cell>
        </row>
        <row r="3731">
          <cell r="A3731" t="str">
            <v>SHARDA CROPCHEM LTD</v>
          </cell>
          <cell r="B3731">
            <v>538666</v>
          </cell>
          <cell r="C3731" t="str">
            <v>SHARDACROP</v>
          </cell>
        </row>
        <row r="3732">
          <cell r="A3732" t="str">
            <v>SHARDA ISPAT LTD</v>
          </cell>
          <cell r="B3732">
            <v>513548</v>
          </cell>
          <cell r="C3732" t="str">
            <v>Not Listed</v>
          </cell>
        </row>
        <row r="3733">
          <cell r="A3733" t="str">
            <v>SHARDA MOTOR INDUSTRIES LTD</v>
          </cell>
          <cell r="B3733">
            <v>535602</v>
          </cell>
          <cell r="C3733" t="str">
            <v>SHARDAMOTR</v>
          </cell>
        </row>
        <row r="3734">
          <cell r="A3734" t="str">
            <v>SHARDUL SECURITIES LTD</v>
          </cell>
          <cell r="B3734">
            <v>512393</v>
          </cell>
          <cell r="C3734" t="str">
            <v>Not Listed</v>
          </cell>
        </row>
        <row r="3735">
          <cell r="A3735" t="str">
            <v>SHARE INDIA SECURITIES LTD</v>
          </cell>
          <cell r="B3735">
            <v>540725</v>
          </cell>
          <cell r="C3735" t="str">
            <v>Not Listed</v>
          </cell>
        </row>
        <row r="3736">
          <cell r="A3736" t="str">
            <v>SHARIKA ENTERPRISES LTD</v>
          </cell>
          <cell r="B3736">
            <v>540786</v>
          </cell>
          <cell r="C3736" t="str">
            <v>Not Listed</v>
          </cell>
        </row>
        <row r="3737">
          <cell r="A3737" t="str">
            <v>SHARON BIO-MEDICINE LTD</v>
          </cell>
          <cell r="B3737">
            <v>532908</v>
          </cell>
          <cell r="C3737" t="str">
            <v>SHARONBIO</v>
          </cell>
        </row>
        <row r="3738">
          <cell r="A3738" t="str">
            <v>SHARP (INDIA) LTD</v>
          </cell>
          <cell r="B3738">
            <v>523449</v>
          </cell>
          <cell r="C3738" t="str">
            <v>Not Listed</v>
          </cell>
        </row>
        <row r="3739">
          <cell r="A3739" t="str">
            <v>SHARP INDIA LTD</v>
          </cell>
          <cell r="B3739">
            <v>523449</v>
          </cell>
          <cell r="C3739" t="str">
            <v>Not Listed</v>
          </cell>
        </row>
        <row r="3740">
          <cell r="A3740" t="str">
            <v>SHARP INVESTMENTS LTD</v>
          </cell>
          <cell r="B3740">
            <v>538212</v>
          </cell>
          <cell r="C3740" t="str">
            <v>Not Listed</v>
          </cell>
        </row>
        <row r="3741">
          <cell r="A3741" t="str">
            <v>SHASHANK TRADERS LTD</v>
          </cell>
          <cell r="B3741">
            <v>540221</v>
          </cell>
          <cell r="C3741" t="str">
            <v>Not Listed</v>
          </cell>
        </row>
        <row r="3742">
          <cell r="A3742" t="str">
            <v>SHASHIJIT INFRAPROJECTS LTD</v>
          </cell>
          <cell r="B3742">
            <v>540147</v>
          </cell>
          <cell r="C3742" t="str">
            <v>Not Listed</v>
          </cell>
        </row>
        <row r="3743">
          <cell r="A3743" t="str">
            <v>SHEELA FOAM LTD</v>
          </cell>
          <cell r="B3743">
            <v>540203</v>
          </cell>
          <cell r="C3743" t="str">
            <v>SFL</v>
          </cell>
        </row>
        <row r="3744">
          <cell r="A3744" t="str">
            <v>SHEETAL COOL PRODUCTS LTD</v>
          </cell>
          <cell r="B3744">
            <v>540757</v>
          </cell>
          <cell r="C3744" t="str">
            <v>Not Listed</v>
          </cell>
        </row>
        <row r="3745">
          <cell r="A3745" t="str">
            <v>SHEETAL DIAMONDS LTD</v>
          </cell>
          <cell r="B3745">
            <v>530525</v>
          </cell>
          <cell r="C3745" t="str">
            <v>Not Listed</v>
          </cell>
        </row>
        <row r="3746">
          <cell r="A3746" t="str">
            <v>SHEKHAWATI POLY-YARN LTD</v>
          </cell>
          <cell r="B3746">
            <v>533301</v>
          </cell>
          <cell r="C3746" t="str">
            <v>SPYL</v>
          </cell>
        </row>
        <row r="3747">
          <cell r="A3747" t="str">
            <v>SHELTER INFRA PROJECTS LTD</v>
          </cell>
          <cell r="B3747">
            <v>526839</v>
          </cell>
          <cell r="C3747" t="str">
            <v>Not Listed</v>
          </cell>
        </row>
        <row r="3748">
          <cell r="A3748" t="str">
            <v>SHEMAROO ENTERTAINMENT LTD</v>
          </cell>
          <cell r="B3748">
            <v>538685</v>
          </cell>
          <cell r="C3748" t="str">
            <v>SHEMAROO</v>
          </cell>
        </row>
        <row r="3749">
          <cell r="A3749" t="str">
            <v>SHERATON PROPERTIES &amp; FINANCE LTD</v>
          </cell>
          <cell r="B3749">
            <v>512367</v>
          </cell>
          <cell r="C3749" t="str">
            <v>Not Listed</v>
          </cell>
        </row>
        <row r="3750">
          <cell r="A3750" t="str">
            <v>SHERVANI INDUSTRIAL SYNDICATE LTD</v>
          </cell>
          <cell r="B3750">
            <v>526117</v>
          </cell>
          <cell r="C3750" t="str">
            <v>Not Listed</v>
          </cell>
        </row>
        <row r="3751">
          <cell r="A3751" t="str">
            <v>SHESHADRI INDUSTRIES LTD</v>
          </cell>
          <cell r="B3751">
            <v>539111</v>
          </cell>
          <cell r="C3751" t="str">
            <v>Not Listed</v>
          </cell>
        </row>
        <row r="3752">
          <cell r="A3752" t="str">
            <v>SHETRON LTD</v>
          </cell>
          <cell r="B3752">
            <v>526137</v>
          </cell>
          <cell r="C3752" t="str">
            <v>Not Listed</v>
          </cell>
        </row>
        <row r="3753">
          <cell r="A3753" t="str">
            <v>SHIKHAR LEASING &amp; TRADING LTD</v>
          </cell>
          <cell r="B3753">
            <v>507952</v>
          </cell>
          <cell r="C3753" t="str">
            <v>Not Listed</v>
          </cell>
        </row>
        <row r="3754">
          <cell r="A3754" t="str">
            <v>SHILCHAR TECHNOLOGIES LTD</v>
          </cell>
          <cell r="B3754">
            <v>531201</v>
          </cell>
          <cell r="C3754" t="str">
            <v>Not Listed</v>
          </cell>
        </row>
        <row r="3755">
          <cell r="A3755" t="str">
            <v>SHILP GRAVURES LTD</v>
          </cell>
          <cell r="B3755">
            <v>513709</v>
          </cell>
          <cell r="C3755" t="str">
            <v>Not Listed</v>
          </cell>
        </row>
        <row r="3756">
          <cell r="A3756" t="str">
            <v>SHILPA MEDICARE LTD</v>
          </cell>
          <cell r="B3756">
            <v>530549</v>
          </cell>
          <cell r="C3756" t="str">
            <v>SHILPAMED</v>
          </cell>
        </row>
        <row r="3757">
          <cell r="A3757" t="str">
            <v>SHILPI CABLE TECHNOLOGIES LTD</v>
          </cell>
          <cell r="B3757">
            <v>533389</v>
          </cell>
          <cell r="C3757" t="str">
            <v>SHILPI</v>
          </cell>
        </row>
        <row r="3758">
          <cell r="A3758" t="str">
            <v>SHIPPING CORPORATION OF (INDIA) LTD</v>
          </cell>
          <cell r="B3758">
            <v>523598</v>
          </cell>
          <cell r="C3758" t="str">
            <v>SCI</v>
          </cell>
        </row>
        <row r="3759">
          <cell r="A3759" t="str">
            <v>SHIPPING CORPORATION OF INDIA LTD</v>
          </cell>
          <cell r="B3759">
            <v>523598</v>
          </cell>
          <cell r="C3759" t="str">
            <v>SCI</v>
          </cell>
        </row>
        <row r="3760">
          <cell r="A3760" t="str">
            <v>SHIRPUR GOLD REFINERY LTD</v>
          </cell>
          <cell r="B3760">
            <v>512289</v>
          </cell>
          <cell r="C3760" t="str">
            <v>SHIRPUR-G</v>
          </cell>
        </row>
        <row r="3761">
          <cell r="A3761" t="str">
            <v>SHISH INDUSTRIES LTD</v>
          </cell>
          <cell r="B3761">
            <v>540693</v>
          </cell>
          <cell r="C3761" t="str">
            <v>Not Listed</v>
          </cell>
        </row>
        <row r="3762">
          <cell r="A3762" t="str">
            <v>SHIVA CEMENT LTD</v>
          </cell>
          <cell r="B3762">
            <v>532323</v>
          </cell>
          <cell r="C3762" t="str">
            <v>Not Listed</v>
          </cell>
        </row>
        <row r="3763">
          <cell r="A3763" t="str">
            <v>SHIVA GLOBAL AGRO INDUSTRIES LTD</v>
          </cell>
          <cell r="B3763">
            <v>530433</v>
          </cell>
          <cell r="C3763" t="str">
            <v>Not Listed</v>
          </cell>
        </row>
        <row r="3764">
          <cell r="A3764" t="str">
            <v>SHIVA GRANITO EXPORT LTD</v>
          </cell>
          <cell r="B3764">
            <v>540072</v>
          </cell>
          <cell r="C3764" t="str">
            <v>Not Listed</v>
          </cell>
        </row>
        <row r="3765">
          <cell r="A3765" t="str">
            <v>SHIVA MEDICARE LTD.</v>
          </cell>
          <cell r="B3765">
            <v>524602</v>
          </cell>
          <cell r="C3765" t="str">
            <v>SHIVMED</v>
          </cell>
        </row>
        <row r="3766">
          <cell r="A3766" t="str">
            <v>SHIVA MILLS LTD</v>
          </cell>
          <cell r="B3766">
            <v>540961</v>
          </cell>
          <cell r="C3766" t="str">
            <v>SHIVAMILLS</v>
          </cell>
        </row>
        <row r="3767">
          <cell r="A3767" t="str">
            <v>SHIVA SUITINGS LTD</v>
          </cell>
          <cell r="B3767">
            <v>521003</v>
          </cell>
          <cell r="C3767" t="str">
            <v>Not Listed</v>
          </cell>
        </row>
        <row r="3768">
          <cell r="A3768" t="str">
            <v>SHIVA TEXYARN LTD</v>
          </cell>
          <cell r="B3768">
            <v>511108</v>
          </cell>
          <cell r="C3768" t="str">
            <v>SHIVATEX</v>
          </cell>
        </row>
        <row r="3769">
          <cell r="A3769" t="str">
            <v>SHIVAGRICO IMPLEMENTS LTD</v>
          </cell>
          <cell r="B3769">
            <v>522237</v>
          </cell>
          <cell r="C3769" t="str">
            <v>Not Listed</v>
          </cell>
        </row>
        <row r="3770">
          <cell r="A3770" t="str">
            <v>SHIVALIK BIMETAL CONTROLS LTD</v>
          </cell>
          <cell r="B3770">
            <v>513097</v>
          </cell>
          <cell r="C3770" t="str">
            <v>Not Listed</v>
          </cell>
        </row>
        <row r="3771">
          <cell r="A3771" t="str">
            <v>SHIVALIK RASAYAN LTD</v>
          </cell>
          <cell r="B3771">
            <v>539148</v>
          </cell>
          <cell r="C3771" t="str">
            <v>Not Listed</v>
          </cell>
        </row>
        <row r="3772">
          <cell r="A3772" t="str">
            <v>SHIVAM AUTOTECH LTD</v>
          </cell>
          <cell r="B3772">
            <v>532776</v>
          </cell>
          <cell r="C3772" t="str">
            <v>SHIVAMAUTO</v>
          </cell>
        </row>
        <row r="3773">
          <cell r="A3773" t="str">
            <v>SHIVANSH FINSERVE LTD</v>
          </cell>
          <cell r="B3773">
            <v>539593</v>
          </cell>
          <cell r="C3773" t="str">
            <v>Not Listed</v>
          </cell>
        </row>
        <row r="3774">
          <cell r="A3774" t="str">
            <v>SHIVKAMAL IMPEX LTD</v>
          </cell>
          <cell r="B3774">
            <v>539683</v>
          </cell>
          <cell r="C3774" t="str">
            <v>Not Listed</v>
          </cell>
        </row>
        <row r="3775">
          <cell r="A3775" t="str">
            <v>SHIVOM INVESTMENT &amp; CONSULTANCY LTD</v>
          </cell>
          <cell r="B3775">
            <v>539833</v>
          </cell>
          <cell r="C3775" t="str">
            <v>Not Listed</v>
          </cell>
        </row>
        <row r="3776">
          <cell r="A3776" t="str">
            <v>SHOPPERS STOP LTD</v>
          </cell>
          <cell r="B3776">
            <v>532638</v>
          </cell>
          <cell r="C3776" t="str">
            <v>SHOPERSTOP</v>
          </cell>
        </row>
        <row r="3777">
          <cell r="A3777" t="str">
            <v>SHRADHA INFRAPROJECTS NAGPUR LTD</v>
          </cell>
          <cell r="B3777" t="str">
            <v>Not Listed</v>
          </cell>
          <cell r="C3777" t="str">
            <v>SHRADHA</v>
          </cell>
        </row>
        <row r="3778">
          <cell r="A3778" t="str">
            <v>SHREE AJIT PULP AND PAPER LTD</v>
          </cell>
          <cell r="B3778">
            <v>538795</v>
          </cell>
          <cell r="C3778" t="str">
            <v>Not Listed</v>
          </cell>
        </row>
        <row r="3779">
          <cell r="A3779" t="str">
            <v>SHREE BHAVYA FABRICS LTD</v>
          </cell>
          <cell r="B3779">
            <v>521131</v>
          </cell>
          <cell r="C3779" t="str">
            <v>Not Listed</v>
          </cell>
        </row>
        <row r="3780">
          <cell r="A3780" t="str">
            <v>SHREE BHAWANI PAPER MILLS LTD</v>
          </cell>
          <cell r="B3780">
            <v>502563</v>
          </cell>
          <cell r="C3780" t="str">
            <v>Not Listed</v>
          </cell>
        </row>
        <row r="3781">
          <cell r="A3781" t="str">
            <v>SHREE CEMENT LTD</v>
          </cell>
          <cell r="B3781">
            <v>500387</v>
          </cell>
          <cell r="C3781" t="str">
            <v>SHREECEM</v>
          </cell>
        </row>
        <row r="3782">
          <cell r="A3782" t="str">
            <v>SHREE DIGVIJAY CEMENT CO LTD</v>
          </cell>
          <cell r="B3782">
            <v>502180</v>
          </cell>
          <cell r="C3782" t="str">
            <v>Not Listed</v>
          </cell>
        </row>
        <row r="3783">
          <cell r="A3783" t="str">
            <v>SHREE GANESH BIOTECH (INDIA) LTD</v>
          </cell>
          <cell r="B3783">
            <v>539470</v>
          </cell>
          <cell r="C3783" t="str">
            <v>Not Listed</v>
          </cell>
        </row>
        <row r="3784">
          <cell r="A3784" t="str">
            <v>SHREE GANESH BIOTECH INDIA LTD</v>
          </cell>
          <cell r="B3784">
            <v>539470</v>
          </cell>
          <cell r="C3784" t="str">
            <v>Not Listed</v>
          </cell>
        </row>
        <row r="3785">
          <cell r="A3785" t="str">
            <v>SHREE GANESH ELASTOPLAST LTD</v>
          </cell>
          <cell r="B3785">
            <v>530797</v>
          </cell>
          <cell r="C3785" t="str">
            <v>Not Listed</v>
          </cell>
        </row>
        <row r="3786">
          <cell r="A3786" t="str">
            <v>SHREE GANESH FORGINGS LTD</v>
          </cell>
          <cell r="B3786">
            <v>532643</v>
          </cell>
          <cell r="C3786" t="str">
            <v>SGFL</v>
          </cell>
        </row>
        <row r="3787">
          <cell r="A3787" t="str">
            <v>SHREE GANESH REMEDIES LTD</v>
          </cell>
          <cell r="B3787">
            <v>540737</v>
          </cell>
          <cell r="C3787" t="str">
            <v>Not Listed</v>
          </cell>
        </row>
        <row r="3788">
          <cell r="A3788" t="str">
            <v>SHREE GLOBAL TRADEFIN LTD</v>
          </cell>
          <cell r="B3788">
            <v>512463</v>
          </cell>
          <cell r="C3788" t="str">
            <v>Not Listed</v>
          </cell>
        </row>
        <row r="3789">
          <cell r="A3789" t="str">
            <v>SHREE HARI CHEMICALS EXPORT LTD</v>
          </cell>
          <cell r="B3789">
            <v>524336</v>
          </cell>
          <cell r="C3789" t="str">
            <v>Not Listed</v>
          </cell>
        </row>
        <row r="3790">
          <cell r="A3790" t="str">
            <v>SHREE KARTHIK PAPERS LTD</v>
          </cell>
          <cell r="B3790">
            <v>516106</v>
          </cell>
          <cell r="C3790" t="str">
            <v>Not Listed</v>
          </cell>
        </row>
        <row r="3791">
          <cell r="A3791" t="str">
            <v>SHREE KRISHNA INFRASTRUCTURE LTD</v>
          </cell>
          <cell r="B3791">
            <v>542146</v>
          </cell>
          <cell r="C3791" t="str">
            <v>Not Listed</v>
          </cell>
        </row>
        <row r="3792">
          <cell r="A3792" t="str">
            <v>SHREE KRISHNA PAPER MILLS &amp; INDUSTRIES LTD</v>
          </cell>
          <cell r="B3792">
            <v>500388</v>
          </cell>
          <cell r="C3792" t="str">
            <v>Not Listed</v>
          </cell>
        </row>
        <row r="3793">
          <cell r="A3793" t="str">
            <v>SHREE MANUFACTURING CO LTD</v>
          </cell>
          <cell r="B3793">
            <v>503863</v>
          </cell>
          <cell r="C3793" t="str">
            <v>Not Listed</v>
          </cell>
        </row>
        <row r="3794">
          <cell r="A3794" t="str">
            <v>SHREE METALLOYS LTD</v>
          </cell>
          <cell r="B3794">
            <v>531962</v>
          </cell>
          <cell r="C3794" t="str">
            <v>Not Listed</v>
          </cell>
        </row>
        <row r="3795">
          <cell r="A3795" t="str">
            <v>SHREE NIDHI TRADING CO  LTD</v>
          </cell>
          <cell r="B3795">
            <v>540253</v>
          </cell>
          <cell r="C3795" t="str">
            <v>Not Listed</v>
          </cell>
        </row>
        <row r="3796">
          <cell r="A3796" t="str">
            <v>SHREE OM TRADES LTD</v>
          </cell>
          <cell r="B3796">
            <v>506180</v>
          </cell>
          <cell r="C3796" t="str">
            <v>Not Listed</v>
          </cell>
        </row>
        <row r="3797">
          <cell r="A3797" t="str">
            <v>SHREE PACETRONIX LTD</v>
          </cell>
          <cell r="B3797">
            <v>527005</v>
          </cell>
          <cell r="C3797" t="str">
            <v>Not Listed</v>
          </cell>
        </row>
        <row r="3798">
          <cell r="A3798" t="str">
            <v>SHREE PRECOATED STEELS LTD</v>
          </cell>
          <cell r="B3798">
            <v>533110</v>
          </cell>
          <cell r="C3798" t="str">
            <v>Not Listed</v>
          </cell>
        </row>
        <row r="3799">
          <cell r="A3799" t="str">
            <v>SHREE PUSHKAR CHEMICALS &amp; FERTILISERS LTD</v>
          </cell>
          <cell r="B3799">
            <v>539334</v>
          </cell>
          <cell r="C3799" t="str">
            <v>SHREEPUSHK</v>
          </cell>
        </row>
        <row r="3800">
          <cell r="A3800" t="str">
            <v>SHREE RAJASTHAN SYNTEX LTD</v>
          </cell>
          <cell r="B3800">
            <v>503837</v>
          </cell>
          <cell r="C3800" t="str">
            <v>Not Listed</v>
          </cell>
        </row>
        <row r="3801">
          <cell r="A3801" t="str">
            <v>SHREE RAJESHWARANAND PAPER MILLS LTD</v>
          </cell>
          <cell r="B3801">
            <v>516086</v>
          </cell>
          <cell r="C3801" t="str">
            <v>Not Listed</v>
          </cell>
        </row>
        <row r="3802">
          <cell r="A3802" t="str">
            <v>SHREE RAM PROTEINS LTD</v>
          </cell>
          <cell r="B3802" t="str">
            <v>Not Listed</v>
          </cell>
          <cell r="C3802" t="str">
            <v>SRPL</v>
          </cell>
        </row>
        <row r="3803">
          <cell r="A3803" t="str">
            <v>SHREE RAMA MULTI-TECH LTD</v>
          </cell>
          <cell r="B3803">
            <v>532310</v>
          </cell>
          <cell r="C3803" t="str">
            <v>SHREERAMA</v>
          </cell>
        </row>
        <row r="3804">
          <cell r="A3804" t="str">
            <v>SHREE RAMA NEWSPRINT LTD</v>
          </cell>
          <cell r="B3804">
            <v>500356</v>
          </cell>
          <cell r="C3804" t="str">
            <v>RAMANEWS</v>
          </cell>
        </row>
        <row r="3805">
          <cell r="A3805" t="str">
            <v>SHREE RENUKA SUGARS LTD</v>
          </cell>
          <cell r="B3805">
            <v>532670</v>
          </cell>
          <cell r="C3805" t="str">
            <v>RENUKA</v>
          </cell>
        </row>
        <row r="3806">
          <cell r="A3806" t="str">
            <v>SHREE SALASAR INVESTMENT LTD</v>
          </cell>
          <cell r="B3806">
            <v>503635</v>
          </cell>
          <cell r="C3806" t="str">
            <v>Not Listed</v>
          </cell>
        </row>
        <row r="3807">
          <cell r="A3807" t="str">
            <v>SHREE SECURITIES LTD</v>
          </cell>
          <cell r="B3807">
            <v>538975</v>
          </cell>
          <cell r="C3807" t="str">
            <v>Not Listed</v>
          </cell>
        </row>
        <row r="3808">
          <cell r="A3808" t="str">
            <v>SHREE STEEL WIRE ROPES LTD</v>
          </cell>
          <cell r="B3808">
            <v>513488</v>
          </cell>
          <cell r="C3808" t="str">
            <v>Not Listed</v>
          </cell>
        </row>
        <row r="3809">
          <cell r="A3809" t="str">
            <v>SHREE SURGOVIND TRADELINK LTD</v>
          </cell>
          <cell r="B3809">
            <v>531667</v>
          </cell>
          <cell r="C3809" t="str">
            <v>Not Listed</v>
          </cell>
        </row>
        <row r="3810">
          <cell r="A3810" t="str">
            <v>SHREE TIRUPATI BALAJEE FIBC LTD</v>
          </cell>
          <cell r="B3810" t="str">
            <v>Not Listed</v>
          </cell>
          <cell r="C3810" t="str">
            <v>TIRUPATI</v>
          </cell>
        </row>
        <row r="3811">
          <cell r="A3811" t="str">
            <v>SHREE TULSI ONLINE COM LTD</v>
          </cell>
          <cell r="B3811">
            <v>590128</v>
          </cell>
          <cell r="C3811" t="str">
            <v>Not Listed</v>
          </cell>
        </row>
        <row r="3812">
          <cell r="A3812" t="str">
            <v>SHREE VASU LOGISTICS LTD</v>
          </cell>
          <cell r="B3812" t="str">
            <v>Not Listed</v>
          </cell>
          <cell r="C3812" t="str">
            <v>SVLL</v>
          </cell>
        </row>
        <row r="3813">
          <cell r="A3813" t="str">
            <v>SHREE WORSTEX LTD</v>
          </cell>
          <cell r="B3813">
            <v>541358</v>
          </cell>
          <cell r="C3813" t="str">
            <v>Not Listed</v>
          </cell>
        </row>
        <row r="3814">
          <cell r="A3814" t="str">
            <v>SHREEJI TRANSLOGISTICS LTD</v>
          </cell>
          <cell r="B3814">
            <v>540738</v>
          </cell>
          <cell r="C3814" t="str">
            <v>Not Listed</v>
          </cell>
        </row>
        <row r="3815">
          <cell r="A3815" t="str">
            <v>SHREENATH INVESTMENTS CO LTD</v>
          </cell>
          <cell r="B3815">
            <v>503696</v>
          </cell>
          <cell r="C3815" t="str">
            <v>Not Listed</v>
          </cell>
        </row>
        <row r="3816">
          <cell r="A3816" t="str">
            <v>SHREEOSWAL SEEDS AND CHEMICALS LTD</v>
          </cell>
          <cell r="B3816" t="str">
            <v>Not Listed</v>
          </cell>
          <cell r="C3816" t="str">
            <v>OSWALSEEDS</v>
          </cell>
        </row>
        <row r="3817">
          <cell r="A3817" t="str">
            <v>SHREESHAY ENGINEERS LTD</v>
          </cell>
          <cell r="B3817">
            <v>541112</v>
          </cell>
          <cell r="C3817" t="str">
            <v>Not Listed</v>
          </cell>
        </row>
        <row r="3818">
          <cell r="A3818" t="str">
            <v>SHREEVATSAA FINANCE &amp; LEASING LTD</v>
          </cell>
          <cell r="B3818">
            <v>532007</v>
          </cell>
          <cell r="C3818" t="str">
            <v>Not Listed</v>
          </cell>
        </row>
        <row r="3819">
          <cell r="A3819" t="str">
            <v>SHRENIK LTD</v>
          </cell>
          <cell r="B3819" t="str">
            <v>Not Listed</v>
          </cell>
          <cell r="C3819" t="str">
            <v>SHRENIK</v>
          </cell>
        </row>
        <row r="3820">
          <cell r="A3820" t="str">
            <v>SHREYANS INDUSTRIES LTD</v>
          </cell>
          <cell r="B3820">
            <v>516016</v>
          </cell>
          <cell r="C3820" t="str">
            <v>SHREYANIND</v>
          </cell>
        </row>
        <row r="3821">
          <cell r="A3821" t="str">
            <v>SHREYAS INTERMEDIATES LTD</v>
          </cell>
          <cell r="B3821">
            <v>526335</v>
          </cell>
          <cell r="C3821" t="str">
            <v>Not Listed</v>
          </cell>
        </row>
        <row r="3822">
          <cell r="A3822" t="str">
            <v>SHREYAS SHIPPING &amp; LOGISTICS LTD</v>
          </cell>
          <cell r="B3822">
            <v>520151</v>
          </cell>
          <cell r="C3822" t="str">
            <v>SHREYAS</v>
          </cell>
        </row>
        <row r="3823">
          <cell r="A3823" t="str">
            <v>SHRI BAJRANG ALLOYS LTD</v>
          </cell>
          <cell r="B3823">
            <v>526981</v>
          </cell>
          <cell r="C3823" t="str">
            <v>Not Listed</v>
          </cell>
        </row>
        <row r="3824">
          <cell r="A3824" t="str">
            <v>SHRI BHOLANATH CARPETS LTD</v>
          </cell>
          <cell r="B3824">
            <v>530841</v>
          </cell>
          <cell r="C3824" t="str">
            <v>Not Listed</v>
          </cell>
        </row>
        <row r="3825">
          <cell r="A3825" t="str">
            <v>SHRI DINESH MILLS LTD</v>
          </cell>
          <cell r="B3825">
            <v>503804</v>
          </cell>
          <cell r="C3825" t="str">
            <v>Not Listed</v>
          </cell>
        </row>
        <row r="3826">
          <cell r="A3826" t="str">
            <v>SHRI JAGDAMBA POLYMERS LTD</v>
          </cell>
          <cell r="B3826">
            <v>512453</v>
          </cell>
          <cell r="C3826" t="str">
            <v>Not Listed</v>
          </cell>
        </row>
        <row r="3827">
          <cell r="A3827" t="str">
            <v>SHRI KALYAN HOLDINGS LTD</v>
          </cell>
          <cell r="B3827">
            <v>532083</v>
          </cell>
          <cell r="C3827" t="str">
            <v>Not Listed</v>
          </cell>
        </row>
        <row r="3828">
          <cell r="A3828" t="str">
            <v>SHRI KESHAV CEMENTS AND INFRA LTD</v>
          </cell>
          <cell r="B3828">
            <v>530977</v>
          </cell>
          <cell r="C3828" t="str">
            <v>Not Listed</v>
          </cell>
        </row>
        <row r="3829">
          <cell r="A3829" t="str">
            <v>SHRI KRISHNA DEVCON LTD</v>
          </cell>
          <cell r="B3829">
            <v>531080</v>
          </cell>
          <cell r="C3829" t="str">
            <v>Not Listed</v>
          </cell>
        </row>
        <row r="3830">
          <cell r="A3830" t="str">
            <v>SHRI NIWAS LEASING AND FINANCE LTD</v>
          </cell>
          <cell r="B3830">
            <v>538897</v>
          </cell>
          <cell r="C3830" t="str">
            <v>Not Listed</v>
          </cell>
        </row>
        <row r="3831">
          <cell r="A3831" t="str">
            <v>SHRI RAM SWITCHGEARS LTD</v>
          </cell>
          <cell r="B3831" t="str">
            <v>Not Listed</v>
          </cell>
          <cell r="C3831" t="str">
            <v>SRIRAM</v>
          </cell>
        </row>
        <row r="3832">
          <cell r="A3832" t="str">
            <v>SHRICON INDUSTRIES LTD</v>
          </cell>
          <cell r="B3832">
            <v>508961</v>
          </cell>
          <cell r="C3832" t="str">
            <v>Not Listed</v>
          </cell>
        </row>
        <row r="3833">
          <cell r="A3833" t="str">
            <v>SHRIRAM ASSET MANAGEMENT CO LTD</v>
          </cell>
          <cell r="B3833">
            <v>531359</v>
          </cell>
          <cell r="C3833" t="str">
            <v>Not Listed</v>
          </cell>
        </row>
        <row r="3834">
          <cell r="A3834" t="str">
            <v>SHRIRAM CITY UNION FINANCE LTD</v>
          </cell>
          <cell r="B3834">
            <v>532498</v>
          </cell>
          <cell r="C3834" t="str">
            <v>SHRIRAMCIT</v>
          </cell>
        </row>
        <row r="3835">
          <cell r="A3835" t="str">
            <v>SHRIRAM EPC LTD</v>
          </cell>
          <cell r="B3835">
            <v>532945</v>
          </cell>
          <cell r="C3835" t="str">
            <v>SHRIRAMEPC</v>
          </cell>
        </row>
        <row r="3836">
          <cell r="A3836" t="str">
            <v>SHRIRAM PISTONS &amp; RINGS LTD</v>
          </cell>
          <cell r="B3836" t="str">
            <v>Not Listed</v>
          </cell>
          <cell r="C3836" t="str">
            <v>SHRIPISTON</v>
          </cell>
        </row>
        <row r="3837">
          <cell r="A3837" t="str">
            <v>SHRIRAM TRANSPORT FINANCE COMPANY LTD</v>
          </cell>
          <cell r="B3837">
            <v>511218</v>
          </cell>
          <cell r="C3837" t="str">
            <v>SRTRANSFIN</v>
          </cell>
        </row>
        <row r="3838">
          <cell r="A3838" t="str">
            <v>SHRISTI INFRASTRUCTURE DEVELOPMENT CORPORATION LTD</v>
          </cell>
          <cell r="B3838">
            <v>511411</v>
          </cell>
          <cell r="C3838" t="str">
            <v>Not Listed</v>
          </cell>
        </row>
        <row r="3839">
          <cell r="A3839" t="str">
            <v>SHUBHAM POLYSPIN LTD</v>
          </cell>
          <cell r="B3839">
            <v>542019</v>
          </cell>
          <cell r="C3839" t="str">
            <v>Not Listed</v>
          </cell>
        </row>
        <row r="3840">
          <cell r="A3840" t="str">
            <v>SHUBHLAXMI JEWEL ART LTD</v>
          </cell>
          <cell r="B3840" t="str">
            <v>Not Listed</v>
          </cell>
          <cell r="C3840" t="str">
            <v>SHUBHLAXMI</v>
          </cell>
        </row>
        <row r="3841">
          <cell r="A3841" t="str">
            <v>SHUKRA BULLIONS LTD.</v>
          </cell>
          <cell r="B3841">
            <v>531506</v>
          </cell>
          <cell r="C3841" t="str">
            <v>SKRABUL</v>
          </cell>
        </row>
        <row r="3842">
          <cell r="A3842" t="str">
            <v>SHUKRA JEWELLERS LTD</v>
          </cell>
          <cell r="B3842">
            <v>523790</v>
          </cell>
          <cell r="C3842" t="str">
            <v>Not Listed</v>
          </cell>
        </row>
        <row r="3843">
          <cell r="A3843" t="str">
            <v>SHUKRA PHARMACEUTICALS LTD</v>
          </cell>
          <cell r="B3843">
            <v>524632</v>
          </cell>
          <cell r="C3843" t="str">
            <v>Not Listed</v>
          </cell>
        </row>
        <row r="3844">
          <cell r="A3844" t="str">
            <v>SHYAM CENTURY FERROUS LTD</v>
          </cell>
          <cell r="B3844">
            <v>539252</v>
          </cell>
          <cell r="C3844" t="str">
            <v>SHYAMCENT</v>
          </cell>
        </row>
        <row r="3845">
          <cell r="A3845" t="str">
            <v>SHYAM TELECOM LTD</v>
          </cell>
          <cell r="B3845">
            <v>517411</v>
          </cell>
          <cell r="C3845" t="str">
            <v>SHYAMTEL</v>
          </cell>
        </row>
        <row r="3846">
          <cell r="A3846" t="str">
            <v>SHYAMA INFOSYS LTD</v>
          </cell>
          <cell r="B3846">
            <v>531219</v>
          </cell>
          <cell r="C3846" t="str">
            <v>Not Listed</v>
          </cell>
        </row>
        <row r="3847">
          <cell r="A3847" t="str">
            <v>SHYAMKAMAL INVESTMENTS LTD</v>
          </cell>
          <cell r="B3847">
            <v>505515</v>
          </cell>
          <cell r="C3847" t="str">
            <v>Not Listed</v>
          </cell>
        </row>
        <row r="3848">
          <cell r="A3848" t="str">
            <v>SI CAPITAL &amp; FINANCIAL SERVICES LTD</v>
          </cell>
          <cell r="B3848">
            <v>530907</v>
          </cell>
          <cell r="C3848" t="str">
            <v>Not Listed</v>
          </cell>
        </row>
        <row r="3849">
          <cell r="A3849" t="str">
            <v>SIBAR AUTO PARTS LTD</v>
          </cell>
          <cell r="B3849">
            <v>520141</v>
          </cell>
          <cell r="C3849" t="str">
            <v>Not Listed</v>
          </cell>
        </row>
        <row r="3850">
          <cell r="A3850" t="str">
            <v>SICAGEN (INDIA) LTD</v>
          </cell>
          <cell r="B3850">
            <v>533014</v>
          </cell>
          <cell r="C3850" t="str">
            <v>SICAGEN</v>
          </cell>
        </row>
        <row r="3851">
          <cell r="A3851" t="str">
            <v>SICAGEN INDIA LTD</v>
          </cell>
          <cell r="B3851">
            <v>533014</v>
          </cell>
          <cell r="C3851" t="str">
            <v>SICAGEN</v>
          </cell>
        </row>
        <row r="3852">
          <cell r="A3852" t="str">
            <v>SICAL LOGISTICS LTD</v>
          </cell>
          <cell r="B3852">
            <v>520086</v>
          </cell>
          <cell r="C3852" t="str">
            <v>SICAL</v>
          </cell>
        </row>
        <row r="3853">
          <cell r="A3853" t="str">
            <v>SIDDHARTH EDUCATION SERVICES LTD</v>
          </cell>
          <cell r="B3853">
            <v>540736</v>
          </cell>
          <cell r="C3853" t="str">
            <v>Not Listed</v>
          </cell>
        </row>
        <row r="3854">
          <cell r="A3854" t="str">
            <v>SIDH AUTOMOBILES LTD</v>
          </cell>
          <cell r="B3854">
            <v>539983</v>
          </cell>
          <cell r="C3854" t="str">
            <v>Not Listed</v>
          </cell>
        </row>
        <row r="3855">
          <cell r="A3855" t="str">
            <v>SIEL FINANCIAL SERVICES LTD</v>
          </cell>
          <cell r="B3855">
            <v>532217</v>
          </cell>
          <cell r="C3855" t="str">
            <v>Not Listed</v>
          </cell>
        </row>
        <row r="3856">
          <cell r="A3856" t="str">
            <v>SIEMENS LTD</v>
          </cell>
          <cell r="B3856">
            <v>500550</v>
          </cell>
          <cell r="C3856" t="str">
            <v>SIEMENS</v>
          </cell>
        </row>
        <row r="3857">
          <cell r="A3857" t="str">
            <v>SIGNET INDUSTRIES LTD</v>
          </cell>
          <cell r="B3857">
            <v>512131</v>
          </cell>
          <cell r="C3857" t="str">
            <v>SIGIND</v>
          </cell>
        </row>
        <row r="3858">
          <cell r="A3858" t="str">
            <v>SIKA INTERPLANT SYSTEMS LTD</v>
          </cell>
          <cell r="B3858">
            <v>523606</v>
          </cell>
          <cell r="C3858" t="str">
            <v>Not Listed</v>
          </cell>
        </row>
        <row r="3859">
          <cell r="A3859" t="str">
            <v>SIKKO INDUSTRIES LTD</v>
          </cell>
          <cell r="B3859" t="str">
            <v>Not Listed</v>
          </cell>
          <cell r="C3859" t="str">
            <v>SIKKO</v>
          </cell>
        </row>
        <row r="3860">
          <cell r="A3860" t="str">
            <v>SIKOZY REALTORS LTD</v>
          </cell>
          <cell r="B3860">
            <v>524642</v>
          </cell>
          <cell r="C3860" t="str">
            <v>Not Listed</v>
          </cell>
        </row>
        <row r="3861">
          <cell r="A3861" t="str">
            <v>SIL INVESTMENTS LTD</v>
          </cell>
          <cell r="B3861">
            <v>521194</v>
          </cell>
          <cell r="C3861" t="str">
            <v>SILINV</v>
          </cell>
        </row>
        <row r="3862">
          <cell r="A3862" t="str">
            <v>SILGO RETAIL LTD</v>
          </cell>
          <cell r="B3862" t="str">
            <v>Not Listed</v>
          </cell>
          <cell r="C3862" t="str">
            <v>SILGO</v>
          </cell>
        </row>
        <row r="3863">
          <cell r="A3863" t="str">
            <v>SILLY MONKS ENTERTAINMENT LTD</v>
          </cell>
          <cell r="B3863" t="str">
            <v>Not Listed</v>
          </cell>
          <cell r="C3863" t="str">
            <v>SILLYMONKS</v>
          </cell>
        </row>
        <row r="3864">
          <cell r="A3864" t="str">
            <v>SILVER OAK (INDIA) LTD</v>
          </cell>
          <cell r="B3864">
            <v>531635</v>
          </cell>
          <cell r="C3864" t="str">
            <v>Not Listed</v>
          </cell>
        </row>
        <row r="3865">
          <cell r="A3865" t="str">
            <v>SILVER OAK COMMERCIAL LTD</v>
          </cell>
          <cell r="B3865">
            <v>512197</v>
          </cell>
          <cell r="C3865" t="str">
            <v>Not Listed</v>
          </cell>
        </row>
        <row r="3866">
          <cell r="A3866" t="str">
            <v>SILVER OAK INDIA LTD</v>
          </cell>
          <cell r="B3866">
            <v>531635</v>
          </cell>
          <cell r="C3866" t="str">
            <v>Not Listed</v>
          </cell>
        </row>
        <row r="3867">
          <cell r="A3867" t="str">
            <v>SILVER TOUCH TECHNOLOGIES LTD</v>
          </cell>
          <cell r="B3867" t="str">
            <v>Not Listed</v>
          </cell>
          <cell r="C3867" t="str">
            <v>SILVERTUC</v>
          </cell>
        </row>
        <row r="3868">
          <cell r="A3868" t="str">
            <v>SILVERPOINT INFRATECH LTD</v>
          </cell>
          <cell r="B3868">
            <v>536073</v>
          </cell>
          <cell r="C3868" t="str">
            <v>Not Listed</v>
          </cell>
        </row>
        <row r="3869">
          <cell r="A3869" t="str">
            <v>SIMBHAOLI SUGARS LTD</v>
          </cell>
          <cell r="B3869">
            <v>539742</v>
          </cell>
          <cell r="C3869" t="str">
            <v>SIMBHALS</v>
          </cell>
        </row>
        <row r="3870">
          <cell r="A3870" t="str">
            <v>SIMMONDS MARSHALL LTD</v>
          </cell>
          <cell r="B3870">
            <v>507998</v>
          </cell>
          <cell r="C3870" t="str">
            <v>Not Listed</v>
          </cell>
        </row>
        <row r="3871">
          <cell r="A3871" t="str">
            <v>SIMPLEX CASTINGS LTD</v>
          </cell>
          <cell r="B3871">
            <v>513472</v>
          </cell>
          <cell r="C3871" t="str">
            <v>Not Listed</v>
          </cell>
        </row>
        <row r="3872">
          <cell r="A3872" t="str">
            <v>SIMPLEX INFRASTRUCTURES LTD</v>
          </cell>
          <cell r="B3872">
            <v>523838</v>
          </cell>
          <cell r="C3872" t="str">
            <v>SIMPLEXINF</v>
          </cell>
        </row>
        <row r="3873">
          <cell r="A3873" t="str">
            <v>SIMPLEX MILLS COMPANY LTD</v>
          </cell>
          <cell r="B3873">
            <v>533018</v>
          </cell>
          <cell r="C3873" t="str">
            <v>Not Listed</v>
          </cell>
        </row>
        <row r="3874">
          <cell r="A3874" t="str">
            <v>SIMPLEX PAPERS LTD</v>
          </cell>
          <cell r="B3874">
            <v>533019</v>
          </cell>
          <cell r="C3874" t="str">
            <v>Not Listed</v>
          </cell>
        </row>
        <row r="3875">
          <cell r="A3875" t="str">
            <v>SIMPLEX REALTY LTD</v>
          </cell>
          <cell r="B3875">
            <v>503229</v>
          </cell>
          <cell r="C3875" t="str">
            <v>Not Listed</v>
          </cell>
        </row>
        <row r="3876">
          <cell r="A3876" t="str">
            <v>SIMRAN FARMS LTD</v>
          </cell>
          <cell r="B3876">
            <v>519566</v>
          </cell>
          <cell r="C3876" t="str">
            <v>Not Listed</v>
          </cell>
        </row>
        <row r="3877">
          <cell r="A3877" t="str">
            <v>SINCLAIRS HOTELS LTD</v>
          </cell>
          <cell r="B3877">
            <v>523023</v>
          </cell>
          <cell r="C3877" t="str">
            <v>Not Listed</v>
          </cell>
        </row>
        <row r="3878">
          <cell r="A3878" t="str">
            <v>SINDHU TRADE LINKS LTD</v>
          </cell>
          <cell r="B3878">
            <v>532029</v>
          </cell>
          <cell r="C3878" t="str">
            <v>Not Listed</v>
          </cell>
        </row>
        <row r="3879">
          <cell r="A3879" t="str">
            <v>SINDU VALLEY TECHNOLOGIES LTD</v>
          </cell>
          <cell r="B3879">
            <v>505504</v>
          </cell>
          <cell r="C3879" t="str">
            <v>Not Listed</v>
          </cell>
        </row>
        <row r="3880">
          <cell r="A3880" t="str">
            <v>SINGER (INDIA) LTD</v>
          </cell>
          <cell r="B3880">
            <v>505729</v>
          </cell>
          <cell r="C3880" t="str">
            <v>Not Listed</v>
          </cell>
        </row>
        <row r="3881">
          <cell r="A3881" t="str">
            <v>SINGER INDIA LTD</v>
          </cell>
          <cell r="B3881">
            <v>505729</v>
          </cell>
          <cell r="C3881" t="str">
            <v>Not Listed</v>
          </cell>
        </row>
        <row r="3882">
          <cell r="A3882" t="str">
            <v>SINNAR BIDI UDYOG LTD</v>
          </cell>
          <cell r="B3882">
            <v>509887</v>
          </cell>
          <cell r="C3882" t="str">
            <v>Not Listed</v>
          </cell>
        </row>
        <row r="3883">
          <cell r="A3883" t="str">
            <v>SINNER ENERGY (INDIA) LTD</v>
          </cell>
          <cell r="B3883">
            <v>539410</v>
          </cell>
          <cell r="C3883" t="str">
            <v>Not Listed</v>
          </cell>
        </row>
        <row r="3884">
          <cell r="A3884" t="str">
            <v>SINNER ENERGY INDIA LTD</v>
          </cell>
          <cell r="B3884">
            <v>539410</v>
          </cell>
          <cell r="C3884" t="str">
            <v>Not Listed</v>
          </cell>
        </row>
        <row r="3885">
          <cell r="A3885" t="str">
            <v>SINTERCOM (INDIA) LTD</v>
          </cell>
          <cell r="B3885" t="str">
            <v>Not Listed</v>
          </cell>
          <cell r="C3885" t="str">
            <v>SINTERCOM</v>
          </cell>
        </row>
        <row r="3886">
          <cell r="A3886" t="str">
            <v>SINTERCOM INDIA LTD</v>
          </cell>
          <cell r="B3886" t="str">
            <v>Not Listed</v>
          </cell>
          <cell r="C3886" t="str">
            <v>SINTERCOM</v>
          </cell>
        </row>
        <row r="3887">
          <cell r="A3887" t="str">
            <v>SINTEX INDUSTRIES LTD</v>
          </cell>
          <cell r="B3887">
            <v>502742</v>
          </cell>
          <cell r="C3887" t="str">
            <v>SINTEX</v>
          </cell>
        </row>
        <row r="3888">
          <cell r="A3888" t="str">
            <v>SINTEX PLASTICS TECHNOLOGY LTD</v>
          </cell>
          <cell r="B3888">
            <v>540653</v>
          </cell>
          <cell r="C3888" t="str">
            <v>SPTL</v>
          </cell>
        </row>
        <row r="3889">
          <cell r="A3889" t="str">
            <v>SIP INDUSTRIES LTD</v>
          </cell>
          <cell r="B3889">
            <v>523164</v>
          </cell>
          <cell r="C3889" t="str">
            <v>Not Listed</v>
          </cell>
        </row>
        <row r="3890">
          <cell r="A3890" t="str">
            <v>SIR SHADI LAL ENTERPRISES LTD</v>
          </cell>
          <cell r="B3890">
            <v>532879</v>
          </cell>
          <cell r="C3890" t="str">
            <v>Not Listed</v>
          </cell>
        </row>
        <row r="3891">
          <cell r="A3891" t="str">
            <v>SIRCA PAINTS (INDIA) LTD</v>
          </cell>
          <cell r="B3891" t="str">
            <v>Not Listed</v>
          </cell>
          <cell r="C3891" t="str">
            <v>SIRCA</v>
          </cell>
        </row>
        <row r="3892">
          <cell r="A3892" t="str">
            <v>SIRCA PAINTS INDIA LTD</v>
          </cell>
          <cell r="B3892" t="str">
            <v>Not Listed</v>
          </cell>
          <cell r="C3892" t="str">
            <v>SIRCA</v>
          </cell>
        </row>
        <row r="3893">
          <cell r="A3893" t="str">
            <v>SIROHIA &amp; SONS LTD</v>
          </cell>
          <cell r="B3893">
            <v>538667</v>
          </cell>
          <cell r="C3893" t="str">
            <v>Not Listed</v>
          </cell>
        </row>
        <row r="3894">
          <cell r="A3894" t="str">
            <v>SITA ENTERPRISES LTD</v>
          </cell>
          <cell r="B3894">
            <v>512589</v>
          </cell>
          <cell r="C3894" t="str">
            <v>Not Listed</v>
          </cell>
        </row>
        <row r="3895">
          <cell r="A3895" t="str">
            <v>SITA SHREE FOOD PRODUCTS LTD</v>
          </cell>
          <cell r="B3895">
            <v>532961</v>
          </cell>
          <cell r="C3895" t="str">
            <v>SITASHREE</v>
          </cell>
        </row>
        <row r="3896">
          <cell r="A3896" t="str">
            <v>SITI NETWORKS LTD</v>
          </cell>
          <cell r="B3896">
            <v>532795</v>
          </cell>
          <cell r="C3896" t="str">
            <v>SITINET</v>
          </cell>
        </row>
        <row r="3897">
          <cell r="A3897" t="str">
            <v>SIYARAM SILK MILLS LTD</v>
          </cell>
          <cell r="B3897">
            <v>503811</v>
          </cell>
          <cell r="C3897" t="str">
            <v>SIYSIL</v>
          </cell>
        </row>
        <row r="3898">
          <cell r="A3898" t="str">
            <v>SJ CORPORATION LTD</v>
          </cell>
          <cell r="B3898">
            <v>504398</v>
          </cell>
          <cell r="C3898" t="str">
            <v>Not Listed</v>
          </cell>
        </row>
        <row r="3899">
          <cell r="A3899" t="str">
            <v>SJVN LTD</v>
          </cell>
          <cell r="B3899">
            <v>533206</v>
          </cell>
          <cell r="C3899" t="str">
            <v>SJVN</v>
          </cell>
        </row>
        <row r="3900">
          <cell r="A3900" t="str">
            <v>SKF (INDIA) LTD</v>
          </cell>
          <cell r="B3900">
            <v>500472</v>
          </cell>
          <cell r="C3900" t="str">
            <v>SKF(INDIA)</v>
          </cell>
        </row>
        <row r="3901">
          <cell r="A3901" t="str">
            <v>SKF INDIA LTD</v>
          </cell>
          <cell r="B3901">
            <v>500472</v>
          </cell>
          <cell r="C3901" t="str">
            <v>SKFINDIA</v>
          </cell>
        </row>
        <row r="3902">
          <cell r="A3902" t="str">
            <v>SKIL INFRASTRUCTURE LTD</v>
          </cell>
          <cell r="B3902">
            <v>539861</v>
          </cell>
          <cell r="C3902" t="str">
            <v>SKIL</v>
          </cell>
        </row>
        <row r="3903">
          <cell r="A3903" t="str">
            <v>SKIPPER LTD</v>
          </cell>
          <cell r="B3903">
            <v>538562</v>
          </cell>
          <cell r="C3903" t="str">
            <v>SKIPPER</v>
          </cell>
        </row>
        <row r="3904">
          <cell r="A3904" t="str">
            <v>SKM EGG PRODUCTS EXPORT (INDIA) LTD</v>
          </cell>
          <cell r="B3904">
            <v>532143</v>
          </cell>
          <cell r="C3904" t="str">
            <v>SKMEGGPROD</v>
          </cell>
        </row>
        <row r="3905">
          <cell r="A3905" t="str">
            <v>SKM EGG PRODUCTS EXPORT INDIA LTD</v>
          </cell>
          <cell r="B3905">
            <v>532143</v>
          </cell>
          <cell r="C3905" t="str">
            <v>SKMEGGPROD</v>
          </cell>
        </row>
        <row r="3906">
          <cell r="A3906" t="str">
            <v>SKP SECURITIES LTD</v>
          </cell>
          <cell r="B3906">
            <v>531169</v>
          </cell>
          <cell r="C3906" t="str">
            <v>Not Listed</v>
          </cell>
        </row>
        <row r="3907">
          <cell r="A3907" t="str">
            <v>SKS TEXTILES LTD</v>
          </cell>
          <cell r="B3907" t="str">
            <v>Not Listed</v>
          </cell>
          <cell r="C3907" t="str">
            <v>SKSTEXTILE</v>
          </cell>
        </row>
        <row r="3908">
          <cell r="A3908" t="str">
            <v>SKY GOLD LTD</v>
          </cell>
          <cell r="B3908">
            <v>541967</v>
          </cell>
          <cell r="C3908" t="str">
            <v>Not Listed</v>
          </cell>
        </row>
        <row r="3909">
          <cell r="A3909" t="str">
            <v>SKY INDUSTRIES LTD</v>
          </cell>
          <cell r="B3909">
            <v>526479</v>
          </cell>
          <cell r="C3909" t="str">
            <v>Not Listed</v>
          </cell>
        </row>
        <row r="3910">
          <cell r="A3910" t="str">
            <v>SKYLINE MILLARS LTD</v>
          </cell>
          <cell r="B3910">
            <v>505650</v>
          </cell>
          <cell r="C3910" t="str">
            <v>Not Listed</v>
          </cell>
        </row>
        <row r="3911">
          <cell r="A3911" t="str">
            <v>SKYLINE VENTURES (INDIA) LTD</v>
          </cell>
          <cell r="B3911">
            <v>538919</v>
          </cell>
          <cell r="C3911" t="str">
            <v>Not Listed</v>
          </cell>
        </row>
        <row r="3912">
          <cell r="A3912" t="str">
            <v>SKYLINE VENTURES INDIA LTD</v>
          </cell>
          <cell r="B3912">
            <v>538919</v>
          </cell>
          <cell r="C3912" t="str">
            <v>Not Listed</v>
          </cell>
        </row>
        <row r="3913">
          <cell r="A3913" t="str">
            <v>SMART FINSEC LTD</v>
          </cell>
          <cell r="B3913">
            <v>539494</v>
          </cell>
          <cell r="C3913" t="str">
            <v>Not Listed</v>
          </cell>
        </row>
        <row r="3914">
          <cell r="A3914" t="str">
            <v>SMARTLINK HOLDINGS LTD</v>
          </cell>
          <cell r="B3914">
            <v>532419</v>
          </cell>
          <cell r="C3914" t="str">
            <v>SMARTLINK</v>
          </cell>
        </row>
        <row r="3915">
          <cell r="A3915" t="str">
            <v>SMIFS CAPITAL MARKETS LTD</v>
          </cell>
          <cell r="B3915">
            <v>508905</v>
          </cell>
          <cell r="C3915" t="str">
            <v>Not Listed</v>
          </cell>
        </row>
        <row r="3916">
          <cell r="A3916" t="str">
            <v>SML ISUZU LTD</v>
          </cell>
          <cell r="B3916">
            <v>505192</v>
          </cell>
          <cell r="C3916" t="str">
            <v>SMLISUZU</v>
          </cell>
        </row>
        <row r="3917">
          <cell r="A3917" t="str">
            <v>SMRUTHI ORGANICS LTD</v>
          </cell>
          <cell r="B3917">
            <v>540686</v>
          </cell>
          <cell r="C3917" t="str">
            <v>Not Listed</v>
          </cell>
        </row>
        <row r="3918">
          <cell r="A3918" t="str">
            <v>SMS LIFESCIENCES (INDIA) LTD</v>
          </cell>
          <cell r="B3918">
            <v>540679</v>
          </cell>
          <cell r="C3918" t="str">
            <v>SMSLIFE</v>
          </cell>
        </row>
        <row r="3919">
          <cell r="A3919" t="str">
            <v>SMS LIFESCIENCES INDIA LTD</v>
          </cell>
          <cell r="B3919">
            <v>540679</v>
          </cell>
          <cell r="C3919" t="str">
            <v>SMSLIFE</v>
          </cell>
        </row>
        <row r="3920">
          <cell r="A3920" t="str">
            <v>SMS PHARMACEUTICALS LTD</v>
          </cell>
          <cell r="B3920">
            <v>532815</v>
          </cell>
          <cell r="C3920" t="str">
            <v>SMSPHARMA</v>
          </cell>
        </row>
        <row r="3921">
          <cell r="A3921" t="str">
            <v>SMVD POLY PACK LTD</v>
          </cell>
          <cell r="B3921" t="str">
            <v>Not Listed</v>
          </cell>
          <cell r="C3921" t="str">
            <v>SMVD</v>
          </cell>
        </row>
        <row r="3922">
          <cell r="A3922" t="str">
            <v>SNL BEARINGS LTD</v>
          </cell>
          <cell r="B3922">
            <v>505827</v>
          </cell>
          <cell r="C3922" t="str">
            <v>Not Listed</v>
          </cell>
        </row>
        <row r="3923">
          <cell r="A3923" t="str">
            <v>SNOWMAN LOGISTICS LTD</v>
          </cell>
          <cell r="B3923">
            <v>538635</v>
          </cell>
          <cell r="C3923" t="str">
            <v>SNOWMAN</v>
          </cell>
        </row>
        <row r="3924">
          <cell r="A3924" t="str">
            <v>SOBHA LTD</v>
          </cell>
          <cell r="B3924">
            <v>532784</v>
          </cell>
          <cell r="C3924" t="str">
            <v>SOBHA</v>
          </cell>
        </row>
        <row r="3925">
          <cell r="A3925" t="str">
            <v>SOBHAGYA MERCHANTILE LTD</v>
          </cell>
          <cell r="B3925">
            <v>512014</v>
          </cell>
          <cell r="C3925" t="str">
            <v>Not Listed</v>
          </cell>
        </row>
        <row r="3926">
          <cell r="A3926" t="str">
            <v>SOFCOM SYSTEMS LTD</v>
          </cell>
          <cell r="B3926">
            <v>538923</v>
          </cell>
          <cell r="C3926" t="str">
            <v>Not Listed</v>
          </cell>
        </row>
        <row r="3927">
          <cell r="A3927" t="str">
            <v>SOFTBPO GLOBAL SERVICES LTD</v>
          </cell>
          <cell r="B3927">
            <v>504375</v>
          </cell>
          <cell r="C3927" t="str">
            <v>Not Listed</v>
          </cell>
        </row>
        <row r="3928">
          <cell r="A3928" t="str">
            <v>SOFTSOL (INDIA) LTD</v>
          </cell>
          <cell r="B3928">
            <v>532344</v>
          </cell>
          <cell r="C3928" t="str">
            <v>Not Listed</v>
          </cell>
        </row>
        <row r="3929">
          <cell r="A3929" t="str">
            <v>SOFTSOL INDIA LTD</v>
          </cell>
          <cell r="B3929">
            <v>532344</v>
          </cell>
          <cell r="C3929" t="str">
            <v>Not Listed</v>
          </cell>
        </row>
        <row r="3930">
          <cell r="A3930" t="str">
            <v>SOFTTECH ENGINEERS LTD</v>
          </cell>
          <cell r="B3930" t="str">
            <v>Not Listed</v>
          </cell>
          <cell r="C3930" t="str">
            <v>SOFTTECH</v>
          </cell>
        </row>
        <row r="3931">
          <cell r="A3931" t="str">
            <v>SOLAR INDUSTRIES (INDIA) LTD</v>
          </cell>
          <cell r="B3931">
            <v>532725</v>
          </cell>
          <cell r="C3931" t="str">
            <v>SOLARINDS</v>
          </cell>
        </row>
        <row r="3932">
          <cell r="A3932" t="str">
            <v>SOLAR INDUSTRIES INDIA LTD</v>
          </cell>
          <cell r="B3932">
            <v>532725</v>
          </cell>
          <cell r="C3932" t="str">
            <v>SOLARINDS</v>
          </cell>
        </row>
        <row r="3933">
          <cell r="A3933" t="str">
            <v>SOLARA ACTIVE PHARMA SCIENCES LTD</v>
          </cell>
          <cell r="B3933">
            <v>541540</v>
          </cell>
          <cell r="C3933" t="str">
            <v>SOLARA</v>
          </cell>
        </row>
        <row r="3934">
          <cell r="A3934" t="str">
            <v>SOLEX ENERGY LTD</v>
          </cell>
          <cell r="B3934" t="str">
            <v>Not Listed</v>
          </cell>
          <cell r="C3934" t="str">
            <v>SOLEX</v>
          </cell>
        </row>
        <row r="3935">
          <cell r="A3935" t="str">
            <v>SOLID CARBIDE TOOLS LTD</v>
          </cell>
          <cell r="B3935">
            <v>500394</v>
          </cell>
          <cell r="C3935" t="str">
            <v>Not Listed</v>
          </cell>
        </row>
        <row r="3936">
          <cell r="A3936" t="str">
            <v>SOLID CONTAINERS LTD</v>
          </cell>
          <cell r="B3936">
            <v>502460</v>
          </cell>
          <cell r="C3936" t="str">
            <v>Not Listed</v>
          </cell>
        </row>
        <row r="3937">
          <cell r="A3937" t="str">
            <v>SOLID STONE COMPANY LTD</v>
          </cell>
          <cell r="B3937">
            <v>513699</v>
          </cell>
          <cell r="C3937" t="str">
            <v>Not Listed</v>
          </cell>
        </row>
        <row r="3938">
          <cell r="A3938" t="str">
            <v>SOLIS MARKETING LTD</v>
          </cell>
          <cell r="B3938">
            <v>538575</v>
          </cell>
          <cell r="C3938" t="str">
            <v>Not Listed</v>
          </cell>
        </row>
        <row r="3939">
          <cell r="A3939" t="str">
            <v>SOLITAIRE MACHINE TOOLS LTD</v>
          </cell>
          <cell r="B3939">
            <v>522152</v>
          </cell>
          <cell r="C3939" t="str">
            <v>Not Listed</v>
          </cell>
        </row>
        <row r="3940">
          <cell r="A3940" t="str">
            <v>SOM DATT FINANCE CORPORATION LTD</v>
          </cell>
          <cell r="B3940">
            <v>511571</v>
          </cell>
          <cell r="C3940" t="str">
            <v>Not Listed</v>
          </cell>
        </row>
        <row r="3941">
          <cell r="A3941" t="str">
            <v>SOM DISTILLERIES &amp; BREWERIES LTD</v>
          </cell>
          <cell r="B3941">
            <v>507514</v>
          </cell>
          <cell r="C3941" t="str">
            <v>SDBL</v>
          </cell>
        </row>
        <row r="3942">
          <cell r="A3942" t="str">
            <v>SOMA TEXTILES &amp; INDUSTRIES LTD</v>
          </cell>
          <cell r="B3942">
            <v>521034</v>
          </cell>
          <cell r="C3942" t="str">
            <v>SOMATEX</v>
          </cell>
        </row>
        <row r="3943">
          <cell r="A3943" t="str">
            <v>SOMANY CERAMICS LTD</v>
          </cell>
          <cell r="B3943">
            <v>531548</v>
          </cell>
          <cell r="C3943" t="str">
            <v>SOMANYCERA</v>
          </cell>
        </row>
        <row r="3944">
          <cell r="A3944" t="str">
            <v>SOMI CONVEYOR BELTINGS LTD</v>
          </cell>
          <cell r="B3944">
            <v>533001</v>
          </cell>
          <cell r="C3944" t="str">
            <v>SOMICONVEY</v>
          </cell>
        </row>
        <row r="3945">
          <cell r="A3945" t="str">
            <v>SONAL ADHESIVES LTD</v>
          </cell>
          <cell r="B3945">
            <v>526901</v>
          </cell>
          <cell r="C3945" t="str">
            <v>Not Listed</v>
          </cell>
        </row>
        <row r="3946">
          <cell r="A3946" t="str">
            <v>SONAL MERCANTILE LTD</v>
          </cell>
          <cell r="B3946">
            <v>538943</v>
          </cell>
          <cell r="C3946" t="str">
            <v>Not Listed</v>
          </cell>
        </row>
        <row r="3947">
          <cell r="A3947" t="str">
            <v>SONAM CLOCK LTD</v>
          </cell>
          <cell r="B3947" t="str">
            <v>Not Listed</v>
          </cell>
          <cell r="C3947" t="str">
            <v>SONAMCLOCK</v>
          </cell>
        </row>
        <row r="3948">
          <cell r="A3948" t="str">
            <v>SONATA SOFTWARE LTD</v>
          </cell>
          <cell r="B3948">
            <v>532221</v>
          </cell>
          <cell r="C3948" t="str">
            <v>SONATSOFTW</v>
          </cell>
        </row>
        <row r="3949">
          <cell r="A3949" t="str">
            <v>SONI MEDICARE LTD</v>
          </cell>
          <cell r="B3949">
            <v>539378</v>
          </cell>
          <cell r="C3949" t="str">
            <v>Not Listed</v>
          </cell>
        </row>
        <row r="3950">
          <cell r="A3950" t="str">
            <v>SONI SOYA PRODUCTS LTD</v>
          </cell>
          <cell r="B3950" t="str">
            <v>Not Listed</v>
          </cell>
          <cell r="C3950" t="str">
            <v>SONISOYA</v>
          </cell>
        </row>
        <row r="3951">
          <cell r="A3951" t="str">
            <v>SOPHIA TRAEXPO LTD</v>
          </cell>
          <cell r="B3951">
            <v>541633</v>
          </cell>
          <cell r="C3951" t="str">
            <v>Not Listed</v>
          </cell>
        </row>
        <row r="3952">
          <cell r="A3952" t="str">
            <v>SORIL INFRA RESOURCES LTD</v>
          </cell>
          <cell r="B3952">
            <v>532679</v>
          </cell>
          <cell r="C3952" t="str">
            <v>SORILINFRA</v>
          </cell>
        </row>
        <row r="3953">
          <cell r="A3953" t="str">
            <v>SOURCE INDUSTRIES (INDIA) LTD</v>
          </cell>
          <cell r="B3953">
            <v>521036</v>
          </cell>
          <cell r="C3953" t="str">
            <v>Not Listed</v>
          </cell>
        </row>
        <row r="3954">
          <cell r="A3954" t="str">
            <v>SOURCE INDUSTRIES INDIA LTD</v>
          </cell>
          <cell r="B3954">
            <v>521036</v>
          </cell>
          <cell r="C3954" t="str">
            <v>Not Listed</v>
          </cell>
        </row>
        <row r="3955">
          <cell r="A3955" t="str">
            <v>SOURCE NATURAL FOODS &amp; HERBAL SUPPL LTD</v>
          </cell>
          <cell r="B3955">
            <v>531398</v>
          </cell>
          <cell r="C3955" t="str">
            <v>Not Listed</v>
          </cell>
        </row>
        <row r="3956">
          <cell r="A3956" t="str">
            <v>SOUTH ASIAN ENTERPRISES LTD</v>
          </cell>
          <cell r="B3956">
            <v>526477</v>
          </cell>
          <cell r="C3956" t="str">
            <v>Not Listed</v>
          </cell>
        </row>
        <row r="3957">
          <cell r="A3957" t="str">
            <v>SOUTH INDIA PAPER MILLS LTD</v>
          </cell>
          <cell r="B3957">
            <v>516108</v>
          </cell>
          <cell r="C3957" t="str">
            <v>Not Listed</v>
          </cell>
        </row>
        <row r="3958">
          <cell r="A3958" t="str">
            <v>SOUTH INDIA PROJECTS LTD</v>
          </cell>
          <cell r="B3958">
            <v>538891</v>
          </cell>
          <cell r="C3958" t="str">
            <v>Not Listed</v>
          </cell>
        </row>
        <row r="3959">
          <cell r="A3959" t="str">
            <v>SOUTH WEST PINNACLE EXPLORATION LTD</v>
          </cell>
          <cell r="B3959" t="str">
            <v>Not Listed</v>
          </cell>
          <cell r="C3959" t="str">
            <v>SOUTHWEST</v>
          </cell>
        </row>
        <row r="3960">
          <cell r="A3960" t="str">
            <v>SOUTHERN GAS LTD</v>
          </cell>
          <cell r="B3960">
            <v>509910</v>
          </cell>
          <cell r="C3960" t="str">
            <v>Not Listed</v>
          </cell>
        </row>
        <row r="3961">
          <cell r="A3961" t="str">
            <v>SOUTHERN INFOSYS LTD</v>
          </cell>
          <cell r="B3961">
            <v>540174</v>
          </cell>
          <cell r="C3961" t="str">
            <v>Not Listed</v>
          </cell>
        </row>
        <row r="3962">
          <cell r="A3962" t="str">
            <v>SOUTHERN LATEX LTD</v>
          </cell>
          <cell r="B3962">
            <v>514454</v>
          </cell>
          <cell r="C3962" t="str">
            <v>Not Listed</v>
          </cell>
        </row>
        <row r="3963">
          <cell r="A3963" t="str">
            <v>SOUTHERN MAGNESIUM &amp; CHEMICALS LTD</v>
          </cell>
          <cell r="B3963">
            <v>513498</v>
          </cell>
          <cell r="C3963" t="str">
            <v>Not Listed</v>
          </cell>
        </row>
        <row r="3964">
          <cell r="A3964" t="str">
            <v>SOUTHERN ONLINE BIO TECHNOLOGIES LTD</v>
          </cell>
          <cell r="B3964">
            <v>532669</v>
          </cell>
          <cell r="C3964" t="str">
            <v>Not Listed</v>
          </cell>
        </row>
        <row r="3965">
          <cell r="A3965" t="str">
            <v>SOUTHERN PETROCHEMICALS INDUSTRIES CORPORATION LTD</v>
          </cell>
          <cell r="B3965">
            <v>590030</v>
          </cell>
          <cell r="C3965" t="str">
            <v>SPIC</v>
          </cell>
        </row>
        <row r="3966">
          <cell r="A3966" t="str">
            <v>SOVEREIGN DIAMONDS LTD</v>
          </cell>
          <cell r="B3966">
            <v>523826</v>
          </cell>
          <cell r="C3966" t="str">
            <v>Not Listed</v>
          </cell>
        </row>
        <row r="3967">
          <cell r="A3967" t="str">
            <v>SOWBHAGYA MEDIA LTD</v>
          </cell>
          <cell r="B3967">
            <v>532025</v>
          </cell>
          <cell r="C3967" t="str">
            <v>Not Listed</v>
          </cell>
        </row>
        <row r="3968">
          <cell r="A3968" t="str">
            <v>SP CAPITAL FINANCING LTD</v>
          </cell>
          <cell r="B3968">
            <v>530289</v>
          </cell>
          <cell r="C3968" t="str">
            <v>Not Listed</v>
          </cell>
        </row>
        <row r="3969">
          <cell r="A3969" t="str">
            <v>SPA Capital Services Ltd</v>
          </cell>
          <cell r="B3969">
            <v>542376</v>
          </cell>
          <cell r="C3969" t="str">
            <v>SPACAPS</v>
          </cell>
        </row>
        <row r="3970">
          <cell r="A3970" t="str">
            <v>SPACE INCUBATRICS TECHNOLOGIES LTD</v>
          </cell>
          <cell r="B3970">
            <v>541890</v>
          </cell>
          <cell r="C3970" t="str">
            <v>Not Listed</v>
          </cell>
        </row>
        <row r="3971">
          <cell r="A3971" t="str">
            <v>SPACEAGE PRODUCTS LTD</v>
          </cell>
          <cell r="B3971">
            <v>538920</v>
          </cell>
          <cell r="C3971" t="str">
            <v>Not Listed</v>
          </cell>
        </row>
        <row r="3972">
          <cell r="A3972" t="str">
            <v>SPACENET ENTERPRISES (INDIA) LTD</v>
          </cell>
          <cell r="B3972" t="str">
            <v>Not Listed</v>
          </cell>
          <cell r="C3972" t="str">
            <v>SPCENET</v>
          </cell>
        </row>
        <row r="3973">
          <cell r="A3973" t="str">
            <v>SPACENET ENTERPRISES INDIA LTD</v>
          </cell>
          <cell r="B3973" t="str">
            <v>Not Listed</v>
          </cell>
          <cell r="C3973" t="str">
            <v>SPCENET</v>
          </cell>
        </row>
        <row r="3974">
          <cell r="A3974" t="str">
            <v>SPAN DIVERGENT LTD</v>
          </cell>
          <cell r="B3974">
            <v>524727</v>
          </cell>
          <cell r="C3974" t="str">
            <v>Not Listed</v>
          </cell>
        </row>
        <row r="3975">
          <cell r="A3975" t="str">
            <v>SPARC SYSTEMS LTD</v>
          </cell>
          <cell r="B3975">
            <v>531370</v>
          </cell>
          <cell r="C3975" t="str">
            <v>Not Listed</v>
          </cell>
        </row>
        <row r="3976">
          <cell r="A3976" t="str">
            <v>SPARKLING INDIA FINSHARES LTD</v>
          </cell>
          <cell r="B3976">
            <v>540211</v>
          </cell>
          <cell r="C3976" t="str">
            <v>Not Listed</v>
          </cell>
        </row>
        <row r="3977">
          <cell r="A3977" t="str">
            <v>SPECIALITY RESTAURANTS LTD</v>
          </cell>
          <cell r="B3977">
            <v>534425</v>
          </cell>
          <cell r="C3977" t="str">
            <v>SPECIALITY</v>
          </cell>
        </row>
        <row r="3978">
          <cell r="A3978" t="str">
            <v>SPECTRA INDUSTRIES LTD</v>
          </cell>
          <cell r="B3978">
            <v>513687</v>
          </cell>
          <cell r="C3978" t="str">
            <v>Not Listed</v>
          </cell>
        </row>
        <row r="3979">
          <cell r="A3979" t="str">
            <v>SPECTRUM ELECTRICAL INDUSTRIES LTD</v>
          </cell>
          <cell r="B3979" t="str">
            <v>Not Listed</v>
          </cell>
          <cell r="C3979" t="str">
            <v>SPECTRUM</v>
          </cell>
        </row>
        <row r="3980">
          <cell r="A3980" t="str">
            <v>SPECTRUM FOODS LTD</v>
          </cell>
          <cell r="B3980">
            <v>531982</v>
          </cell>
          <cell r="C3980" t="str">
            <v>Not Listed</v>
          </cell>
        </row>
        <row r="3981">
          <cell r="A3981" t="str">
            <v>SPECULAR MARKETING &amp; FINANCING LTD</v>
          </cell>
          <cell r="B3981">
            <v>512153</v>
          </cell>
          <cell r="C3981" t="str">
            <v>Not Listed</v>
          </cell>
        </row>
        <row r="3982">
          <cell r="A3982" t="str">
            <v>SPEEDAGE COMMERCIALS LTD</v>
          </cell>
          <cell r="B3982">
            <v>512291</v>
          </cell>
          <cell r="C3982" t="str">
            <v>Not Listed</v>
          </cell>
        </row>
        <row r="3983">
          <cell r="A3983" t="str">
            <v>SPEL SEMICONDUCTOR LTD</v>
          </cell>
          <cell r="B3983">
            <v>517166</v>
          </cell>
          <cell r="C3983" t="str">
            <v>Not Listed</v>
          </cell>
        </row>
        <row r="3984">
          <cell r="A3984" t="str">
            <v>Spencers Retail Ltd</v>
          </cell>
          <cell r="B3984">
            <v>542337</v>
          </cell>
          <cell r="C3984" t="str">
            <v>SPENCER</v>
          </cell>
        </row>
        <row r="3985">
          <cell r="A3985" t="str">
            <v>Spencer's Retail LTD</v>
          </cell>
          <cell r="B3985" t="str">
            <v>Not Listed</v>
          </cell>
          <cell r="C3985" t="str">
            <v>SPENCERS</v>
          </cell>
        </row>
        <row r="3986">
          <cell r="A3986" t="str">
            <v>SPENTA INTERNATIONAL LTD</v>
          </cell>
          <cell r="B3986">
            <v>526161</v>
          </cell>
          <cell r="C3986" t="str">
            <v>Not Listed</v>
          </cell>
        </row>
        <row r="3987">
          <cell r="A3987" t="str">
            <v>SPENTEX INDUSTRIES LTD</v>
          </cell>
          <cell r="B3987">
            <v>521082</v>
          </cell>
          <cell r="C3987" t="str">
            <v>SPENTEX</v>
          </cell>
        </row>
        <row r="3988">
          <cell r="A3988" t="str">
            <v>SPICE ISLANDS APPARELS LTD</v>
          </cell>
          <cell r="B3988">
            <v>526827</v>
          </cell>
          <cell r="C3988" t="str">
            <v>Not Listed</v>
          </cell>
        </row>
        <row r="3989">
          <cell r="A3989" t="str">
            <v>SPICE MOBILITY LTD</v>
          </cell>
          <cell r="B3989">
            <v>517214</v>
          </cell>
          <cell r="C3989" t="str">
            <v>SPICEMOBI</v>
          </cell>
        </row>
        <row r="3990">
          <cell r="A3990" t="str">
            <v>SPICEJET LTD</v>
          </cell>
          <cell r="B3990">
            <v>500285</v>
          </cell>
          <cell r="C3990" t="str">
            <v>Not Listed</v>
          </cell>
        </row>
        <row r="3991">
          <cell r="A3991" t="str">
            <v>SPICY ENTERTAINMENT AND MEDIA LTD</v>
          </cell>
          <cell r="B3991">
            <v>540084</v>
          </cell>
          <cell r="C3991" t="str">
            <v>Not Listed</v>
          </cell>
        </row>
        <row r="3992">
          <cell r="A3992" t="str">
            <v>SPL INDUSTRIES LTD</v>
          </cell>
          <cell r="B3992">
            <v>532651</v>
          </cell>
          <cell r="C3992" t="str">
            <v>SPLIL</v>
          </cell>
        </row>
        <row r="3993">
          <cell r="A3993" t="str">
            <v>SPLENDID METAL PRODUCTS LTD</v>
          </cell>
          <cell r="B3993">
            <v>513414</v>
          </cell>
          <cell r="C3993" t="str">
            <v>SMPL</v>
          </cell>
        </row>
        <row r="3994">
          <cell r="A3994" t="str">
            <v>SPML INFRA LTD</v>
          </cell>
          <cell r="B3994">
            <v>500402</v>
          </cell>
          <cell r="C3994" t="str">
            <v>SPMLINFRA</v>
          </cell>
        </row>
        <row r="3995">
          <cell r="A3995" t="str">
            <v>SPORTKING (INDIA) LTD</v>
          </cell>
          <cell r="B3995">
            <v>539221</v>
          </cell>
          <cell r="C3995" t="str">
            <v>Not Listed</v>
          </cell>
        </row>
        <row r="3996">
          <cell r="A3996" t="str">
            <v>SPORTKING INDIA LTD</v>
          </cell>
          <cell r="B3996">
            <v>539221</v>
          </cell>
          <cell r="C3996" t="str">
            <v>Not Listed</v>
          </cell>
        </row>
        <row r="3997">
          <cell r="A3997" t="str">
            <v>SPRAYKING AGRO EQUIPMENT LTD</v>
          </cell>
          <cell r="B3997">
            <v>540079</v>
          </cell>
          <cell r="C3997" t="str">
            <v>Not Listed</v>
          </cell>
        </row>
        <row r="3998">
          <cell r="A3998" t="str">
            <v>Spring Fields Infraventure Ltd</v>
          </cell>
          <cell r="B3998">
            <v>540570</v>
          </cell>
          <cell r="C3998" t="str">
            <v>SFIVL</v>
          </cell>
        </row>
        <row r="3999">
          <cell r="A3999" t="str">
            <v>SPS FINQUEST LTD</v>
          </cell>
          <cell r="B3999">
            <v>538402</v>
          </cell>
          <cell r="C3999" t="str">
            <v>Not Listed</v>
          </cell>
        </row>
        <row r="4000">
          <cell r="A4000" t="str">
            <v>SPS INTERNATIONAL LTD</v>
          </cell>
          <cell r="B4000">
            <v>530177</v>
          </cell>
          <cell r="C4000" t="str">
            <v>Not Listed</v>
          </cell>
        </row>
        <row r="4001">
          <cell r="A4001" t="str">
            <v>SQS INDIA BFSI LTD</v>
          </cell>
          <cell r="B4001">
            <v>533121</v>
          </cell>
          <cell r="C4001" t="str">
            <v>SQSBFSI</v>
          </cell>
        </row>
        <row r="4002">
          <cell r="A4002" t="str">
            <v>SQUARE FOUR PROJECTS (INDIA) LTD</v>
          </cell>
          <cell r="B4002">
            <v>526532</v>
          </cell>
          <cell r="C4002" t="str">
            <v>Not Listed</v>
          </cell>
        </row>
        <row r="4003">
          <cell r="A4003" t="str">
            <v>SQUARE FOUR PROJECTS INDIA LTD</v>
          </cell>
          <cell r="B4003">
            <v>526532</v>
          </cell>
          <cell r="C4003" t="str">
            <v>Not Listed</v>
          </cell>
        </row>
        <row r="4004">
          <cell r="A4004" t="str">
            <v>SREE JAYALAKSHMI AUTOSPIN LTD</v>
          </cell>
          <cell r="B4004">
            <v>530037</v>
          </cell>
          <cell r="C4004" t="str">
            <v>Not Listed</v>
          </cell>
        </row>
        <row r="4005">
          <cell r="A4005" t="str">
            <v>SREE RAYALASEEMA HI-STRENGTH HYPO LTD</v>
          </cell>
          <cell r="B4005">
            <v>532842</v>
          </cell>
          <cell r="C4005" t="str">
            <v>SRHHYPOLTD</v>
          </cell>
        </row>
        <row r="4006">
          <cell r="A4006" t="str">
            <v>SREECHEM RESINS LTD</v>
          </cell>
          <cell r="B4006">
            <v>514248</v>
          </cell>
          <cell r="C4006" t="str">
            <v>Not Listed</v>
          </cell>
        </row>
        <row r="4007">
          <cell r="A4007" t="str">
            <v>SREELEATHERS LTD</v>
          </cell>
          <cell r="B4007">
            <v>535601</v>
          </cell>
          <cell r="C4007" t="str">
            <v>SREEL</v>
          </cell>
        </row>
        <row r="4008">
          <cell r="A4008" t="str">
            <v>SREI INFRASTRUCTURE FINANCE LTD</v>
          </cell>
          <cell r="B4008">
            <v>523756</v>
          </cell>
          <cell r="C4008" t="str">
            <v>SREINFRA</v>
          </cell>
        </row>
        <row r="4009">
          <cell r="A4009" t="str">
            <v>SRESTHA FINVEST LTD</v>
          </cell>
          <cell r="B4009">
            <v>539217</v>
          </cell>
          <cell r="C4009" t="str">
            <v>Not Listed</v>
          </cell>
        </row>
        <row r="4010">
          <cell r="A4010" t="str">
            <v>SRF LTD</v>
          </cell>
          <cell r="B4010">
            <v>503806</v>
          </cell>
          <cell r="C4010" t="str">
            <v>SRF</v>
          </cell>
        </row>
        <row r="4011">
          <cell r="A4011" t="str">
            <v>SRG HOUSING FINANCE LTD</v>
          </cell>
          <cell r="B4011">
            <v>534680</v>
          </cell>
          <cell r="C4011" t="str">
            <v>Not Listed</v>
          </cell>
        </row>
        <row r="4012">
          <cell r="A4012" t="str">
            <v>SRI ADHIKARI BROTHERS TELEVISION NETWORK LTD</v>
          </cell>
          <cell r="B4012">
            <v>530943</v>
          </cell>
          <cell r="C4012" t="str">
            <v>SABTN</v>
          </cell>
        </row>
        <row r="4013">
          <cell r="A4013" t="str">
            <v>SRI AMARNATH FINANCE LTD</v>
          </cell>
          <cell r="B4013">
            <v>538863</v>
          </cell>
          <cell r="C4013" t="str">
            <v>Not Listed</v>
          </cell>
        </row>
        <row r="4014">
          <cell r="A4014" t="str">
            <v>SRI HAVISHA HOSPITALITY AND INFRASTRUCTURE LTD</v>
          </cell>
          <cell r="B4014">
            <v>531322</v>
          </cell>
          <cell r="C4014" t="str">
            <v>HAVISHA</v>
          </cell>
        </row>
        <row r="4015">
          <cell r="A4015" t="str">
            <v>SRI KPR INDUSTRIES LTD</v>
          </cell>
          <cell r="B4015">
            <v>514442</v>
          </cell>
          <cell r="C4015" t="str">
            <v>Not Listed</v>
          </cell>
        </row>
        <row r="4016">
          <cell r="A4016" t="str">
            <v>SRI KRISHNA CONSTRUCTIONS (INDIA) LTD</v>
          </cell>
          <cell r="B4016">
            <v>539363</v>
          </cell>
          <cell r="C4016" t="str">
            <v>Not Listed</v>
          </cell>
        </row>
        <row r="4017">
          <cell r="A4017" t="str">
            <v>SRI KRISHNA CONSTRUCTIONS INDIA LTD</v>
          </cell>
          <cell r="B4017">
            <v>539363</v>
          </cell>
          <cell r="C4017" t="str">
            <v>Not Listed</v>
          </cell>
        </row>
        <row r="4018">
          <cell r="A4018" t="str">
            <v>SRI KRISHNA METCOM LTD</v>
          </cell>
          <cell r="B4018" t="str">
            <v>Not Listed</v>
          </cell>
          <cell r="C4018" t="str">
            <v>SKML</v>
          </cell>
        </row>
        <row r="4019">
          <cell r="A4019" t="str">
            <v>SRI LAKSHMI SARASWATHI TEXTILES ARNI LTD</v>
          </cell>
          <cell r="B4019">
            <v>521161</v>
          </cell>
          <cell r="C4019" t="str">
            <v>Not Listed</v>
          </cell>
        </row>
        <row r="4020">
          <cell r="A4020" t="str">
            <v>SRI NACHAMMAI COTTON MILLS LTD</v>
          </cell>
          <cell r="B4020">
            <v>521234</v>
          </cell>
          <cell r="C4020" t="str">
            <v>Not Listed</v>
          </cell>
        </row>
        <row r="4021">
          <cell r="A4021" t="str">
            <v>SRI RAMAKRISHNA MILLS COIMBATORE LTD</v>
          </cell>
          <cell r="B4021">
            <v>521178</v>
          </cell>
          <cell r="C4021" t="str">
            <v>Not Listed</v>
          </cell>
        </row>
        <row r="4022">
          <cell r="A4022" t="str">
            <v>SRI VAJRA GRANITES LTD</v>
          </cell>
          <cell r="B4022">
            <v>515081</v>
          </cell>
          <cell r="C4022" t="str">
            <v>Not Listed</v>
          </cell>
        </row>
        <row r="4023">
          <cell r="A4023" t="str">
            <v>SRIKALAHASTHI PIPES LTD</v>
          </cell>
          <cell r="B4023">
            <v>513605</v>
          </cell>
          <cell r="C4023" t="str">
            <v>SRIPIPES</v>
          </cell>
        </row>
        <row r="4024">
          <cell r="A4024" t="str">
            <v>SRM ENERGY LTD</v>
          </cell>
          <cell r="B4024">
            <v>523222</v>
          </cell>
          <cell r="C4024" t="str">
            <v>Not Listed</v>
          </cell>
        </row>
        <row r="4025">
          <cell r="A4025" t="str">
            <v>SRS FINANCE LTD</v>
          </cell>
          <cell r="B4025">
            <v>536799</v>
          </cell>
          <cell r="C4025" t="str">
            <v>Not Listed</v>
          </cell>
        </row>
        <row r="4026">
          <cell r="A4026" t="str">
            <v>SRS LTD</v>
          </cell>
          <cell r="B4026">
            <v>533569</v>
          </cell>
          <cell r="C4026" t="str">
            <v>SRSLTD</v>
          </cell>
        </row>
        <row r="4027">
          <cell r="A4027" t="str">
            <v>SRU STEELS LTD</v>
          </cell>
          <cell r="B4027">
            <v>540914</v>
          </cell>
          <cell r="C4027" t="str">
            <v>Not Listed</v>
          </cell>
        </row>
        <row r="4028">
          <cell r="A4028" t="str">
            <v>SS ORGANICS LTD</v>
          </cell>
          <cell r="B4028">
            <v>524636</v>
          </cell>
          <cell r="C4028" t="str">
            <v>Not Listed</v>
          </cell>
        </row>
        <row r="4029">
          <cell r="A4029" t="str">
            <v>SSPDL LTD</v>
          </cell>
          <cell r="B4029">
            <v>530821</v>
          </cell>
          <cell r="C4029" t="str">
            <v>Not Listed</v>
          </cell>
        </row>
        <row r="4030">
          <cell r="A4030" t="str">
            <v>SSPN FINANCE LTD</v>
          </cell>
          <cell r="B4030">
            <v>539026</v>
          </cell>
          <cell r="C4030" t="str">
            <v>Not Listed</v>
          </cell>
        </row>
        <row r="4031">
          <cell r="A4031" t="str">
            <v>STAMPEDE CAPITAL LTD</v>
          </cell>
          <cell r="B4031">
            <v>531723</v>
          </cell>
          <cell r="C4031" t="str">
            <v>STAMPEDE</v>
          </cell>
        </row>
        <row r="4032">
          <cell r="A4032" t="str">
            <v>STAMPEDE CAPITAL LTD</v>
          </cell>
          <cell r="B4032">
            <v>570005</v>
          </cell>
          <cell r="C4032" t="str">
            <v>SCAPDVR</v>
          </cell>
        </row>
        <row r="4033">
          <cell r="A4033" t="str">
            <v>STANDARD BATTERIES LTD</v>
          </cell>
          <cell r="B4033">
            <v>504180</v>
          </cell>
          <cell r="C4033" t="str">
            <v>Not Listed</v>
          </cell>
        </row>
        <row r="4034">
          <cell r="A4034" t="str">
            <v>STANDARD CAPITAL MARKETS LTD</v>
          </cell>
          <cell r="B4034">
            <v>511700</v>
          </cell>
          <cell r="C4034" t="str">
            <v>Not Listed</v>
          </cell>
        </row>
        <row r="4035">
          <cell r="A4035" t="str">
            <v>STANDARD CHARTERED PLC</v>
          </cell>
          <cell r="B4035">
            <v>580001</v>
          </cell>
          <cell r="C4035" t="str">
            <v>Not Listed</v>
          </cell>
        </row>
        <row r="4036">
          <cell r="A4036" t="str">
            <v>STANDARD INDUSTRIES LTD</v>
          </cell>
          <cell r="B4036">
            <v>530017</v>
          </cell>
          <cell r="C4036" t="str">
            <v>SIL</v>
          </cell>
        </row>
        <row r="4037">
          <cell r="A4037" t="str">
            <v>STANDARD SHOE SOLE AND MOULD (INDIA) LTD</v>
          </cell>
          <cell r="B4037">
            <v>523351</v>
          </cell>
          <cell r="C4037" t="str">
            <v>Not Listed</v>
          </cell>
        </row>
        <row r="4038">
          <cell r="A4038" t="str">
            <v>STANDARD SHOE SOLE AND MOULD INDIA LTD</v>
          </cell>
          <cell r="B4038">
            <v>523351</v>
          </cell>
          <cell r="C4038" t="str">
            <v>Not Listed</v>
          </cell>
        </row>
        <row r="4039">
          <cell r="A4039" t="str">
            <v>STANDARD SURFACTANTS LTD</v>
          </cell>
          <cell r="B4039">
            <v>526231</v>
          </cell>
          <cell r="C4039" t="str">
            <v>Not Listed</v>
          </cell>
        </row>
        <row r="4040">
          <cell r="A4040" t="str">
            <v>STANPACKS (INDIA) LTD</v>
          </cell>
          <cell r="B4040">
            <v>530931</v>
          </cell>
          <cell r="C4040" t="str">
            <v>Not Listed</v>
          </cell>
        </row>
        <row r="4041">
          <cell r="A4041" t="str">
            <v>STANPACKS INDIA LTD</v>
          </cell>
          <cell r="B4041">
            <v>530931</v>
          </cell>
          <cell r="C4041" t="str">
            <v>Not Listed</v>
          </cell>
        </row>
        <row r="4042">
          <cell r="A4042" t="str">
            <v>STANROSE MAFATLAL INVESTMENTS AND FINANCE LTD</v>
          </cell>
          <cell r="B4042">
            <v>506105</v>
          </cell>
          <cell r="C4042" t="str">
            <v>Not Listed</v>
          </cell>
        </row>
        <row r="4043">
          <cell r="A4043" t="str">
            <v>STAR CEMENT LTD</v>
          </cell>
          <cell r="B4043">
            <v>540575</v>
          </cell>
          <cell r="C4043" t="str">
            <v>STARCEMENT</v>
          </cell>
        </row>
        <row r="4044">
          <cell r="A4044" t="str">
            <v>STAR DELTA TRANSFORMERS LTD</v>
          </cell>
          <cell r="B4044">
            <v>539255</v>
          </cell>
          <cell r="C4044" t="str">
            <v>Not Listed</v>
          </cell>
        </row>
        <row r="4045">
          <cell r="A4045" t="str">
            <v>STAR PAPER MILLS LTD</v>
          </cell>
          <cell r="B4045">
            <v>516022</v>
          </cell>
          <cell r="C4045" t="str">
            <v>STARPAPER</v>
          </cell>
        </row>
        <row r="4046">
          <cell r="A4046" t="str">
            <v>STARCOM INFORMATION TECHNOLOGY LTD</v>
          </cell>
          <cell r="B4046">
            <v>531616</v>
          </cell>
          <cell r="C4046" t="str">
            <v>Not Listed</v>
          </cell>
        </row>
        <row r="4047">
          <cell r="A4047" t="str">
            <v>STARLIT POWER SYSTEMS LTD</v>
          </cell>
          <cell r="B4047">
            <v>538733</v>
          </cell>
          <cell r="C4047" t="str">
            <v>Not Listed</v>
          </cell>
        </row>
        <row r="4048">
          <cell r="A4048" t="str">
            <v>STARLITE COMPONENTS LTD</v>
          </cell>
          <cell r="B4048">
            <v>517548</v>
          </cell>
          <cell r="C4048" t="str">
            <v>Not Listed</v>
          </cell>
        </row>
        <row r="4049">
          <cell r="A4049" t="str">
            <v>STARLOG ENTERPRISES LTD</v>
          </cell>
          <cell r="B4049">
            <v>520155</v>
          </cell>
          <cell r="C4049" t="str">
            <v>Not Listed</v>
          </cell>
        </row>
        <row r="4050">
          <cell r="A4050" t="str">
            <v>STATE BANK OF INDIA</v>
          </cell>
          <cell r="B4050">
            <v>500112</v>
          </cell>
          <cell r="C4050" t="str">
            <v>SBIN</v>
          </cell>
        </row>
        <row r="4051">
          <cell r="A4051" t="str">
            <v>STEEL AUTHORITY OF (INDIA) LTD</v>
          </cell>
          <cell r="B4051">
            <v>500113</v>
          </cell>
          <cell r="C4051" t="str">
            <v>SAIL</v>
          </cell>
        </row>
        <row r="4052">
          <cell r="A4052" t="str">
            <v>STEEL AUTHORITY OF INDIA LTD</v>
          </cell>
          <cell r="B4052">
            <v>500113</v>
          </cell>
          <cell r="C4052" t="str">
            <v>SAIL</v>
          </cell>
        </row>
        <row r="4053">
          <cell r="A4053" t="str">
            <v>STEEL CITY SECURITIES LTD</v>
          </cell>
          <cell r="B4053" t="str">
            <v>Not Listed</v>
          </cell>
          <cell r="C4053" t="str">
            <v>STEELCITY</v>
          </cell>
        </row>
        <row r="4054">
          <cell r="A4054" t="str">
            <v>STEEL EXCHANGE (INDIA) LTD</v>
          </cell>
          <cell r="B4054">
            <v>534748</v>
          </cell>
          <cell r="C4054" t="str">
            <v>STEELXIND</v>
          </cell>
        </row>
        <row r="4055">
          <cell r="A4055" t="str">
            <v>STEEL EXCHANGE INDIA LTD</v>
          </cell>
          <cell r="B4055">
            <v>534748</v>
          </cell>
          <cell r="C4055" t="str">
            <v>STEELXIND</v>
          </cell>
        </row>
        <row r="4056">
          <cell r="A4056" t="str">
            <v>STEEL STRIPS INFRASTRUCTURES LTD</v>
          </cell>
          <cell r="B4056">
            <v>513173</v>
          </cell>
          <cell r="C4056" t="str">
            <v>Not Listed</v>
          </cell>
        </row>
        <row r="4057">
          <cell r="A4057" t="str">
            <v>STEEL STRIPS LTD.</v>
          </cell>
          <cell r="B4057">
            <v>504717</v>
          </cell>
          <cell r="C4057" t="str">
            <v>STRIPMT</v>
          </cell>
        </row>
        <row r="4058">
          <cell r="A4058" t="str">
            <v>STEEL STRIPS WHEELS LTD</v>
          </cell>
          <cell r="B4058">
            <v>513262</v>
          </cell>
          <cell r="C4058" t="str">
            <v>SSWL</v>
          </cell>
        </row>
        <row r="4059">
          <cell r="A4059" t="str">
            <v>STEELCAST LTD</v>
          </cell>
          <cell r="B4059">
            <v>513517</v>
          </cell>
          <cell r="C4059" t="str">
            <v>Not Listed</v>
          </cell>
        </row>
        <row r="4060">
          <cell r="A4060" t="str">
            <v>STEELCO GUJARAT LTD</v>
          </cell>
          <cell r="B4060">
            <v>500399</v>
          </cell>
          <cell r="C4060" t="str">
            <v>Not Listed</v>
          </cell>
        </row>
        <row r="4061">
          <cell r="A4061" t="str">
            <v>STEL HOLDINGS LTD</v>
          </cell>
          <cell r="B4061">
            <v>533316</v>
          </cell>
          <cell r="C4061" t="str">
            <v>STEL</v>
          </cell>
        </row>
        <row r="4062">
          <cell r="A4062" t="str">
            <v>STELLANT SECURITIES (INDIA) LTD</v>
          </cell>
          <cell r="B4062">
            <v>526071</v>
          </cell>
          <cell r="C4062" t="str">
            <v>Not Listed</v>
          </cell>
        </row>
        <row r="4063">
          <cell r="A4063" t="str">
            <v>STELLANT SECURITIES INDIA LTD</v>
          </cell>
          <cell r="B4063">
            <v>526071</v>
          </cell>
          <cell r="C4063" t="str">
            <v>Not Listed</v>
          </cell>
        </row>
        <row r="4064">
          <cell r="A4064" t="str">
            <v>STELLAR CAPITAL SERVICES LTD</v>
          </cell>
          <cell r="B4064">
            <v>536738</v>
          </cell>
          <cell r="C4064" t="str">
            <v>Not Listed</v>
          </cell>
        </row>
        <row r="4065">
          <cell r="A4065" t="str">
            <v>STEP TWO CORPORATION LTD</v>
          </cell>
          <cell r="B4065">
            <v>531509</v>
          </cell>
          <cell r="C4065" t="str">
            <v>Not Listed</v>
          </cell>
        </row>
        <row r="4066">
          <cell r="A4066" t="str">
            <v>STERLING GREEN WOODS LTD</v>
          </cell>
          <cell r="B4066">
            <v>526500</v>
          </cell>
          <cell r="C4066" t="str">
            <v>Not Listed</v>
          </cell>
        </row>
        <row r="4067">
          <cell r="A4067" t="str">
            <v>STERLING GUARANTY &amp;amp; FINANCE LTD.</v>
          </cell>
          <cell r="B4067">
            <v>508963</v>
          </cell>
          <cell r="C4067" t="str">
            <v>STRLGUA</v>
          </cell>
        </row>
        <row r="4068">
          <cell r="A4068" t="str">
            <v>STERLING SPINNERS LTD</v>
          </cell>
          <cell r="B4068">
            <v>531628</v>
          </cell>
          <cell r="C4068" t="str">
            <v>Not Listed</v>
          </cell>
        </row>
        <row r="4069">
          <cell r="A4069" t="str">
            <v>STERLING TOOLS LTD</v>
          </cell>
          <cell r="B4069">
            <v>530759</v>
          </cell>
          <cell r="C4069" t="str">
            <v>STERTOOLS</v>
          </cell>
        </row>
        <row r="4070">
          <cell r="A4070" t="str">
            <v>STERLITE TECHNOLOGIES LTD</v>
          </cell>
          <cell r="B4070">
            <v>532374</v>
          </cell>
          <cell r="C4070" t="str">
            <v>STRTECH</v>
          </cell>
        </row>
        <row r="4071">
          <cell r="A4071" t="str">
            <v>STI (INDIA) LTD</v>
          </cell>
          <cell r="B4071">
            <v>513151</v>
          </cell>
          <cell r="C4071" t="str">
            <v>ST(INDIA)</v>
          </cell>
        </row>
        <row r="4072">
          <cell r="A4072" t="str">
            <v>STI INDIA LTD</v>
          </cell>
          <cell r="B4072">
            <v>513151</v>
          </cell>
          <cell r="C4072" t="str">
            <v>STINDIA</v>
          </cell>
        </row>
        <row r="4073">
          <cell r="A4073" t="str">
            <v>STL GLOBAL LTD</v>
          </cell>
          <cell r="B4073">
            <v>532730</v>
          </cell>
          <cell r="C4073" t="str">
            <v>SGL</v>
          </cell>
        </row>
        <row r="4074">
          <cell r="A4074" t="str">
            <v>STOVEC INDUSTRIES LTD</v>
          </cell>
          <cell r="B4074">
            <v>504959</v>
          </cell>
          <cell r="C4074" t="str">
            <v>Not Listed</v>
          </cell>
        </row>
        <row r="4075">
          <cell r="A4075" t="str">
            <v>STRATMONT INDUSTRIES LTD</v>
          </cell>
          <cell r="B4075">
            <v>530495</v>
          </cell>
          <cell r="C4075" t="str">
            <v>Not Listed</v>
          </cell>
        </row>
        <row r="4076">
          <cell r="A4076" t="str">
            <v>STRIDES PHARMA SCIENCE LTD</v>
          </cell>
          <cell r="B4076">
            <v>532531</v>
          </cell>
          <cell r="C4076" t="str">
            <v>STAR</v>
          </cell>
        </row>
        <row r="4077">
          <cell r="A4077" t="str">
            <v>STURDY INDUSTRIES LTD</v>
          </cell>
          <cell r="B4077">
            <v>530611</v>
          </cell>
          <cell r="C4077" t="str">
            <v>Not Listed</v>
          </cell>
        </row>
        <row r="4078">
          <cell r="A4078" t="str">
            <v>STYLAM INDUSTRIES LTD</v>
          </cell>
          <cell r="B4078">
            <v>526951</v>
          </cell>
          <cell r="C4078" t="str">
            <v>Not Listed</v>
          </cell>
        </row>
        <row r="4079">
          <cell r="A4079" t="str">
            <v>Subex LTD</v>
          </cell>
          <cell r="B4079" t="str">
            <v>Not Listed</v>
          </cell>
          <cell r="C4079" t="str">
            <v>SUBEX</v>
          </cell>
        </row>
        <row r="4080">
          <cell r="A4080" t="str">
            <v>SUBEX LTD</v>
          </cell>
          <cell r="B4080">
            <v>532348</v>
          </cell>
          <cell r="C4080" t="str">
            <v>Not Listed</v>
          </cell>
        </row>
        <row r="4081">
          <cell r="A4081" t="str">
            <v>SUBHASH SILK MILLS LTD</v>
          </cell>
          <cell r="B4081">
            <v>530231</v>
          </cell>
          <cell r="C4081" t="str">
            <v>Not Listed</v>
          </cell>
        </row>
        <row r="4082">
          <cell r="A4082" t="str">
            <v>SUBROS LTD</v>
          </cell>
          <cell r="B4082">
            <v>517168</v>
          </cell>
          <cell r="C4082" t="str">
            <v>SUBROS</v>
          </cell>
        </row>
        <row r="4083">
          <cell r="A4083" t="str">
            <v>SUBWAY FINANCE &amp; INVESTMENT CO LTD</v>
          </cell>
          <cell r="B4083">
            <v>511024</v>
          </cell>
          <cell r="C4083" t="str">
            <v>Not Listed</v>
          </cell>
        </row>
        <row r="4084">
          <cell r="A4084" t="str">
            <v>SUCHITRA FINANCE &amp; TRADING COMPANY LTD</v>
          </cell>
          <cell r="B4084">
            <v>538714</v>
          </cell>
          <cell r="C4084" t="str">
            <v>Not Listed</v>
          </cell>
        </row>
        <row r="4085">
          <cell r="A4085" t="str">
            <v>SUDAL INDUSTRIES LTD</v>
          </cell>
          <cell r="B4085">
            <v>506003</v>
          </cell>
          <cell r="C4085" t="str">
            <v>Not Listed</v>
          </cell>
        </row>
        <row r="4086">
          <cell r="A4086" t="str">
            <v>SUDARSHAN CHEMICAL INDUSTRIES LTD</v>
          </cell>
          <cell r="B4086">
            <v>506655</v>
          </cell>
          <cell r="C4086" t="str">
            <v>SUDARSCHEM</v>
          </cell>
        </row>
        <row r="4087">
          <cell r="A4087" t="str">
            <v>SUDITI INDUSTRIES LTD</v>
          </cell>
          <cell r="B4087">
            <v>521113</v>
          </cell>
          <cell r="C4087" t="str">
            <v>Not Listed</v>
          </cell>
        </row>
        <row r="4088">
          <cell r="A4088" t="str">
            <v>SUERYAA KNITWEAR LTD</v>
          </cell>
          <cell r="B4088">
            <v>540318</v>
          </cell>
          <cell r="C4088" t="str">
            <v>Not Listed</v>
          </cell>
        </row>
        <row r="4089">
          <cell r="A4089" t="str">
            <v>SUGAL &amp; DAMANI SHARE BROKERS LTD</v>
          </cell>
          <cell r="B4089">
            <v>511654</v>
          </cell>
          <cell r="C4089" t="str">
            <v>Not Listed</v>
          </cell>
        </row>
        <row r="4090">
          <cell r="A4090" t="str">
            <v>Suich Industries Ltd</v>
          </cell>
          <cell r="B4090">
            <v>542683</v>
          </cell>
          <cell r="C4090" t="str">
            <v>SUICH</v>
          </cell>
        </row>
        <row r="4091">
          <cell r="A4091" t="str">
            <v>SUJALA TRADING &amp; HOLDINGS LTD</v>
          </cell>
          <cell r="B4091">
            <v>539117</v>
          </cell>
          <cell r="C4091" t="str">
            <v>Not Listed</v>
          </cell>
        </row>
        <row r="4092">
          <cell r="A4092" t="str">
            <v>SUJANA UNIVERSAL INDUSTRIES LTD</v>
          </cell>
          <cell r="B4092">
            <v>517224</v>
          </cell>
          <cell r="C4092" t="str">
            <v>SUJANAUNI</v>
          </cell>
        </row>
        <row r="4093">
          <cell r="A4093" t="str">
            <v>SUKHJIT STARCH &amp; CHEMICALS LTD</v>
          </cell>
          <cell r="B4093">
            <v>524542</v>
          </cell>
          <cell r="C4093" t="str">
            <v>Not Listed</v>
          </cell>
        </row>
        <row r="4094">
          <cell r="A4094" t="str">
            <v>SULABH ENGINEERS &amp; SERVICES LTD</v>
          </cell>
          <cell r="B4094">
            <v>508969</v>
          </cell>
          <cell r="C4094" t="str">
            <v>Not Listed</v>
          </cell>
        </row>
        <row r="4095">
          <cell r="A4095" t="str">
            <v>SUMEDHA FISCAL SERVICES LTD</v>
          </cell>
          <cell r="B4095">
            <v>530419</v>
          </cell>
          <cell r="C4095" t="str">
            <v>Not Listed</v>
          </cell>
        </row>
        <row r="4096">
          <cell r="A4096" t="str">
            <v>SUMEET INDUSTRIES LTD</v>
          </cell>
          <cell r="B4096">
            <v>514211</v>
          </cell>
          <cell r="C4096" t="str">
            <v>SUMEETINDS</v>
          </cell>
        </row>
        <row r="4097">
          <cell r="A4097" t="str">
            <v>SUMERU INDUSTRIES LTD</v>
          </cell>
          <cell r="B4097">
            <v>530445</v>
          </cell>
          <cell r="C4097" t="str">
            <v>Not Listed</v>
          </cell>
        </row>
        <row r="4098">
          <cell r="A4098" t="str">
            <v>SUMIT WOODS LTD</v>
          </cell>
          <cell r="B4098" t="str">
            <v>Not Listed</v>
          </cell>
          <cell r="C4098" t="str">
            <v>SUMIT</v>
          </cell>
        </row>
        <row r="4099">
          <cell r="A4099" t="str">
            <v>SUMMIT SECURITIES LTD</v>
          </cell>
          <cell r="B4099">
            <v>533306</v>
          </cell>
          <cell r="C4099" t="str">
            <v>SUMMITSEC</v>
          </cell>
        </row>
        <row r="4100">
          <cell r="A4100" t="str">
            <v>SUN AND SHINE WORLDWIDE LTD</v>
          </cell>
          <cell r="B4100">
            <v>532154</v>
          </cell>
          <cell r="C4100" t="str">
            <v>Not Listed</v>
          </cell>
        </row>
        <row r="4101">
          <cell r="A4101" t="str">
            <v>SUN PHARMA ADVANCED RESEARCH COMPANY LTD</v>
          </cell>
          <cell r="B4101">
            <v>532872</v>
          </cell>
          <cell r="C4101" t="str">
            <v>SPARC</v>
          </cell>
        </row>
        <row r="4102">
          <cell r="A4102" t="str">
            <v>SUN PHARMACEUTICAL INDUSTRIES LTD</v>
          </cell>
          <cell r="B4102">
            <v>524715</v>
          </cell>
          <cell r="C4102" t="str">
            <v>SUNPHARMA</v>
          </cell>
        </row>
        <row r="4103">
          <cell r="A4103" t="str">
            <v>SUN RETAIL LTD</v>
          </cell>
          <cell r="B4103">
            <v>542025</v>
          </cell>
          <cell r="C4103" t="str">
            <v>Not Listed</v>
          </cell>
        </row>
        <row r="4104">
          <cell r="A4104" t="str">
            <v>SUN SOURCE (INDIA) LTD</v>
          </cell>
          <cell r="B4104">
            <v>517403</v>
          </cell>
          <cell r="C4104" t="str">
            <v>Not Listed</v>
          </cell>
        </row>
        <row r="4105">
          <cell r="A4105" t="str">
            <v>SUN SOURCE INDIA LTD</v>
          </cell>
          <cell r="B4105">
            <v>517403</v>
          </cell>
          <cell r="C4105" t="str">
            <v>Not Listed</v>
          </cell>
        </row>
        <row r="4106">
          <cell r="A4106" t="str">
            <v>SUN TECHNO OVERSEAS LTD</v>
          </cell>
          <cell r="B4106">
            <v>531752</v>
          </cell>
          <cell r="C4106" t="str">
            <v>Not Listed</v>
          </cell>
        </row>
        <row r="4107">
          <cell r="A4107" t="str">
            <v>SUN TV NETWORK LTD</v>
          </cell>
          <cell r="B4107">
            <v>532733</v>
          </cell>
          <cell r="C4107" t="str">
            <v>SUNTV</v>
          </cell>
        </row>
        <row r="4108">
          <cell r="A4108" t="str">
            <v>SUNCARE TRADERS LTD</v>
          </cell>
          <cell r="B4108">
            <v>539526</v>
          </cell>
          <cell r="C4108" t="str">
            <v>Not Listed</v>
          </cell>
        </row>
        <row r="4109">
          <cell r="A4109" t="str">
            <v>SUNCITY SYNTHETICS LTD</v>
          </cell>
          <cell r="B4109">
            <v>530795</v>
          </cell>
          <cell r="C4109" t="str">
            <v>Not Listed</v>
          </cell>
        </row>
        <row r="4110">
          <cell r="A4110" t="str">
            <v>SUNDARAM BRAKE LININGS LTD</v>
          </cell>
          <cell r="B4110">
            <v>590072</v>
          </cell>
          <cell r="C4110" t="str">
            <v>SUNDRMBRAK</v>
          </cell>
        </row>
        <row r="4111">
          <cell r="A4111" t="str">
            <v>SUNDARAM CLAYTON LTD</v>
          </cell>
          <cell r="B4111">
            <v>520056</v>
          </cell>
          <cell r="C4111" t="str">
            <v>SUNCLAYLTD</v>
          </cell>
        </row>
        <row r="4112">
          <cell r="A4112" t="str">
            <v>SUNDARAM FINANCE HOLDINGS LTD</v>
          </cell>
          <cell r="B4112" t="str">
            <v>Not Listed</v>
          </cell>
          <cell r="C4112" t="str">
            <v>SUNDARMHLD</v>
          </cell>
        </row>
        <row r="4113">
          <cell r="A4113" t="str">
            <v>SUNDARAM FINANCE LTD</v>
          </cell>
          <cell r="B4113">
            <v>590071</v>
          </cell>
          <cell r="C4113" t="str">
            <v>SUNDARMFIN</v>
          </cell>
        </row>
        <row r="4114">
          <cell r="A4114" t="str">
            <v>SUNDARAM MULTI PAP LTD</v>
          </cell>
          <cell r="B4114">
            <v>533166</v>
          </cell>
          <cell r="C4114" t="str">
            <v>SUNDARAM</v>
          </cell>
        </row>
        <row r="4115">
          <cell r="A4115" t="str">
            <v>SUNDRAM FASTENERS LTD</v>
          </cell>
          <cell r="B4115">
            <v>500403</v>
          </cell>
          <cell r="C4115" t="str">
            <v>SUNDRMFAST</v>
          </cell>
        </row>
        <row r="4116">
          <cell r="A4116" t="str">
            <v>SUNFLAG IRON AND STEEL COMPANY LTD</v>
          </cell>
          <cell r="B4116">
            <v>500404</v>
          </cell>
          <cell r="C4116" t="str">
            <v>SUNFLAG</v>
          </cell>
        </row>
        <row r="4117">
          <cell r="A4117" t="str">
            <v>SUNGOLD CAPITAL LTD</v>
          </cell>
          <cell r="B4117">
            <v>531433</v>
          </cell>
          <cell r="C4117" t="str">
            <v>Not Listed</v>
          </cell>
        </row>
        <row r="4118">
          <cell r="A4118" t="str">
            <v>SUNGOLD MEDIA AND ENTERTAINMENT LTD</v>
          </cell>
          <cell r="B4118">
            <v>541799</v>
          </cell>
          <cell r="C4118" t="str">
            <v>Not Listed</v>
          </cell>
        </row>
        <row r="4119">
          <cell r="A4119" t="str">
            <v>SUNIL AGRO FOODS LTD</v>
          </cell>
          <cell r="B4119">
            <v>530953</v>
          </cell>
          <cell r="C4119" t="str">
            <v>Not Listed</v>
          </cell>
        </row>
        <row r="4120">
          <cell r="A4120" t="str">
            <v>SUNIL HEALTHCARE LTD</v>
          </cell>
          <cell r="B4120">
            <v>537253</v>
          </cell>
          <cell r="C4120" t="str">
            <v>Not Listed</v>
          </cell>
        </row>
        <row r="4121">
          <cell r="A4121" t="str">
            <v>SUNIL HITECH ENGINEERS LTD</v>
          </cell>
          <cell r="B4121">
            <v>532711</v>
          </cell>
          <cell r="C4121" t="str">
            <v>SUNILHITEC</v>
          </cell>
        </row>
        <row r="4122">
          <cell r="A4122" t="str">
            <v>SUNIL INDUSTRIES LTD</v>
          </cell>
          <cell r="B4122">
            <v>521232</v>
          </cell>
          <cell r="C4122" t="str">
            <v>Not Listed</v>
          </cell>
        </row>
        <row r="4123">
          <cell r="A4123" t="str">
            <v>SUNRAJ DIAMOND EXPORTS LTD.</v>
          </cell>
          <cell r="B4123">
            <v>523425</v>
          </cell>
          <cell r="C4123" t="str">
            <v>SUNRAJDI</v>
          </cell>
        </row>
        <row r="4124">
          <cell r="A4124" t="str">
            <v>SUNRISE INDUSTRIAL TRADERS LTD</v>
          </cell>
          <cell r="B4124">
            <v>501110</v>
          </cell>
          <cell r="C4124" t="str">
            <v>Not Listed</v>
          </cell>
        </row>
        <row r="4125">
          <cell r="A4125" t="str">
            <v>SUNSHIELD CHEMICALS LTD</v>
          </cell>
          <cell r="B4125">
            <v>530845</v>
          </cell>
          <cell r="C4125" t="str">
            <v>Not Listed</v>
          </cell>
        </row>
        <row r="4126">
          <cell r="A4126" t="str">
            <v>SUNSHINE CAPITAL LTD</v>
          </cell>
          <cell r="B4126">
            <v>539574</v>
          </cell>
          <cell r="C4126" t="str">
            <v>Not Listed</v>
          </cell>
        </row>
        <row r="4127">
          <cell r="A4127" t="str">
            <v>SUNSTAR REALTY DEVELOPMENT LTD</v>
          </cell>
          <cell r="B4127">
            <v>535141</v>
          </cell>
          <cell r="C4127" t="str">
            <v>Not Listed</v>
          </cell>
        </row>
        <row r="4128">
          <cell r="A4128" t="str">
            <v>SUNTECK REALTY LTD</v>
          </cell>
          <cell r="B4128">
            <v>512179</v>
          </cell>
          <cell r="C4128" t="str">
            <v>SUNTECK</v>
          </cell>
        </row>
        <row r="4129">
          <cell r="A4129" t="str">
            <v>SUPER BAKERS (INDIA) LTD</v>
          </cell>
          <cell r="B4129">
            <v>530735</v>
          </cell>
          <cell r="C4129" t="str">
            <v>Not Listed</v>
          </cell>
        </row>
        <row r="4130">
          <cell r="A4130" t="str">
            <v>SUPER BAKERS INDIA LTD</v>
          </cell>
          <cell r="B4130">
            <v>530735</v>
          </cell>
          <cell r="C4130" t="str">
            <v>Not Listed</v>
          </cell>
        </row>
        <row r="4131">
          <cell r="A4131" t="str">
            <v>SUPER CROP SAFE LTD</v>
          </cell>
          <cell r="B4131">
            <v>530883</v>
          </cell>
          <cell r="C4131" t="str">
            <v>Not Listed</v>
          </cell>
        </row>
        <row r="4132">
          <cell r="A4132" t="str">
            <v>SUPER DOMESTIC MACHINES LTD</v>
          </cell>
          <cell r="B4132">
            <v>531699</v>
          </cell>
          <cell r="C4132" t="str">
            <v>Not Listed</v>
          </cell>
        </row>
        <row r="4133">
          <cell r="A4133" t="str">
            <v>SUPER FINE KNITTERS LTD</v>
          </cell>
          <cell r="B4133">
            <v>540269</v>
          </cell>
          <cell r="C4133" t="str">
            <v>Not Listed</v>
          </cell>
        </row>
        <row r="4134">
          <cell r="A4134" t="str">
            <v>SUPER SALES (INDIA) LTD</v>
          </cell>
          <cell r="B4134">
            <v>512527</v>
          </cell>
          <cell r="C4134" t="str">
            <v>Not Listed</v>
          </cell>
        </row>
        <row r="4135">
          <cell r="A4135" t="str">
            <v>SUPER SALES INDIA LTD</v>
          </cell>
          <cell r="B4135">
            <v>512527</v>
          </cell>
          <cell r="C4135" t="str">
            <v>Not Listed</v>
          </cell>
        </row>
        <row r="4136">
          <cell r="A4136" t="str">
            <v>SUPER SPINNING MILLS LTD</v>
          </cell>
          <cell r="B4136">
            <v>521180</v>
          </cell>
          <cell r="C4136" t="str">
            <v>SUPERSPIN</v>
          </cell>
        </row>
        <row r="4137">
          <cell r="A4137" t="str">
            <v>SUPER TANNERY LTD</v>
          </cell>
          <cell r="B4137">
            <v>523842</v>
          </cell>
          <cell r="C4137" t="str">
            <v>Not Listed</v>
          </cell>
        </row>
        <row r="4138">
          <cell r="A4138" t="str">
            <v>SUPERB PAPERS LTD</v>
          </cell>
          <cell r="B4138">
            <v>532070</v>
          </cell>
          <cell r="C4138" t="str">
            <v>Not Listed</v>
          </cell>
        </row>
        <row r="4139">
          <cell r="A4139" t="str">
            <v>SUPERHOUSE LTD</v>
          </cell>
          <cell r="B4139">
            <v>523283</v>
          </cell>
          <cell r="C4139" t="str">
            <v>SUPERHOUSE</v>
          </cell>
        </row>
        <row r="4140">
          <cell r="A4140" t="str">
            <v>SUPERIOR FINLEASE LTD</v>
          </cell>
          <cell r="B4140">
            <v>539835</v>
          </cell>
          <cell r="C4140" t="str">
            <v>Not Listed</v>
          </cell>
        </row>
        <row r="4141">
          <cell r="A4141" t="str">
            <v>Superior Industrial Enterprises LTD</v>
          </cell>
          <cell r="B4141">
            <v>519234</v>
          </cell>
          <cell r="C4141" t="str">
            <v>SIEL</v>
          </cell>
        </row>
        <row r="4142">
          <cell r="A4142" t="str">
            <v>SUPERNOVA ADVERTISING LTD</v>
          </cell>
          <cell r="B4142">
            <v>780008</v>
          </cell>
          <cell r="C4142" t="str">
            <v>Not Listed</v>
          </cell>
        </row>
        <row r="4143">
          <cell r="A4143" t="str">
            <v>SUPERSHAKTI METALIKS LTD</v>
          </cell>
          <cell r="B4143">
            <v>541701</v>
          </cell>
          <cell r="C4143" t="str">
            <v>Not Listed</v>
          </cell>
        </row>
        <row r="4144">
          <cell r="A4144" t="str">
            <v>SUPERTEX INDUSTRIES LTD</v>
          </cell>
          <cell r="B4144">
            <v>526133</v>
          </cell>
          <cell r="C4144" t="str">
            <v>Not Listed</v>
          </cell>
        </row>
        <row r="4145">
          <cell r="A4145" t="str">
            <v>SUPRA PACIFIC MANAGEMENT CONSULTANCY LTD</v>
          </cell>
          <cell r="B4145">
            <v>540168</v>
          </cell>
          <cell r="C4145" t="str">
            <v>Not Listed</v>
          </cell>
        </row>
        <row r="4146">
          <cell r="A4146" t="str">
            <v>SUPRA TRENDS LTD</v>
          </cell>
          <cell r="B4146">
            <v>511539</v>
          </cell>
          <cell r="C4146" t="str">
            <v>Not Listed</v>
          </cell>
        </row>
        <row r="4147">
          <cell r="A4147" t="str">
            <v>SUPRAJIT ENGINEERING LTD</v>
          </cell>
          <cell r="B4147">
            <v>532509</v>
          </cell>
          <cell r="C4147" t="str">
            <v>SUPRAJIT</v>
          </cell>
        </row>
        <row r="4148">
          <cell r="A4148" t="str">
            <v>SUPREME ENGINEERING LTD</v>
          </cell>
          <cell r="B4148" t="str">
            <v>Not Listed</v>
          </cell>
          <cell r="C4148" t="str">
            <v>SUPREMEENG</v>
          </cell>
        </row>
        <row r="4149">
          <cell r="A4149" t="str">
            <v>SUPREME HOLDINGS &amp; HOSPITALITY (INDIA) LTD</v>
          </cell>
          <cell r="B4149">
            <v>530677</v>
          </cell>
          <cell r="C4149" t="str">
            <v>Not Listed</v>
          </cell>
        </row>
        <row r="4150">
          <cell r="A4150" t="str">
            <v>SUPREME HOLDINGS &amp; HOSPITALITY INDIA LTD</v>
          </cell>
          <cell r="B4150">
            <v>530677</v>
          </cell>
          <cell r="C4150" t="str">
            <v>Not Listed</v>
          </cell>
        </row>
        <row r="4151">
          <cell r="A4151" t="str">
            <v>SUPREME INDIA IMPEX LTD</v>
          </cell>
          <cell r="B4151" t="str">
            <v>Not Listed</v>
          </cell>
          <cell r="C4151" t="str">
            <v>SIIL</v>
          </cell>
        </row>
        <row r="4152">
          <cell r="A4152" t="str">
            <v>SUPREME INDUSTRIES LTD</v>
          </cell>
          <cell r="B4152">
            <v>509930</v>
          </cell>
          <cell r="C4152" t="str">
            <v>SUPREMEIND</v>
          </cell>
        </row>
        <row r="4153">
          <cell r="A4153" t="str">
            <v>SUPREME INFRASTRUCTURE (INDIA) LTD</v>
          </cell>
          <cell r="B4153">
            <v>532904</v>
          </cell>
          <cell r="C4153" t="str">
            <v>SUPREMEINF</v>
          </cell>
        </row>
        <row r="4154">
          <cell r="A4154" t="str">
            <v>SUPREME INFRASTRUCTURE INDIA LTD</v>
          </cell>
          <cell r="B4154">
            <v>532904</v>
          </cell>
          <cell r="C4154" t="str">
            <v>SUPREMEINF</v>
          </cell>
        </row>
        <row r="4155">
          <cell r="A4155" t="str">
            <v>SUPREME PETROCHEM LTD</v>
          </cell>
          <cell r="B4155">
            <v>500405</v>
          </cell>
          <cell r="C4155" t="str">
            <v>SUPPETRO</v>
          </cell>
        </row>
        <row r="4156">
          <cell r="A4156" t="str">
            <v>SUPREMEX SHINE STEELS LTD</v>
          </cell>
          <cell r="B4156">
            <v>534733</v>
          </cell>
          <cell r="C4156" t="str">
            <v>Not Listed</v>
          </cell>
        </row>
        <row r="4157">
          <cell r="A4157" t="str">
            <v>SURAJ LTD</v>
          </cell>
          <cell r="B4157">
            <v>531638</v>
          </cell>
          <cell r="C4157" t="str">
            <v>Not Listed</v>
          </cell>
        </row>
        <row r="4158">
          <cell r="A4158" t="str">
            <v>SURAJ PRODUCTS LTD</v>
          </cell>
          <cell r="B4158">
            <v>518075</v>
          </cell>
          <cell r="C4158" t="str">
            <v>Not Listed</v>
          </cell>
        </row>
        <row r="4159">
          <cell r="A4159" t="str">
            <v>SURANA SOLAR LTD</v>
          </cell>
          <cell r="B4159">
            <v>533298</v>
          </cell>
          <cell r="C4159" t="str">
            <v>SURANASOL</v>
          </cell>
        </row>
        <row r="4160">
          <cell r="A4160" t="str">
            <v>SURANA TELECOM AND POWER LTD</v>
          </cell>
          <cell r="B4160">
            <v>517530</v>
          </cell>
          <cell r="C4160" t="str">
            <v>SURANAT&amp;P</v>
          </cell>
        </row>
        <row r="4161">
          <cell r="A4161" t="str">
            <v>SURAT TEXTILE MILLS LTD</v>
          </cell>
          <cell r="B4161">
            <v>530185</v>
          </cell>
          <cell r="C4161" t="str">
            <v>Not Listed</v>
          </cell>
        </row>
        <row r="4162">
          <cell r="A4162" t="str">
            <v>SUREVIN BPO SERVICES LTD</v>
          </cell>
          <cell r="B4162" t="str">
            <v>Not Listed</v>
          </cell>
          <cell r="C4162" t="str">
            <v>SUREVIN</v>
          </cell>
        </row>
        <row r="4163">
          <cell r="A4163" t="str">
            <v>SURYA (INDIA) LTD</v>
          </cell>
          <cell r="B4163">
            <v>539253</v>
          </cell>
          <cell r="C4163" t="str">
            <v>Not Listed</v>
          </cell>
        </row>
        <row r="4164">
          <cell r="A4164" t="str">
            <v>SURYA INDIA LTD</v>
          </cell>
          <cell r="B4164">
            <v>539253</v>
          </cell>
          <cell r="C4164" t="str">
            <v>Not Listed</v>
          </cell>
        </row>
        <row r="4165">
          <cell r="A4165" t="str">
            <v>SURYA ROSHNI LTD</v>
          </cell>
          <cell r="B4165">
            <v>500336</v>
          </cell>
          <cell r="C4165" t="str">
            <v>SURYAROSNI</v>
          </cell>
        </row>
        <row r="4166">
          <cell r="A4166" t="str">
            <v>SURYAAMBA SPINNING MILLS LTD</v>
          </cell>
          <cell r="B4166">
            <v>533101</v>
          </cell>
          <cell r="C4166" t="str">
            <v>Not Listed</v>
          </cell>
        </row>
        <row r="4167">
          <cell r="A4167" t="str">
            <v>SURYACHAKRA POWER CORPORATION LTD</v>
          </cell>
          <cell r="B4167">
            <v>532874</v>
          </cell>
          <cell r="C4167" t="str">
            <v>Not Listed</v>
          </cell>
        </row>
        <row r="4168">
          <cell r="A4168" t="str">
            <v>SURYAKRIPA FINANCE LTD</v>
          </cell>
          <cell r="B4168">
            <v>511185</v>
          </cell>
          <cell r="C4168" t="str">
            <v>Not Listed</v>
          </cell>
        </row>
        <row r="4169">
          <cell r="A4169" t="str">
            <v>SURYALAKSHMI COTTON MILLS LTD</v>
          </cell>
          <cell r="B4169">
            <v>521200</v>
          </cell>
          <cell r="C4169" t="str">
            <v>SURYALAXMI</v>
          </cell>
        </row>
        <row r="4170">
          <cell r="A4170" t="str">
            <v>SURYALATA SPINNING MILLS LTD</v>
          </cell>
          <cell r="B4170">
            <v>514138</v>
          </cell>
          <cell r="C4170" t="str">
            <v>Not Listed</v>
          </cell>
        </row>
        <row r="4171">
          <cell r="A4171" t="str">
            <v>SURYAVANSHI SPINNING MILLS LTD</v>
          </cell>
          <cell r="B4171">
            <v>514140</v>
          </cell>
          <cell r="C4171" t="str">
            <v>Not Listed</v>
          </cell>
        </row>
        <row r="4172">
          <cell r="A4172" t="str">
            <v>SURYO FOODS &amp;amp; INDUSTRIES LTD.</v>
          </cell>
          <cell r="B4172">
            <v>519604</v>
          </cell>
          <cell r="C4172" t="str">
            <v>SURFI</v>
          </cell>
        </row>
        <row r="4173">
          <cell r="A4173" t="str">
            <v>SUTLEJ TEXTILES AND INDUSTRIES LTD</v>
          </cell>
          <cell r="B4173">
            <v>532782</v>
          </cell>
          <cell r="C4173" t="str">
            <v>SUTLEJTEX</v>
          </cell>
        </row>
        <row r="4174">
          <cell r="A4174" t="str">
            <v>SUUMAYA LIFESTYLE LTD</v>
          </cell>
          <cell r="B4174" t="str">
            <v>Not Listed</v>
          </cell>
          <cell r="C4174" t="str">
            <v>SUULD</v>
          </cell>
        </row>
        <row r="4175">
          <cell r="A4175" t="str">
            <v>SUVEN LIFE SCIENCES LTD</v>
          </cell>
          <cell r="B4175">
            <v>530239</v>
          </cell>
          <cell r="C4175" t="str">
            <v>SUVEN</v>
          </cell>
        </row>
        <row r="4176">
          <cell r="A4176" t="str">
            <v>SUVIDHA INFRAESTATE CORPORATION LTD</v>
          </cell>
          <cell r="B4176">
            <v>531640</v>
          </cell>
          <cell r="C4176" t="str">
            <v>Not Listed</v>
          </cell>
        </row>
        <row r="4177">
          <cell r="A4177" t="str">
            <v>SUYOG TELEMATICS LTD</v>
          </cell>
          <cell r="B4177">
            <v>537259</v>
          </cell>
          <cell r="C4177" t="str">
            <v>Not Listed</v>
          </cell>
        </row>
        <row r="4178">
          <cell r="A4178" t="str">
            <v>SUZLON ENERGY LTD</v>
          </cell>
          <cell r="B4178">
            <v>532667</v>
          </cell>
          <cell r="C4178" t="str">
            <v>SUZLON</v>
          </cell>
        </row>
        <row r="4179">
          <cell r="A4179" t="str">
            <v>SVA (INDIA) LTD</v>
          </cell>
          <cell r="B4179">
            <v>531885</v>
          </cell>
          <cell r="C4179" t="str">
            <v>Not Listed</v>
          </cell>
        </row>
        <row r="4180">
          <cell r="A4180" t="str">
            <v>SVA INDIA LTD</v>
          </cell>
          <cell r="B4180">
            <v>531885</v>
          </cell>
          <cell r="C4180" t="str">
            <v>Not Listed</v>
          </cell>
        </row>
        <row r="4181">
          <cell r="A4181" t="str">
            <v>SVAM SOFTWARE LTD</v>
          </cell>
          <cell r="B4181">
            <v>523722</v>
          </cell>
          <cell r="C4181" t="str">
            <v>Not Listed</v>
          </cell>
        </row>
        <row r="4182">
          <cell r="A4182" t="str">
            <v>SVARAJ TRADING &amp; AGENCIES LTD</v>
          </cell>
          <cell r="B4182">
            <v>503624</v>
          </cell>
          <cell r="C4182" t="str">
            <v>Not Listed</v>
          </cell>
        </row>
        <row r="4183">
          <cell r="A4183" t="str">
            <v>SVARNIM TRADE UDYOG LTD</v>
          </cell>
          <cell r="B4183">
            <v>539911</v>
          </cell>
          <cell r="C4183" t="str">
            <v>Not Listed</v>
          </cell>
        </row>
        <row r="4184">
          <cell r="A4184" t="str">
            <v>SVC INDUSTRIES Ltd</v>
          </cell>
          <cell r="B4184">
            <v>524488</v>
          </cell>
          <cell r="C4184" t="str">
            <v>SVCIND</v>
          </cell>
        </row>
        <row r="4185">
          <cell r="A4185" t="str">
            <v>SVC RESOURCES LTD</v>
          </cell>
          <cell r="B4185">
            <v>512449</v>
          </cell>
          <cell r="C4185" t="str">
            <v>Not Listed</v>
          </cell>
        </row>
        <row r="4186">
          <cell r="A4186" t="str">
            <v>SVP GLOBAL VENTURES LTD</v>
          </cell>
          <cell r="B4186">
            <v>505590</v>
          </cell>
          <cell r="C4186" t="str">
            <v>Not Listed</v>
          </cell>
        </row>
        <row r="4187">
          <cell r="A4187" t="str">
            <v>SVP HOUSING LTD</v>
          </cell>
          <cell r="B4187">
            <v>539041</v>
          </cell>
          <cell r="C4187" t="str">
            <v>Not Listed</v>
          </cell>
        </row>
        <row r="4188">
          <cell r="A4188" t="str">
            <v>SW INVESTMENTS LTD</v>
          </cell>
          <cell r="B4188">
            <v>503659</v>
          </cell>
          <cell r="C4188" t="str">
            <v>Not Listed</v>
          </cell>
        </row>
        <row r="4189">
          <cell r="A4189" t="str">
            <v>SWADESHI INDUSTRIES LEASING CO LTD</v>
          </cell>
          <cell r="B4189">
            <v>506863</v>
          </cell>
          <cell r="C4189" t="str">
            <v>Not Listed</v>
          </cell>
        </row>
        <row r="4190">
          <cell r="A4190" t="str">
            <v>SWADESHI POLYTEX LTD</v>
          </cell>
          <cell r="B4190">
            <v>503816</v>
          </cell>
          <cell r="C4190" t="str">
            <v>Not Listed</v>
          </cell>
        </row>
        <row r="4191">
          <cell r="A4191" t="str">
            <v>SWAGRUHA INFRASTRUCTURE LTD</v>
          </cell>
          <cell r="B4191">
            <v>531909</v>
          </cell>
          <cell r="C4191" t="str">
            <v>Not Listed</v>
          </cell>
        </row>
        <row r="4192">
          <cell r="A4192" t="str">
            <v>SWAGTAM TRADING &amp; SERVICES LTD</v>
          </cell>
          <cell r="B4192">
            <v>539406</v>
          </cell>
          <cell r="C4192" t="str">
            <v>Not Listed</v>
          </cell>
        </row>
        <row r="4193">
          <cell r="A4193" t="str">
            <v>SWAN ENERGY LTD</v>
          </cell>
          <cell r="B4193">
            <v>503310</v>
          </cell>
          <cell r="C4193" t="str">
            <v>SWANENERGY</v>
          </cell>
        </row>
        <row r="4194">
          <cell r="A4194" t="str">
            <v>SWARAJ AUTOMOTIVES LTD</v>
          </cell>
          <cell r="B4194">
            <v>539353</v>
          </cell>
          <cell r="C4194" t="str">
            <v>Not Listed</v>
          </cell>
        </row>
        <row r="4195">
          <cell r="A4195" t="str">
            <v>SWARAJ ENGINES LTD</v>
          </cell>
          <cell r="B4195">
            <v>500407</v>
          </cell>
          <cell r="C4195" t="str">
            <v>SWARAJENG</v>
          </cell>
        </row>
        <row r="4196">
          <cell r="A4196" t="str">
            <v>SWARNA SECURITIES LTD</v>
          </cell>
          <cell r="B4196">
            <v>531003</v>
          </cell>
          <cell r="C4196" t="str">
            <v>Not Listed</v>
          </cell>
        </row>
        <row r="4197">
          <cell r="A4197" t="str">
            <v>SWARNSARITA GEMS LTD</v>
          </cell>
          <cell r="B4197">
            <v>526365</v>
          </cell>
          <cell r="C4197" t="str">
            <v>Not Listed</v>
          </cell>
        </row>
        <row r="4198">
          <cell r="A4198" t="str">
            <v>SWASTI VINAYAKA ART AND HERITAGE CORPORATION LTD</v>
          </cell>
          <cell r="B4198">
            <v>512257</v>
          </cell>
          <cell r="C4198" t="str">
            <v>Not Listed</v>
          </cell>
        </row>
        <row r="4199">
          <cell r="A4199" t="str">
            <v>SWASTI VINAYAKA SYNTHETICS LTD</v>
          </cell>
          <cell r="B4199">
            <v>510245</v>
          </cell>
          <cell r="C4199" t="str">
            <v>Not Listed</v>
          </cell>
        </row>
        <row r="4200">
          <cell r="A4200" t="str">
            <v>SWASTIK SAFE DEPOSIT &amp; INVESTMENTS LTD</v>
          </cell>
          <cell r="B4200">
            <v>501386</v>
          </cell>
          <cell r="C4200" t="str">
            <v>Not Listed</v>
          </cell>
        </row>
        <row r="4201">
          <cell r="A4201" t="str">
            <v>SWASTIKA INVESTMART LTD</v>
          </cell>
          <cell r="B4201">
            <v>530585</v>
          </cell>
          <cell r="C4201" t="str">
            <v>Not Listed</v>
          </cell>
        </row>
        <row r="4202">
          <cell r="A4202" t="str">
            <v>SWELECT ENERGY SYSTEMS LTD</v>
          </cell>
          <cell r="B4202">
            <v>532051</v>
          </cell>
          <cell r="C4202" t="str">
            <v>SWELECTES</v>
          </cell>
        </row>
        <row r="4203">
          <cell r="A4203" t="str">
            <v>SWISS GLASCOAT EQUIPMENTS LTD</v>
          </cell>
          <cell r="B4203">
            <v>522215</v>
          </cell>
          <cell r="C4203" t="str">
            <v>Not Listed</v>
          </cell>
        </row>
        <row r="4204">
          <cell r="A4204" t="str">
            <v>SWITCHING TECHNOLOGIES GUNTHER LTD</v>
          </cell>
          <cell r="B4204">
            <v>517201</v>
          </cell>
          <cell r="C4204" t="str">
            <v>Not Listed</v>
          </cell>
        </row>
        <row r="4205">
          <cell r="A4205" t="str">
            <v>SWORD &amp; SHIELD PHARMA LTD</v>
          </cell>
          <cell r="B4205">
            <v>531637</v>
          </cell>
          <cell r="C4205" t="str">
            <v>Not Listed</v>
          </cell>
        </row>
        <row r="4206">
          <cell r="A4206" t="str">
            <v>SWORD-EDGE COMMERCIALS LTD</v>
          </cell>
          <cell r="B4206">
            <v>512359</v>
          </cell>
          <cell r="C4206" t="str">
            <v>Not Listed</v>
          </cell>
        </row>
        <row r="4207">
          <cell r="A4207" t="str">
            <v>SYBLY INDUSTRIES LTD</v>
          </cell>
          <cell r="B4207">
            <v>531499</v>
          </cell>
          <cell r="C4207" t="str">
            <v>Not Listed</v>
          </cell>
        </row>
        <row r="4208">
          <cell r="A4208" t="str">
            <v>SYLPH EDUCATION SOLUTIONS LTD</v>
          </cell>
          <cell r="B4208">
            <v>539682</v>
          </cell>
          <cell r="C4208" t="str">
            <v>Not Listed</v>
          </cell>
        </row>
        <row r="4209">
          <cell r="A4209" t="str">
            <v>SYLPH TECHNOLOGIES LTD</v>
          </cell>
          <cell r="B4209">
            <v>511447</v>
          </cell>
          <cell r="C4209" t="str">
            <v>Not Listed</v>
          </cell>
        </row>
        <row r="4210">
          <cell r="A4210" t="str">
            <v>SYMBIOX INVESTMENT &amp; TRADING COMPANY LTD</v>
          </cell>
          <cell r="B4210">
            <v>539278</v>
          </cell>
          <cell r="C4210" t="str">
            <v>Not Listed</v>
          </cell>
        </row>
        <row r="4211">
          <cell r="A4211" t="str">
            <v>SYMPHONY LTD</v>
          </cell>
          <cell r="B4211">
            <v>517385</v>
          </cell>
          <cell r="C4211" t="str">
            <v>SYMPHONY</v>
          </cell>
        </row>
        <row r="4212">
          <cell r="A4212" t="str">
            <v>SYNCOM FORMULATIONS (INDIA) LTD</v>
          </cell>
          <cell r="B4212">
            <v>524470</v>
          </cell>
          <cell r="C4212" t="str">
            <v>Not Listed</v>
          </cell>
        </row>
        <row r="4213">
          <cell r="A4213" t="str">
            <v>SYNCOM FORMULATIONS INDIA LTD</v>
          </cell>
          <cell r="B4213">
            <v>524470</v>
          </cell>
          <cell r="C4213" t="str">
            <v>Not Listed</v>
          </cell>
        </row>
        <row r="4214">
          <cell r="A4214" t="str">
            <v>SYNCOM HEALTHCARE LTD</v>
          </cell>
          <cell r="B4214">
            <v>533157</v>
          </cell>
          <cell r="C4214" t="str">
            <v>SYNCOM</v>
          </cell>
        </row>
        <row r="4215">
          <cell r="A4215" t="str">
            <v>SYNDICATE BANK</v>
          </cell>
          <cell r="B4215">
            <v>532276</v>
          </cell>
          <cell r="C4215" t="str">
            <v>SYNDIBANK</v>
          </cell>
        </row>
        <row r="4216">
          <cell r="A4216" t="str">
            <v>SYNERGY GREEN INDUSTRIES LTD</v>
          </cell>
          <cell r="B4216">
            <v>541929</v>
          </cell>
          <cell r="C4216" t="str">
            <v>Not Listed</v>
          </cell>
        </row>
        <row r="4217">
          <cell r="A4217" t="str">
            <v>SYNGENE INTERNATIONAL LTD</v>
          </cell>
          <cell r="B4217">
            <v>539268</v>
          </cell>
          <cell r="C4217" t="str">
            <v>SYNGENE</v>
          </cell>
        </row>
        <row r="4218">
          <cell r="A4218" t="str">
            <v>SYNTHIKO FOILS LTD</v>
          </cell>
          <cell r="B4218">
            <v>513307</v>
          </cell>
          <cell r="C4218" t="str">
            <v>Not Listed</v>
          </cell>
        </row>
        <row r="4219">
          <cell r="A4219" t="str">
            <v>SYSCHEM (INDIA) LTD</v>
          </cell>
          <cell r="B4219">
            <v>531173</v>
          </cell>
          <cell r="C4219" t="str">
            <v>Not Listed</v>
          </cell>
        </row>
        <row r="4220">
          <cell r="A4220" t="str">
            <v>SYSCHEM INDIA LTD</v>
          </cell>
          <cell r="B4220">
            <v>531173</v>
          </cell>
          <cell r="C4220" t="str">
            <v>Not Listed</v>
          </cell>
        </row>
        <row r="4221">
          <cell r="A4221" t="str">
            <v>SYSCO INDUSTRIES LTD</v>
          </cell>
          <cell r="B4221">
            <v>539842</v>
          </cell>
          <cell r="C4221" t="str">
            <v>Not Listed</v>
          </cell>
        </row>
        <row r="4222">
          <cell r="A4222" t="str">
            <v>SYSTEMATIX CORPORATE SERVICES LTD</v>
          </cell>
          <cell r="B4222">
            <v>526506</v>
          </cell>
          <cell r="C4222" t="str">
            <v>Not Listed</v>
          </cell>
        </row>
        <row r="4223">
          <cell r="A4223" t="str">
            <v>SYSTEMATIX SECURITIES LTD</v>
          </cell>
          <cell r="B4223">
            <v>531432</v>
          </cell>
          <cell r="C4223" t="str">
            <v>Not Listed</v>
          </cell>
        </row>
        <row r="4224">
          <cell r="A4224" t="str">
            <v>T &amp; I GLOBAL LTD</v>
          </cell>
          <cell r="B4224">
            <v>522294</v>
          </cell>
          <cell r="C4224" t="str">
            <v>Not Listed</v>
          </cell>
        </row>
        <row r="4225">
          <cell r="A4225" t="str">
            <v>T D POWER SYSTEMS LTD</v>
          </cell>
          <cell r="B4225">
            <v>533553</v>
          </cell>
          <cell r="C4225" t="str">
            <v>Not Listed</v>
          </cell>
        </row>
        <row r="4226">
          <cell r="A4226" t="str">
            <v>T SPIRITUAL WORLD LTD</v>
          </cell>
          <cell r="B4226">
            <v>532444</v>
          </cell>
          <cell r="C4226" t="str">
            <v>Not Listed</v>
          </cell>
        </row>
        <row r="4227">
          <cell r="A4227" t="str">
            <v>T T LTD</v>
          </cell>
          <cell r="B4227">
            <v>514142</v>
          </cell>
          <cell r="C4227" t="str">
            <v>TTL</v>
          </cell>
        </row>
        <row r="4228">
          <cell r="A4228" t="str">
            <v>TAAL ENTERPRISES LTD</v>
          </cell>
          <cell r="B4228">
            <v>539956</v>
          </cell>
          <cell r="C4228" t="str">
            <v>Not Listed</v>
          </cell>
        </row>
        <row r="4229">
          <cell r="A4229" t="str">
            <v>TAAZA INTERNATIONAL LTD</v>
          </cell>
          <cell r="B4229">
            <v>537392</v>
          </cell>
          <cell r="C4229" t="str">
            <v>Not Listed</v>
          </cell>
        </row>
        <row r="4230">
          <cell r="A4230" t="str">
            <v>TAI INDUSTRIES LTD</v>
          </cell>
          <cell r="B4230">
            <v>519483</v>
          </cell>
          <cell r="C4230" t="str">
            <v>Not Listed</v>
          </cell>
        </row>
        <row r="4231">
          <cell r="A4231" t="str">
            <v>TAINWALA CHEMICAL AND PLASTIC I LTD</v>
          </cell>
          <cell r="B4231">
            <v>507785</v>
          </cell>
          <cell r="C4231" t="str">
            <v>TAINWALCHM</v>
          </cell>
        </row>
        <row r="4232">
          <cell r="A4232" t="str">
            <v>TAJ GVK HOTELS &amp; RESORTS LTD</v>
          </cell>
          <cell r="B4232">
            <v>532390</v>
          </cell>
          <cell r="C4232" t="str">
            <v>TAJGVK</v>
          </cell>
        </row>
        <row r="4233">
          <cell r="A4233" t="str">
            <v>TAKE SOLUTIONS LTD</v>
          </cell>
          <cell r="B4233">
            <v>532890</v>
          </cell>
          <cell r="C4233" t="str">
            <v>TAKE</v>
          </cell>
        </row>
        <row r="4234">
          <cell r="A4234" t="str">
            <v>TALBROS AUTOMOTIVE COMPONENTS LTD</v>
          </cell>
          <cell r="B4234">
            <v>505160</v>
          </cell>
          <cell r="C4234" t="str">
            <v>TALBROAUTO</v>
          </cell>
        </row>
        <row r="4235">
          <cell r="A4235" t="str">
            <v>TALBROS ENGINEERING LTD</v>
          </cell>
          <cell r="B4235">
            <v>538987</v>
          </cell>
          <cell r="C4235" t="str">
            <v>Not Listed</v>
          </cell>
        </row>
        <row r="4236">
          <cell r="A4236" t="str">
            <v>TALWALKARS BETTER VALUE FITNESS LTD</v>
          </cell>
          <cell r="B4236">
            <v>533200</v>
          </cell>
          <cell r="C4236" t="str">
            <v>TALWALKARS</v>
          </cell>
        </row>
        <row r="4237">
          <cell r="A4237" t="str">
            <v>TALWALKARS LIFESTYLES LTD</v>
          </cell>
          <cell r="B4237">
            <v>541545</v>
          </cell>
          <cell r="C4237" t="str">
            <v>TALWGYM</v>
          </cell>
        </row>
        <row r="4238">
          <cell r="A4238" t="str">
            <v>TAMBOLI CAPITAL LTD</v>
          </cell>
          <cell r="B4238">
            <v>533170</v>
          </cell>
          <cell r="C4238" t="str">
            <v>Not Listed</v>
          </cell>
        </row>
        <row r="4239">
          <cell r="A4239" t="str">
            <v>TAMIL NADU NEWSPRINT &amp; PAPERS LTD</v>
          </cell>
          <cell r="B4239">
            <v>531426</v>
          </cell>
          <cell r="C4239" t="str">
            <v>TNPL</v>
          </cell>
        </row>
        <row r="4240">
          <cell r="A4240" t="str">
            <v>TAMILNADU JAIBHARAT MILLS LTD</v>
          </cell>
          <cell r="B4240">
            <v>521038</v>
          </cell>
          <cell r="C4240" t="str">
            <v>Not Listed</v>
          </cell>
        </row>
        <row r="4241">
          <cell r="A4241" t="str">
            <v>TAMILNADU PETROPRODUCTS LTD</v>
          </cell>
          <cell r="B4241">
            <v>500777</v>
          </cell>
          <cell r="C4241" t="str">
            <v>TNPETRO</v>
          </cell>
        </row>
        <row r="4242">
          <cell r="A4242" t="str">
            <v>TAMILNADU STEEL TUBES LTD</v>
          </cell>
          <cell r="B4242">
            <v>513540</v>
          </cell>
          <cell r="C4242" t="str">
            <v>Not Listed</v>
          </cell>
        </row>
        <row r="4243">
          <cell r="A4243" t="str">
            <v>TAMILNADU TELECOMMUNICATION LTD</v>
          </cell>
          <cell r="B4243">
            <v>523419</v>
          </cell>
          <cell r="C4243" t="str">
            <v>TNTELE</v>
          </cell>
        </row>
        <row r="4244">
          <cell r="A4244" t="str">
            <v>TANEJA AEROSPACE &amp; AVIATION LTD</v>
          </cell>
          <cell r="B4244">
            <v>522229</v>
          </cell>
          <cell r="C4244" t="str">
            <v>Not Listed</v>
          </cell>
        </row>
        <row r="4245">
          <cell r="A4245" t="str">
            <v>TANFAC INDUSTRIES LTD</v>
          </cell>
          <cell r="B4245">
            <v>506854</v>
          </cell>
          <cell r="C4245" t="str">
            <v>Not Listed</v>
          </cell>
        </row>
        <row r="4246">
          <cell r="A4246" t="str">
            <v>TANLA SOLUTIONS LTD</v>
          </cell>
          <cell r="B4246">
            <v>532790</v>
          </cell>
          <cell r="C4246" t="str">
            <v>TANLA</v>
          </cell>
        </row>
        <row r="4247">
          <cell r="A4247" t="str">
            <v>TANTIA CONSTRUCTIONS LTD</v>
          </cell>
          <cell r="B4247">
            <v>532738</v>
          </cell>
          <cell r="C4247" t="str">
            <v>TANTIACONS</v>
          </cell>
        </row>
        <row r="4248">
          <cell r="A4248" t="str">
            <v>TANVI FOODS (INDIA) LTD</v>
          </cell>
          <cell r="B4248">
            <v>540332</v>
          </cell>
          <cell r="C4248" t="str">
            <v>Not Listed</v>
          </cell>
        </row>
        <row r="4249">
          <cell r="A4249" t="str">
            <v>TANVI FOODS INDIA LTD</v>
          </cell>
          <cell r="B4249">
            <v>540332</v>
          </cell>
          <cell r="C4249" t="str">
            <v>Not Listed</v>
          </cell>
        </row>
        <row r="4250">
          <cell r="A4250" t="str">
            <v>TAPARIA TOOLS LTD</v>
          </cell>
          <cell r="B4250">
            <v>505685</v>
          </cell>
          <cell r="C4250" t="str">
            <v>Not Listed</v>
          </cell>
        </row>
        <row r="4251">
          <cell r="A4251" t="str">
            <v>TARA CHAND LOGISTIC SOLUTIONS LTD</v>
          </cell>
          <cell r="B4251" t="str">
            <v>Not Listed</v>
          </cell>
          <cell r="C4251" t="str">
            <v>TARACHAND</v>
          </cell>
        </row>
        <row r="4252">
          <cell r="A4252" t="str">
            <v>TARA JEWELS LTD</v>
          </cell>
          <cell r="B4252">
            <v>534756</v>
          </cell>
          <cell r="C4252" t="str">
            <v>TARAJEWELS</v>
          </cell>
        </row>
        <row r="4253">
          <cell r="A4253" t="str">
            <v>TARAI FOODS LTD</v>
          </cell>
          <cell r="B4253">
            <v>519285</v>
          </cell>
          <cell r="C4253" t="str">
            <v>Not Listed</v>
          </cell>
        </row>
        <row r="4254">
          <cell r="A4254" t="str">
            <v>TARAPUR TRANSFORMERS LTD</v>
          </cell>
          <cell r="B4254">
            <v>533203</v>
          </cell>
          <cell r="C4254" t="str">
            <v>TARAPUR</v>
          </cell>
        </row>
        <row r="4255">
          <cell r="A4255" t="str">
            <v>TARINI INTERNATIONAL LTD</v>
          </cell>
          <cell r="B4255">
            <v>538496</v>
          </cell>
          <cell r="C4255" t="str">
            <v>Not Listed</v>
          </cell>
        </row>
        <row r="4256">
          <cell r="A4256" t="str">
            <v>TARMAT LTD</v>
          </cell>
          <cell r="B4256">
            <v>532869</v>
          </cell>
          <cell r="C4256" t="str">
            <v>TARMAT</v>
          </cell>
        </row>
        <row r="4257">
          <cell r="A4257" t="str">
            <v>TASHI (INDIA) LTD</v>
          </cell>
          <cell r="B4257">
            <v>512271</v>
          </cell>
          <cell r="C4257" t="str">
            <v>Not Listed</v>
          </cell>
        </row>
        <row r="4258">
          <cell r="A4258" t="str">
            <v>TASHI INDIA LTD</v>
          </cell>
          <cell r="B4258">
            <v>512271</v>
          </cell>
          <cell r="C4258" t="str">
            <v>Not Listed</v>
          </cell>
        </row>
        <row r="4259">
          <cell r="A4259" t="str">
            <v>TASTY BITE EATABLES LTD</v>
          </cell>
          <cell r="B4259">
            <v>519091</v>
          </cell>
          <cell r="C4259" t="str">
            <v>TASTYBITE</v>
          </cell>
        </row>
        <row r="4260">
          <cell r="A4260" t="str">
            <v>TASTY DAIRY SPECIALITIES LTD</v>
          </cell>
          <cell r="B4260">
            <v>540955</v>
          </cell>
          <cell r="C4260" t="str">
            <v>Not Listed</v>
          </cell>
        </row>
        <row r="4261">
          <cell r="A4261" t="str">
            <v>TATA CHEMICALS LTD</v>
          </cell>
          <cell r="B4261">
            <v>500770</v>
          </cell>
          <cell r="C4261" t="str">
            <v>TATACHEM</v>
          </cell>
        </row>
        <row r="4262">
          <cell r="A4262" t="str">
            <v>TATA COFFEE LTD</v>
          </cell>
          <cell r="B4262">
            <v>532301</v>
          </cell>
          <cell r="C4262" t="str">
            <v>TATACOFFEE</v>
          </cell>
        </row>
        <row r="4263">
          <cell r="A4263" t="str">
            <v>TATA COMMUNICATIONS LTD</v>
          </cell>
          <cell r="B4263">
            <v>500483</v>
          </cell>
          <cell r="C4263" t="str">
            <v>TATACOMM</v>
          </cell>
        </row>
        <row r="4264">
          <cell r="A4264" t="str">
            <v>TATA CONSULTANCY SERVICES LTD</v>
          </cell>
          <cell r="B4264">
            <v>532540</v>
          </cell>
          <cell r="C4264" t="str">
            <v>TCS</v>
          </cell>
        </row>
        <row r="4265">
          <cell r="A4265" t="str">
            <v>TATA ELXSI LTD</v>
          </cell>
          <cell r="B4265">
            <v>500408</v>
          </cell>
          <cell r="C4265" t="str">
            <v>TATAELXSI</v>
          </cell>
        </row>
        <row r="4266">
          <cell r="A4266" t="str">
            <v>TATA GLOBAL BEVERAGES LTD</v>
          </cell>
          <cell r="B4266">
            <v>500800</v>
          </cell>
          <cell r="C4266" t="str">
            <v>TATAGLOBAL</v>
          </cell>
        </row>
        <row r="4267">
          <cell r="A4267" t="str">
            <v>TATA INVESTMENT CORPORATION LTD</v>
          </cell>
          <cell r="B4267">
            <v>501301</v>
          </cell>
          <cell r="C4267" t="str">
            <v>TATAINVEST</v>
          </cell>
        </row>
        <row r="4268">
          <cell r="A4268" t="str">
            <v>TATA METALIKS LTD</v>
          </cell>
          <cell r="B4268">
            <v>513434</v>
          </cell>
          <cell r="C4268" t="str">
            <v>TATAMETALI</v>
          </cell>
        </row>
        <row r="4269">
          <cell r="A4269" t="str">
            <v>TATA MOTORS LTD</v>
          </cell>
          <cell r="B4269">
            <v>500570</v>
          </cell>
          <cell r="C4269" t="str">
            <v>TATAMOTORS</v>
          </cell>
        </row>
        <row r="4270">
          <cell r="A4270" t="str">
            <v>TATA MOTORS LTD</v>
          </cell>
          <cell r="B4270">
            <v>570001</v>
          </cell>
          <cell r="C4270" t="str">
            <v>TATAMTRDVR</v>
          </cell>
        </row>
        <row r="4271">
          <cell r="A4271" t="str">
            <v>TATA POWER COMPANY LTD</v>
          </cell>
          <cell r="B4271">
            <v>500400</v>
          </cell>
          <cell r="C4271" t="str">
            <v>TATAPOWER</v>
          </cell>
        </row>
        <row r="4272">
          <cell r="A4272" t="str">
            <v>TATA SPONGE IRON LTD</v>
          </cell>
          <cell r="B4272">
            <v>513010</v>
          </cell>
          <cell r="C4272" t="str">
            <v>TATASPONGE</v>
          </cell>
        </row>
        <row r="4273">
          <cell r="A4273" t="str">
            <v>Tata Steel Bsl LTD</v>
          </cell>
          <cell r="B4273" t="str">
            <v>Not Listed</v>
          </cell>
          <cell r="C4273" t="str">
            <v>TATASTLBSL</v>
          </cell>
        </row>
        <row r="4274">
          <cell r="A4274" t="str">
            <v>TATA STEEL LTD</v>
          </cell>
          <cell r="B4274">
            <v>500470</v>
          </cell>
          <cell r="C4274" t="str">
            <v>TATASTEEL</v>
          </cell>
        </row>
        <row r="4275">
          <cell r="A4275" t="str">
            <v>TATA TELESERVICES MAHARASHTRA LTD</v>
          </cell>
          <cell r="B4275">
            <v>532371</v>
          </cell>
          <cell r="C4275" t="str">
            <v>TTML</v>
          </cell>
        </row>
        <row r="4276">
          <cell r="A4276" t="str">
            <v>TATIA GLOBAL VENNTURE LTD</v>
          </cell>
          <cell r="B4276">
            <v>521228</v>
          </cell>
          <cell r="C4276" t="str">
            <v>Not Listed</v>
          </cell>
        </row>
        <row r="4277">
          <cell r="A4277" t="str">
            <v>TAVERNIER RESOURCES LTD</v>
          </cell>
          <cell r="B4277">
            <v>531190</v>
          </cell>
          <cell r="C4277" t="str">
            <v>Not Listed</v>
          </cell>
        </row>
        <row r="4278">
          <cell r="A4278" t="str">
            <v>TAYLORMADE RENEWABLES LTD</v>
          </cell>
          <cell r="B4278">
            <v>541228</v>
          </cell>
          <cell r="C4278" t="str">
            <v>Not Listed</v>
          </cell>
        </row>
        <row r="4279">
          <cell r="A4279" t="str">
            <v>TAYO ROLLS LTD</v>
          </cell>
          <cell r="B4279">
            <v>504961</v>
          </cell>
          <cell r="C4279" t="str">
            <v>Not Listed</v>
          </cell>
        </row>
        <row r="4280">
          <cell r="A4280" t="str">
            <v>TCFC FINANCE LTD</v>
          </cell>
          <cell r="B4280">
            <v>532284</v>
          </cell>
          <cell r="C4280" t="str">
            <v>Not Listed</v>
          </cell>
        </row>
        <row r="4281">
          <cell r="A4281" t="str">
            <v>TCI DEVELOPERS LTD</v>
          </cell>
          <cell r="B4281">
            <v>533393</v>
          </cell>
          <cell r="C4281" t="str">
            <v>TCIDEVELOP</v>
          </cell>
        </row>
        <row r="4282">
          <cell r="A4282" t="str">
            <v>TCI EXPRESS LTD</v>
          </cell>
          <cell r="B4282">
            <v>540212</v>
          </cell>
          <cell r="C4282" t="str">
            <v>TCIEXP</v>
          </cell>
        </row>
        <row r="4283">
          <cell r="A4283" t="str">
            <v>TCI FINANCE LTD</v>
          </cell>
          <cell r="B4283">
            <v>501242</v>
          </cell>
          <cell r="C4283" t="str">
            <v>TCIFINANCE</v>
          </cell>
        </row>
        <row r="4284">
          <cell r="A4284" t="str">
            <v>TCI INDUSTRIES LTD</v>
          </cell>
          <cell r="B4284">
            <v>532262</v>
          </cell>
          <cell r="C4284" t="str">
            <v>Not Listed</v>
          </cell>
        </row>
        <row r="4285">
          <cell r="A4285" t="str">
            <v>TCM LTD</v>
          </cell>
          <cell r="B4285">
            <v>524156</v>
          </cell>
          <cell r="C4285" t="str">
            <v>Not Listed</v>
          </cell>
        </row>
        <row r="4286">
          <cell r="A4286" t="str">
            <v>TCNS CLOTHING CO LTD</v>
          </cell>
          <cell r="B4286">
            <v>541700</v>
          </cell>
          <cell r="C4286" t="str">
            <v>TCNSBRANDS</v>
          </cell>
        </row>
        <row r="4287">
          <cell r="A4287" t="str">
            <v>TCPL PACKAGING LTD</v>
          </cell>
          <cell r="B4287">
            <v>523301</v>
          </cell>
          <cell r="C4287" t="str">
            <v>TCPLPACK</v>
          </cell>
        </row>
        <row r="4288">
          <cell r="A4288" t="str">
            <v>TD POWER SYSTEMS LTD</v>
          </cell>
          <cell r="B4288" t="str">
            <v>Not Listed</v>
          </cell>
          <cell r="C4288" t="str">
            <v>TDPOWERSYS</v>
          </cell>
        </row>
        <row r="4289">
          <cell r="A4289" t="str">
            <v>TEA TIME LTD</v>
          </cell>
          <cell r="B4289">
            <v>512011</v>
          </cell>
          <cell r="C4289" t="str">
            <v>Not Listed</v>
          </cell>
        </row>
        <row r="4290">
          <cell r="A4290" t="str">
            <v>TEAMLEASE SERVICES LTD</v>
          </cell>
          <cell r="B4290">
            <v>539658</v>
          </cell>
          <cell r="C4290" t="str">
            <v>TEAMLEASE</v>
          </cell>
        </row>
        <row r="4291">
          <cell r="A4291" t="str">
            <v>TECH MAHINDRA LTD</v>
          </cell>
          <cell r="B4291">
            <v>532755</v>
          </cell>
          <cell r="C4291" t="str">
            <v>TECHM</v>
          </cell>
        </row>
        <row r="4292">
          <cell r="A4292" t="str">
            <v>TECHINDIA NIRMAN LTD</v>
          </cell>
          <cell r="B4292">
            <v>526576</v>
          </cell>
          <cell r="C4292" t="str">
            <v>TECHIN</v>
          </cell>
        </row>
        <row r="4293">
          <cell r="A4293" t="str">
            <v>TECHNO ELECTRIC &amp; ENGINEERING COMPANY LTD</v>
          </cell>
          <cell r="B4293">
            <v>542141</v>
          </cell>
          <cell r="C4293" t="str">
            <v>TECHNOE</v>
          </cell>
        </row>
        <row r="4294">
          <cell r="A4294" t="str">
            <v>TECHNOCRAFT INDUSTRIES (INDIA) LTD</v>
          </cell>
          <cell r="B4294">
            <v>532804</v>
          </cell>
          <cell r="C4294" t="str">
            <v>TIIL</v>
          </cell>
        </row>
        <row r="4295">
          <cell r="A4295" t="str">
            <v>TECHNOCRAFT INDUSTRIES INDIA LTD</v>
          </cell>
          <cell r="B4295">
            <v>532804</v>
          </cell>
          <cell r="C4295" t="str">
            <v>TIIL</v>
          </cell>
        </row>
        <row r="4296">
          <cell r="A4296" t="str">
            <v>TECHNOFAB ENGINEERING LTD</v>
          </cell>
          <cell r="B4296">
            <v>533216</v>
          </cell>
          <cell r="C4296" t="str">
            <v>TECHNOFAB</v>
          </cell>
        </row>
        <row r="4297">
          <cell r="A4297" t="str">
            <v>TECHNOJET CONSULTANTS LTD</v>
          </cell>
          <cell r="B4297">
            <v>509917</v>
          </cell>
          <cell r="C4297" t="str">
            <v>Not Listed</v>
          </cell>
        </row>
        <row r="4298">
          <cell r="A4298" t="str">
            <v>TECHNVISION VENTURES LTD</v>
          </cell>
          <cell r="B4298">
            <v>501421</v>
          </cell>
          <cell r="C4298" t="str">
            <v>Not Listed</v>
          </cell>
        </row>
        <row r="4299">
          <cell r="A4299" t="str">
            <v>TEESTA AGRO INDUSTRIES LTD</v>
          </cell>
          <cell r="B4299">
            <v>524204</v>
          </cell>
          <cell r="C4299" t="str">
            <v>Not Listed</v>
          </cell>
        </row>
        <row r="4300">
          <cell r="A4300" t="str">
            <v>TEJAS NETWORKS LTD</v>
          </cell>
          <cell r="B4300">
            <v>540595</v>
          </cell>
          <cell r="C4300" t="str">
            <v>TEJASNET</v>
          </cell>
        </row>
        <row r="4301">
          <cell r="A4301" t="str">
            <v>TEJNAKSH HEALTHCARE LTD</v>
          </cell>
          <cell r="B4301">
            <v>539428</v>
          </cell>
          <cell r="C4301" t="str">
            <v>Not Listed</v>
          </cell>
        </row>
        <row r="4302">
          <cell r="A4302" t="str">
            <v>TELECANOR GLOBAL LTD</v>
          </cell>
          <cell r="B4302">
            <v>530595</v>
          </cell>
          <cell r="C4302" t="str">
            <v>Not Listed</v>
          </cell>
        </row>
        <row r="4303">
          <cell r="A4303" t="str">
            <v>TERA SOFTWARE LTD</v>
          </cell>
          <cell r="B4303">
            <v>533982</v>
          </cell>
          <cell r="C4303" t="str">
            <v>TERASOFT</v>
          </cell>
        </row>
        <row r="4304">
          <cell r="A4304" t="str">
            <v>TERAI TEA CO LTD</v>
          </cell>
          <cell r="B4304">
            <v>530533</v>
          </cell>
          <cell r="C4304" t="str">
            <v>Not Listed</v>
          </cell>
        </row>
        <row r="4305">
          <cell r="A4305" t="str">
            <v>TERRAFORM MAGNUM LTD</v>
          </cell>
          <cell r="B4305">
            <v>506162</v>
          </cell>
          <cell r="C4305" t="str">
            <v>Not Listed</v>
          </cell>
        </row>
        <row r="4306">
          <cell r="A4306" t="str">
            <v>TERRAFORM REALSTATE LTD</v>
          </cell>
          <cell r="B4306">
            <v>512157</v>
          </cell>
          <cell r="C4306" t="str">
            <v>Not Listed</v>
          </cell>
        </row>
        <row r="4307">
          <cell r="A4307" t="str">
            <v>TEXMACO INFRASTRUCTURE &amp; HOLDINGS LTD</v>
          </cell>
          <cell r="B4307">
            <v>505400</v>
          </cell>
          <cell r="C4307" t="str">
            <v>TEXINFRA</v>
          </cell>
        </row>
        <row r="4308">
          <cell r="A4308" t="str">
            <v>TEXMACO RAIL &amp; ENGINEERING LTD</v>
          </cell>
          <cell r="B4308">
            <v>533326</v>
          </cell>
          <cell r="C4308" t="str">
            <v>TEXRAIL</v>
          </cell>
        </row>
        <row r="4309">
          <cell r="A4309" t="str">
            <v>TEXMO PIPES AND PRODUCTS LTD</v>
          </cell>
          <cell r="B4309">
            <v>533164</v>
          </cell>
          <cell r="C4309" t="str">
            <v>TEXMOPIPES</v>
          </cell>
        </row>
        <row r="4310">
          <cell r="A4310" t="str">
            <v>TGB BANQUETS AND HOTELS LTD</v>
          </cell>
          <cell r="B4310">
            <v>532845</v>
          </cell>
          <cell r="C4310" t="str">
            <v>TGBHOTELS</v>
          </cell>
        </row>
        <row r="4311">
          <cell r="A4311" t="str">
            <v>TGV SRAAC LTD</v>
          </cell>
          <cell r="B4311">
            <v>507753</v>
          </cell>
          <cell r="C4311" t="str">
            <v>Not Listed</v>
          </cell>
        </row>
        <row r="4312">
          <cell r="A4312" t="str">
            <v>THACKER &amp; CO LTD</v>
          </cell>
          <cell r="B4312">
            <v>509945</v>
          </cell>
          <cell r="C4312" t="str">
            <v>Not Listed</v>
          </cell>
        </row>
        <row r="4313">
          <cell r="A4313" t="str">
            <v>THAKKERS DEVELOPERS LTD</v>
          </cell>
          <cell r="B4313">
            <v>526654</v>
          </cell>
          <cell r="C4313" t="str">
            <v>Not Listed</v>
          </cell>
        </row>
        <row r="4314">
          <cell r="A4314" t="str">
            <v>THAKRAL SERVICES (INDIA) LTD</v>
          </cell>
          <cell r="B4314">
            <v>509015</v>
          </cell>
          <cell r="C4314" t="str">
            <v>Not Listed</v>
          </cell>
        </row>
        <row r="4315">
          <cell r="A4315" t="str">
            <v>THAKRAL SERVICES INDIA LTD</v>
          </cell>
          <cell r="B4315">
            <v>509015</v>
          </cell>
          <cell r="C4315" t="str">
            <v>Not Listed</v>
          </cell>
        </row>
        <row r="4316">
          <cell r="A4316" t="str">
            <v>THAMBBI MODERN SPINNING MILLS LTD</v>
          </cell>
          <cell r="B4316">
            <v>514484</v>
          </cell>
          <cell r="C4316" t="str">
            <v>Not Listed</v>
          </cell>
        </row>
        <row r="4317">
          <cell r="A4317" t="str">
            <v>THANGAMAYIL JEWELLERY LTD</v>
          </cell>
          <cell r="B4317">
            <v>533158</v>
          </cell>
          <cell r="C4317" t="str">
            <v>THANGAMAYL</v>
          </cell>
        </row>
        <row r="4318">
          <cell r="A4318" t="str">
            <v>THE ANDHRA SUGARS LTD</v>
          </cell>
          <cell r="B4318">
            <v>590062</v>
          </cell>
          <cell r="C4318" t="str">
            <v>ANDHRSUGAR</v>
          </cell>
        </row>
        <row r="4319">
          <cell r="A4319" t="str">
            <v>The Anup Engineering Ltd</v>
          </cell>
          <cell r="B4319">
            <v>542460</v>
          </cell>
          <cell r="C4319" t="str">
            <v>ANUP</v>
          </cell>
        </row>
        <row r="4320">
          <cell r="A4320" t="str">
            <v>THE BYKE HOSPITALITY LTD</v>
          </cell>
          <cell r="B4320">
            <v>531373</v>
          </cell>
          <cell r="C4320" t="str">
            <v>BYKE</v>
          </cell>
        </row>
        <row r="4321">
          <cell r="A4321" t="str">
            <v>THE FEDERAL BANK LTD</v>
          </cell>
          <cell r="B4321">
            <v>500469</v>
          </cell>
          <cell r="C4321" t="str">
            <v>FEDERALBNK</v>
          </cell>
        </row>
        <row r="4322">
          <cell r="A4322" t="str">
            <v>THE GREAT EASTERN SHIPPING COMPANY LTD</v>
          </cell>
          <cell r="B4322">
            <v>500620</v>
          </cell>
          <cell r="C4322" t="str">
            <v>GESHIP</v>
          </cell>
        </row>
        <row r="4323">
          <cell r="A4323" t="str">
            <v>THE GROB TEA COMPANY LTD</v>
          </cell>
          <cell r="B4323" t="str">
            <v>Not Listed</v>
          </cell>
          <cell r="C4323" t="str">
            <v>GROBTEA</v>
          </cell>
        </row>
        <row r="4324">
          <cell r="A4324" t="str">
            <v>THE HI-TECH GEARS LTD</v>
          </cell>
          <cell r="B4324">
            <v>522073</v>
          </cell>
          <cell r="C4324" t="str">
            <v>HITECHGEAR</v>
          </cell>
        </row>
        <row r="4325">
          <cell r="A4325" t="str">
            <v>THE INDIA CEMENTS LTD</v>
          </cell>
          <cell r="B4325">
            <v>530005</v>
          </cell>
          <cell r="C4325" t="str">
            <v>INDIACEM</v>
          </cell>
        </row>
        <row r="4326">
          <cell r="A4326" t="str">
            <v>THE INDIAN HOTELS COMPANY LTD</v>
          </cell>
          <cell r="B4326">
            <v>500850</v>
          </cell>
          <cell r="C4326" t="str">
            <v>INDHOTEL</v>
          </cell>
        </row>
        <row r="4327">
          <cell r="A4327" t="str">
            <v>THE INDIAN WOOD PRODUCTS COMPANY LTD</v>
          </cell>
          <cell r="B4327">
            <v>540954</v>
          </cell>
          <cell r="C4327" t="str">
            <v>Not Listed</v>
          </cell>
        </row>
        <row r="4328">
          <cell r="A4328" t="str">
            <v>THE INVESTMENT TRUST OF (INDIA) LTD</v>
          </cell>
          <cell r="B4328">
            <v>530023</v>
          </cell>
          <cell r="C4328" t="str">
            <v>THEINVEST</v>
          </cell>
        </row>
        <row r="4329">
          <cell r="A4329" t="str">
            <v>THE INVESTMENT TRUST OF INDIA LTD</v>
          </cell>
          <cell r="B4329">
            <v>530023</v>
          </cell>
          <cell r="C4329" t="str">
            <v>THEINVEST</v>
          </cell>
        </row>
        <row r="4330">
          <cell r="A4330" t="str">
            <v>THE JAMMU &amp; KASHMIR BANK LTD</v>
          </cell>
          <cell r="B4330">
            <v>532209</v>
          </cell>
          <cell r="C4330" t="str">
            <v>J&amp;KBANK</v>
          </cell>
        </row>
        <row r="4331">
          <cell r="A4331" t="str">
            <v>THE KARNATAKA BANK LTD</v>
          </cell>
          <cell r="B4331">
            <v>532652</v>
          </cell>
          <cell r="C4331" t="str">
            <v>KTKBANK</v>
          </cell>
        </row>
        <row r="4332">
          <cell r="A4332" t="str">
            <v>THE MANDHANA RETAIL VENTURES LTD</v>
          </cell>
          <cell r="B4332">
            <v>540210</v>
          </cell>
          <cell r="C4332" t="str">
            <v>TMRVL</v>
          </cell>
        </row>
        <row r="4333">
          <cell r="A4333" t="str">
            <v>THE MOTOR &amp; GENERAL FINANCE LTD</v>
          </cell>
          <cell r="B4333">
            <v>501343</v>
          </cell>
          <cell r="C4333" t="str">
            <v>MOTOGENFIN</v>
          </cell>
        </row>
        <row r="4334">
          <cell r="A4334" t="str">
            <v>THE NEW INDIA ASSURANCE COMPANY LTD</v>
          </cell>
          <cell r="B4334">
            <v>540769</v>
          </cell>
          <cell r="C4334" t="str">
            <v>NIACL</v>
          </cell>
        </row>
        <row r="4335">
          <cell r="A4335" t="str">
            <v>THE ORISSA MINERALS DEVELOPMENT COMPANY LTD</v>
          </cell>
          <cell r="B4335">
            <v>590086</v>
          </cell>
          <cell r="C4335" t="str">
            <v>ORISSAMINE</v>
          </cell>
        </row>
        <row r="4336">
          <cell r="A4336" t="str">
            <v>THE PERIA KARAMALAI TEA &amp; PRODUCE COMPANY LTD</v>
          </cell>
          <cell r="B4336" t="str">
            <v>Not Listed</v>
          </cell>
          <cell r="C4336" t="str">
            <v>PKTEA</v>
          </cell>
        </row>
        <row r="4337">
          <cell r="A4337" t="str">
            <v>THE PHOENIX MILLS LTD</v>
          </cell>
          <cell r="B4337">
            <v>503100</v>
          </cell>
          <cell r="C4337" t="str">
            <v>PHOENIXLTD</v>
          </cell>
        </row>
        <row r="4338">
          <cell r="A4338" t="str">
            <v>THE PHOSPHATE COMPANY LTD</v>
          </cell>
          <cell r="B4338">
            <v>542123</v>
          </cell>
          <cell r="C4338" t="str">
            <v>Not Listed</v>
          </cell>
        </row>
        <row r="4339">
          <cell r="A4339" t="str">
            <v>THE RAMCO CEMENTS LTD</v>
          </cell>
          <cell r="B4339">
            <v>500260</v>
          </cell>
          <cell r="C4339" t="str">
            <v>RAMCOCEM</v>
          </cell>
        </row>
        <row r="4340">
          <cell r="A4340" t="str">
            <v>THE RUBY MILLS LTD</v>
          </cell>
          <cell r="B4340">
            <v>503169</v>
          </cell>
          <cell r="C4340" t="str">
            <v>RUBYMILLS</v>
          </cell>
        </row>
        <row r="4341">
          <cell r="A4341" t="str">
            <v>THE SANDESH LTD</v>
          </cell>
          <cell r="B4341">
            <v>526725</v>
          </cell>
          <cell r="C4341" t="str">
            <v>SANDESH</v>
          </cell>
        </row>
        <row r="4342">
          <cell r="A4342" t="str">
            <v>THE SOUTH INDIAN BANK LTD</v>
          </cell>
          <cell r="B4342">
            <v>532218</v>
          </cell>
          <cell r="C4342" t="str">
            <v>SOUTHBANK</v>
          </cell>
        </row>
        <row r="4343">
          <cell r="A4343" t="str">
            <v>THE STATE TRADING CORPORATION OF (INDIA) LTD</v>
          </cell>
          <cell r="B4343">
            <v>512531</v>
          </cell>
          <cell r="C4343" t="str">
            <v>STC(INDIA)</v>
          </cell>
        </row>
        <row r="4344">
          <cell r="A4344" t="str">
            <v>THE STATE TRADING CORPORATION OF INDIA LTD</v>
          </cell>
          <cell r="B4344">
            <v>512531</v>
          </cell>
          <cell r="C4344" t="str">
            <v>STCINDIA</v>
          </cell>
        </row>
        <row r="4345">
          <cell r="A4345" t="str">
            <v>THE TINPLATE COMPANY OF (INDIA) LTD</v>
          </cell>
          <cell r="B4345">
            <v>504966</v>
          </cell>
          <cell r="C4345" t="str">
            <v>TINPLATE</v>
          </cell>
        </row>
        <row r="4346">
          <cell r="A4346" t="str">
            <v>THE TINPLATE COMPANY OF INDIA LTD</v>
          </cell>
          <cell r="B4346">
            <v>504966</v>
          </cell>
          <cell r="C4346" t="str">
            <v>TINPLATE</v>
          </cell>
        </row>
        <row r="4347">
          <cell r="A4347" t="str">
            <v>THE UGAR SUGAR WORKS LTD</v>
          </cell>
          <cell r="B4347">
            <v>530363</v>
          </cell>
          <cell r="C4347" t="str">
            <v>UGARSUGAR</v>
          </cell>
        </row>
        <row r="4348">
          <cell r="A4348" t="str">
            <v>THE UNITED NILGIRI TEA ESTATES COMPANY LTD</v>
          </cell>
          <cell r="B4348" t="str">
            <v>Not Listed</v>
          </cell>
          <cell r="C4348" t="str">
            <v>UNITEDTEA</v>
          </cell>
        </row>
        <row r="4349">
          <cell r="A4349" t="str">
            <v>THE WESTERN INDIA PLYWOODS LTD</v>
          </cell>
          <cell r="B4349" t="str">
            <v>Not Listed</v>
          </cell>
          <cell r="C4349" t="str">
            <v>WIPL</v>
          </cell>
        </row>
        <row r="4350">
          <cell r="A4350" t="str">
            <v>THE YAMUNA SYNDICATE LTD</v>
          </cell>
          <cell r="B4350">
            <v>540980</v>
          </cell>
          <cell r="C4350" t="str">
            <v>Not Listed</v>
          </cell>
        </row>
        <row r="4351">
          <cell r="A4351" t="str">
            <v>THEJO ENGINEERING LTD</v>
          </cell>
          <cell r="B4351" t="str">
            <v>Not Listed</v>
          </cell>
          <cell r="C4351" t="str">
            <v>THEJO</v>
          </cell>
        </row>
        <row r="4352">
          <cell r="A4352" t="str">
            <v>THEMIS MEDICARE LTD</v>
          </cell>
          <cell r="B4352">
            <v>530199</v>
          </cell>
          <cell r="C4352" t="str">
            <v>THEMISMED</v>
          </cell>
        </row>
        <row r="4353">
          <cell r="A4353" t="str">
            <v>THERMAX LTD</v>
          </cell>
          <cell r="B4353">
            <v>500411</v>
          </cell>
          <cell r="C4353" t="str">
            <v>THERMAX</v>
          </cell>
        </row>
        <row r="4354">
          <cell r="A4354" t="str">
            <v>THINK INK STUDIO LTD</v>
          </cell>
          <cell r="B4354">
            <v>539310</v>
          </cell>
          <cell r="C4354" t="str">
            <v>Not Listed</v>
          </cell>
        </row>
        <row r="4355">
          <cell r="A4355" t="str">
            <v>THIRANI PROJECTS LTD</v>
          </cell>
          <cell r="B4355">
            <v>538464</v>
          </cell>
          <cell r="C4355" t="str">
            <v>Not Listed</v>
          </cell>
        </row>
        <row r="4356">
          <cell r="A4356" t="str">
            <v>THIRDWAVE FINANCIAL INTERMEDIARIES LTD</v>
          </cell>
          <cell r="B4356">
            <v>531652</v>
          </cell>
          <cell r="C4356" t="str">
            <v>Not Listed</v>
          </cell>
        </row>
        <row r="4357">
          <cell r="A4357" t="str">
            <v>THIRU AROORAN SUGARS LTD</v>
          </cell>
          <cell r="B4357">
            <v>507450</v>
          </cell>
          <cell r="C4357" t="str">
            <v>THIRUSUGAR</v>
          </cell>
        </row>
        <row r="4358">
          <cell r="A4358" t="str">
            <v>THIRUMALAI CHEMICALS LTD</v>
          </cell>
          <cell r="B4358">
            <v>500412</v>
          </cell>
          <cell r="C4358" t="str">
            <v>TIRUMALCHM</v>
          </cell>
        </row>
        <row r="4359">
          <cell r="A4359" t="str">
            <v>THOMAS COOK (INDIA) LTD</v>
          </cell>
          <cell r="B4359">
            <v>500413</v>
          </cell>
          <cell r="C4359" t="str">
            <v>THOMASCOOK</v>
          </cell>
        </row>
        <row r="4360">
          <cell r="A4360" t="str">
            <v>THOMAS COOK INDIA LTD</v>
          </cell>
          <cell r="B4360">
            <v>500413</v>
          </cell>
          <cell r="C4360" t="str">
            <v>THOMASCOOK</v>
          </cell>
        </row>
        <row r="4361">
          <cell r="A4361" t="str">
            <v>THOMAS SCOTT (INDIA) LTD</v>
          </cell>
          <cell r="B4361">
            <v>533941</v>
          </cell>
          <cell r="C4361" t="str">
            <v>THOMASCOTT</v>
          </cell>
        </row>
        <row r="4362">
          <cell r="A4362" t="str">
            <v>THOMAS SCOTT INDIA LTD</v>
          </cell>
          <cell r="B4362">
            <v>533941</v>
          </cell>
          <cell r="C4362" t="str">
            <v>THOMASCOTT</v>
          </cell>
        </row>
        <row r="4363">
          <cell r="A4363" t="str">
            <v>THYROCARE TECHNOLOGIES LTD</v>
          </cell>
          <cell r="B4363">
            <v>539871</v>
          </cell>
          <cell r="C4363" t="str">
            <v>THYROCARE</v>
          </cell>
        </row>
        <row r="4364">
          <cell r="A4364" t="str">
            <v>TI FINANCIAL HOLDINGS LTD</v>
          </cell>
          <cell r="B4364">
            <v>504973</v>
          </cell>
          <cell r="C4364" t="str">
            <v>TIFIN</v>
          </cell>
        </row>
        <row r="4365">
          <cell r="A4365" t="str">
            <v>TIAAN AYURVEDIC &amp; HERBS LTD</v>
          </cell>
          <cell r="B4365">
            <v>540108</v>
          </cell>
          <cell r="C4365" t="str">
            <v>Not Listed</v>
          </cell>
        </row>
        <row r="4366">
          <cell r="A4366" t="str">
            <v>TIDE WATER OIL COMPANY (INDIA) LTD</v>
          </cell>
          <cell r="B4366">
            <v>590005</v>
          </cell>
          <cell r="C4366" t="str">
            <v>TIDEWATER</v>
          </cell>
        </row>
        <row r="4367">
          <cell r="A4367" t="str">
            <v>TIDE WATER OIL COMPANY INDIA LTD</v>
          </cell>
          <cell r="B4367">
            <v>590005</v>
          </cell>
          <cell r="C4367" t="str">
            <v>TIDEWATER</v>
          </cell>
        </row>
        <row r="4368">
          <cell r="A4368" t="str">
            <v>TIGER LOGISTICS (INDIA) LTD</v>
          </cell>
          <cell r="B4368">
            <v>536264</v>
          </cell>
          <cell r="C4368" t="str">
            <v>Not Listed</v>
          </cell>
        </row>
        <row r="4369">
          <cell r="A4369" t="str">
            <v>TIGER LOGISTICS INDIA LTD</v>
          </cell>
          <cell r="B4369">
            <v>536264</v>
          </cell>
          <cell r="C4369" t="str">
            <v>Not Listed</v>
          </cell>
        </row>
        <row r="4370">
          <cell r="A4370" t="str">
            <v>TIJARIA POLYPIPES LTD</v>
          </cell>
          <cell r="B4370">
            <v>533629</v>
          </cell>
          <cell r="C4370" t="str">
            <v>TIJARIA</v>
          </cell>
        </row>
        <row r="4371">
          <cell r="A4371" t="str">
            <v>TIL LTD</v>
          </cell>
          <cell r="B4371">
            <v>505196</v>
          </cell>
          <cell r="C4371" t="str">
            <v>TIL</v>
          </cell>
        </row>
        <row r="4372">
          <cell r="A4372" t="str">
            <v>Tilak Ventures Ltd</v>
          </cell>
          <cell r="B4372">
            <v>503663</v>
          </cell>
          <cell r="C4372" t="str">
            <v>TILAK</v>
          </cell>
        </row>
        <row r="4373">
          <cell r="A4373" t="str">
            <v>TILAKNAGAR INDUSTRIES LTD</v>
          </cell>
          <cell r="B4373">
            <v>507205</v>
          </cell>
          <cell r="C4373" t="str">
            <v>TI</v>
          </cell>
        </row>
        <row r="4374">
          <cell r="A4374" t="str">
            <v>TIME TECHNOPLAST LTD</v>
          </cell>
          <cell r="B4374">
            <v>532856</v>
          </cell>
          <cell r="C4374" t="str">
            <v>TIMETECHNO</v>
          </cell>
        </row>
        <row r="4375">
          <cell r="A4375" t="str">
            <v>TIMES GUARANTY LTD</v>
          </cell>
          <cell r="B4375">
            <v>511559</v>
          </cell>
          <cell r="C4375" t="str">
            <v>TIMESGTY</v>
          </cell>
        </row>
        <row r="4376">
          <cell r="A4376" t="str">
            <v>TIMEX GROUP (INDIA) LTD</v>
          </cell>
          <cell r="B4376">
            <v>500414</v>
          </cell>
          <cell r="C4376" t="str">
            <v>Not Listed</v>
          </cell>
        </row>
        <row r="4377">
          <cell r="A4377" t="str">
            <v>TIMEX GROUP INDIA LTD</v>
          </cell>
          <cell r="B4377">
            <v>500414</v>
          </cell>
          <cell r="C4377" t="str">
            <v>Not Listed</v>
          </cell>
        </row>
        <row r="4378">
          <cell r="A4378" t="str">
            <v>TIMKEN (INDIA) LTD</v>
          </cell>
          <cell r="B4378">
            <v>522113</v>
          </cell>
          <cell r="C4378" t="str">
            <v>TIMKEN</v>
          </cell>
        </row>
        <row r="4379">
          <cell r="A4379" t="str">
            <v>TIMKEN INDIA LTD</v>
          </cell>
          <cell r="B4379">
            <v>522113</v>
          </cell>
          <cell r="C4379" t="str">
            <v>TIMKEN</v>
          </cell>
        </row>
        <row r="4380">
          <cell r="A4380" t="str">
            <v>TINNA RUBBER AND INFRASTRUCTURE LTD</v>
          </cell>
          <cell r="B4380">
            <v>530475</v>
          </cell>
          <cell r="C4380" t="str">
            <v>Not Listed</v>
          </cell>
        </row>
        <row r="4381">
          <cell r="A4381" t="str">
            <v>TINNA TRADE LTD</v>
          </cell>
          <cell r="B4381">
            <v>541741</v>
          </cell>
          <cell r="C4381" t="str">
            <v>Not Listed</v>
          </cell>
        </row>
        <row r="4382">
          <cell r="A4382" t="str">
            <v>TIPS INDUSTRIES LTD</v>
          </cell>
          <cell r="B4382">
            <v>532375</v>
          </cell>
          <cell r="C4382" t="str">
            <v>TIPSINDLTD</v>
          </cell>
        </row>
        <row r="4383">
          <cell r="A4383" t="str">
            <v>TIRUPATI FINLEASE LTD</v>
          </cell>
          <cell r="B4383">
            <v>539488</v>
          </cell>
          <cell r="C4383" t="str">
            <v>Not Listed</v>
          </cell>
        </row>
        <row r="4384">
          <cell r="A4384" t="str">
            <v>TIRUPATI FOAM LTD</v>
          </cell>
          <cell r="B4384">
            <v>540904</v>
          </cell>
          <cell r="C4384" t="str">
            <v>Not Listed</v>
          </cell>
        </row>
        <row r="4385">
          <cell r="A4385" t="str">
            <v>TIRUPATI FORGE LTD</v>
          </cell>
          <cell r="B4385" t="str">
            <v>Not Listed</v>
          </cell>
          <cell r="C4385" t="str">
            <v>TIRUPATIFL</v>
          </cell>
        </row>
        <row r="4386">
          <cell r="A4386" t="str">
            <v>TIRUPATI INDUSTRIES (INDIA) LTD</v>
          </cell>
          <cell r="B4386">
            <v>531547</v>
          </cell>
          <cell r="C4386" t="str">
            <v>Not Listed</v>
          </cell>
        </row>
        <row r="4387">
          <cell r="A4387" t="str">
            <v>TIRUPATI INDUSTRIES INDIA LTD</v>
          </cell>
          <cell r="B4387">
            <v>531547</v>
          </cell>
          <cell r="C4387" t="str">
            <v>Not Listed</v>
          </cell>
        </row>
        <row r="4388">
          <cell r="A4388" t="str">
            <v>TIRUPATI SARJAN LTD</v>
          </cell>
          <cell r="B4388">
            <v>531814</v>
          </cell>
          <cell r="C4388" t="str">
            <v>Not Listed</v>
          </cell>
        </row>
        <row r="4389">
          <cell r="A4389" t="str">
            <v>TIRUPATI STARCH &amp; CHEMICALS LTD</v>
          </cell>
          <cell r="B4389">
            <v>524582</v>
          </cell>
          <cell r="C4389" t="str">
            <v>Not Listed</v>
          </cell>
        </row>
        <row r="4390">
          <cell r="A4390" t="str">
            <v>TIRUPATI TYRES LTD</v>
          </cell>
          <cell r="B4390">
            <v>539040</v>
          </cell>
          <cell r="C4390" t="str">
            <v>Not Listed</v>
          </cell>
        </row>
        <row r="4391">
          <cell r="A4391" t="str">
            <v>TITAANIUM TEN ENTERPRISE LTD</v>
          </cell>
          <cell r="B4391">
            <v>539985</v>
          </cell>
          <cell r="C4391" t="str">
            <v>Not Listed</v>
          </cell>
        </row>
        <row r="4392">
          <cell r="A4392" t="str">
            <v>TITAGARH WAGONS LTD</v>
          </cell>
          <cell r="B4392">
            <v>532966</v>
          </cell>
          <cell r="C4392" t="str">
            <v>TWL</v>
          </cell>
        </row>
        <row r="4393">
          <cell r="A4393" t="str">
            <v>TITAN BIOTECH LTD</v>
          </cell>
          <cell r="B4393">
            <v>524717</v>
          </cell>
          <cell r="C4393" t="str">
            <v>Not Listed</v>
          </cell>
        </row>
        <row r="4394">
          <cell r="A4394" t="str">
            <v>TITAN COMPANY LTD</v>
          </cell>
          <cell r="B4394">
            <v>500114</v>
          </cell>
          <cell r="C4394" t="str">
            <v>TITAN</v>
          </cell>
        </row>
        <row r="4395">
          <cell r="A4395" t="str">
            <v>TITAN SECURITIES LTD</v>
          </cell>
          <cell r="B4395">
            <v>530045</v>
          </cell>
          <cell r="C4395" t="str">
            <v>Not Listed</v>
          </cell>
        </row>
        <row r="4396">
          <cell r="A4396" t="str">
            <v>TIVOLI CONSTRUCTION LTD</v>
          </cell>
          <cell r="B4396">
            <v>511096</v>
          </cell>
          <cell r="C4396" t="str">
            <v>Not Listed</v>
          </cell>
        </row>
        <row r="4397">
          <cell r="A4397" t="str">
            <v>TODAYS WRITING INSTRUMENTS LTD</v>
          </cell>
          <cell r="B4397">
            <v>531830</v>
          </cell>
          <cell r="C4397" t="str">
            <v>TODAYS</v>
          </cell>
        </row>
        <row r="4398">
          <cell r="A4398" t="str">
            <v>TOKYO FINANCE LTD</v>
          </cell>
          <cell r="B4398">
            <v>531644</v>
          </cell>
          <cell r="C4398" t="str">
            <v>Not Listed</v>
          </cell>
        </row>
        <row r="4399">
          <cell r="A4399" t="str">
            <v>TOKYO PLAST INTERNATIONAL LTD</v>
          </cell>
          <cell r="B4399">
            <v>500418</v>
          </cell>
          <cell r="C4399" t="str">
            <v>TOKYOPLAST</v>
          </cell>
        </row>
        <row r="4400">
          <cell r="A4400" t="str">
            <v>TORRENT PHARMACEUTICALS LTD</v>
          </cell>
          <cell r="B4400">
            <v>500420</v>
          </cell>
          <cell r="C4400" t="str">
            <v>TORNTPHARM</v>
          </cell>
        </row>
        <row r="4401">
          <cell r="A4401" t="str">
            <v>TORRENT POWER LTD</v>
          </cell>
          <cell r="B4401">
            <v>532779</v>
          </cell>
          <cell r="C4401" t="str">
            <v>TORNTPOWER</v>
          </cell>
        </row>
        <row r="4402">
          <cell r="A4402" t="str">
            <v>TOTAL EXPORTS LTD</v>
          </cell>
          <cell r="B4402">
            <v>523878</v>
          </cell>
          <cell r="C4402" t="str">
            <v>Not Listed</v>
          </cell>
        </row>
        <row r="4403">
          <cell r="A4403" t="str">
            <v>TOTAL TRANSPORT SYSTEMS LTD</v>
          </cell>
          <cell r="B4403" t="str">
            <v>Not Listed</v>
          </cell>
          <cell r="C4403" t="str">
            <v>TOTAL</v>
          </cell>
        </row>
        <row r="4404">
          <cell r="A4404" t="str">
            <v>TOUCHWOOD ENTERTAINMENT LTD</v>
          </cell>
          <cell r="B4404" t="str">
            <v>Not Listed</v>
          </cell>
          <cell r="C4404" t="str">
            <v>TOUCHWOOD</v>
          </cell>
        </row>
        <row r="4405">
          <cell r="A4405" t="str">
            <v>TOURISM FINANCE CORPORATION OF (INDIA) LTD</v>
          </cell>
          <cell r="B4405">
            <v>526650</v>
          </cell>
          <cell r="C4405" t="str">
            <v>TFCILTD</v>
          </cell>
        </row>
        <row r="4406">
          <cell r="A4406" t="str">
            <v>TOURISM FINANCE CORPORATION OF INDIA LTD</v>
          </cell>
          <cell r="B4406">
            <v>526650</v>
          </cell>
          <cell r="C4406" t="str">
            <v>TFCILTD</v>
          </cell>
        </row>
        <row r="4407">
          <cell r="A4407" t="str">
            <v>TOWA SOKKI LTD</v>
          </cell>
          <cell r="B4407">
            <v>531771</v>
          </cell>
          <cell r="C4407" t="str">
            <v>Not Listed</v>
          </cell>
        </row>
        <row r="4408">
          <cell r="A4408" t="str">
            <v>TOYAM INDUSTRIES LTD</v>
          </cell>
          <cell r="B4408">
            <v>538607</v>
          </cell>
          <cell r="C4408" t="str">
            <v>Not Listed</v>
          </cell>
        </row>
        <row r="4409">
          <cell r="A4409" t="str">
            <v>TPI (INDIA) LTD</v>
          </cell>
          <cell r="B4409">
            <v>500421</v>
          </cell>
          <cell r="C4409" t="str">
            <v>Not Listed</v>
          </cell>
        </row>
        <row r="4410">
          <cell r="A4410" t="str">
            <v>TPI INDIA LTD</v>
          </cell>
          <cell r="B4410">
            <v>500421</v>
          </cell>
          <cell r="C4410" t="str">
            <v>Not Listed</v>
          </cell>
        </row>
        <row r="4411">
          <cell r="A4411" t="str">
            <v>TPL PLASTECH LTD</v>
          </cell>
          <cell r="B4411">
            <v>526582</v>
          </cell>
          <cell r="C4411" t="str">
            <v>TPLPLASTEH</v>
          </cell>
        </row>
        <row r="4412">
          <cell r="A4412" t="str">
            <v>TRADE WINGS LTD</v>
          </cell>
          <cell r="B4412">
            <v>509953</v>
          </cell>
          <cell r="C4412" t="str">
            <v>Not Listed</v>
          </cell>
        </row>
        <row r="4413">
          <cell r="A4413" t="str">
            <v>TRANS ASIA CORPORATION LTD</v>
          </cell>
          <cell r="B4413">
            <v>530783</v>
          </cell>
          <cell r="C4413" t="str">
            <v>Not Listed</v>
          </cell>
        </row>
        <row r="4414">
          <cell r="A4414" t="str">
            <v>TRANS FINANCIAL RESOURCES LTD.</v>
          </cell>
          <cell r="B4414">
            <v>526961</v>
          </cell>
          <cell r="C4414" t="str">
            <v>TRANSFIN</v>
          </cell>
        </row>
        <row r="4415">
          <cell r="A4415" t="str">
            <v>TRANSCHEM LTD</v>
          </cell>
          <cell r="B4415">
            <v>500422</v>
          </cell>
          <cell r="C4415" t="str">
            <v>Not Listed</v>
          </cell>
        </row>
        <row r="4416">
          <cell r="A4416" t="str">
            <v>TRANSCORP INTERNATIONAL LTD</v>
          </cell>
          <cell r="B4416">
            <v>532410</v>
          </cell>
          <cell r="C4416" t="str">
            <v>Not Listed</v>
          </cell>
        </row>
        <row r="4417">
          <cell r="A4417" t="str">
            <v>TRANSFORMERS AND RECTIFIERS (INDIA) LTD</v>
          </cell>
          <cell r="B4417">
            <v>532928</v>
          </cell>
          <cell r="C4417" t="str">
            <v>TRIL</v>
          </cell>
        </row>
        <row r="4418">
          <cell r="A4418" t="str">
            <v>TRANSFORMERS AND RECTIFIERS INDIA LTD</v>
          </cell>
          <cell r="B4418">
            <v>532928</v>
          </cell>
          <cell r="C4418" t="str">
            <v>TRIL</v>
          </cell>
        </row>
        <row r="4419">
          <cell r="A4419" t="str">
            <v>TRANS-FREIGHT CONTAINERS LTD</v>
          </cell>
          <cell r="B4419">
            <v>513063</v>
          </cell>
          <cell r="C4419" t="str">
            <v>Not Listed</v>
          </cell>
        </row>
        <row r="4420">
          <cell r="A4420" t="str">
            <v>TRANSGENE BIOTEK LTD</v>
          </cell>
          <cell r="B4420">
            <v>526139</v>
          </cell>
          <cell r="C4420" t="str">
            <v>Not Listed</v>
          </cell>
        </row>
        <row r="4421">
          <cell r="A4421" t="str">
            <v>TRANSGLOBE FOODS LTD</v>
          </cell>
          <cell r="B4421">
            <v>519367</v>
          </cell>
          <cell r="C4421" t="str">
            <v>Not Listed</v>
          </cell>
        </row>
        <row r="4422">
          <cell r="A4422" t="str">
            <v>TRANSOCEANIC PROPERTIES LTD</v>
          </cell>
          <cell r="B4422">
            <v>509003</v>
          </cell>
          <cell r="C4422" t="str">
            <v>Not Listed</v>
          </cell>
        </row>
        <row r="4423">
          <cell r="A4423" t="str">
            <v>TRANSPEK INDUSTRY LTD</v>
          </cell>
          <cell r="B4423">
            <v>506687</v>
          </cell>
          <cell r="C4423" t="str">
            <v>Not Listed</v>
          </cell>
        </row>
        <row r="4424">
          <cell r="A4424" t="str">
            <v>TRANSPORT CORPORATION OF (INDIA) LTD</v>
          </cell>
          <cell r="B4424">
            <v>532349</v>
          </cell>
          <cell r="C4424" t="str">
            <v>TCI</v>
          </cell>
        </row>
        <row r="4425">
          <cell r="A4425" t="str">
            <v>TRANSPORT CORPORATION OF INDIA LTD</v>
          </cell>
          <cell r="B4425">
            <v>532349</v>
          </cell>
          <cell r="C4425" t="str">
            <v>TCI</v>
          </cell>
        </row>
        <row r="4426">
          <cell r="A4426" t="str">
            <v>TRANSWARRANTY FINANCE LTD</v>
          </cell>
          <cell r="B4426">
            <v>532812</v>
          </cell>
          <cell r="C4426" t="str">
            <v>TFL</v>
          </cell>
        </row>
        <row r="4427">
          <cell r="A4427" t="str">
            <v>TRANSWIND INFRASTRUCTURES LTD</v>
          </cell>
          <cell r="B4427" t="str">
            <v>Not Listed</v>
          </cell>
          <cell r="C4427" t="str">
            <v>TRANSWIND</v>
          </cell>
        </row>
        <row r="4428">
          <cell r="A4428" t="str">
            <v>TREE HOUSE EDUCATION &amp; ACCESSORIES LTD</v>
          </cell>
          <cell r="B4428">
            <v>533540</v>
          </cell>
          <cell r="C4428" t="str">
            <v>TREEHOUSE</v>
          </cell>
        </row>
        <row r="4429">
          <cell r="A4429" t="str">
            <v>Trejhara Solutions Ltd</v>
          </cell>
          <cell r="B4429">
            <v>542233</v>
          </cell>
          <cell r="C4429" t="str">
            <v>TREJHARA</v>
          </cell>
        </row>
        <row r="4430">
          <cell r="A4430" t="str">
            <v>TRENT LTD</v>
          </cell>
          <cell r="B4430">
            <v>500251</v>
          </cell>
          <cell r="C4430" t="str">
            <v>TRENT</v>
          </cell>
        </row>
        <row r="4431">
          <cell r="A4431" t="str">
            <v>TRESCON LTD</v>
          </cell>
          <cell r="B4431">
            <v>532159</v>
          </cell>
          <cell r="C4431" t="str">
            <v>Not Listed</v>
          </cell>
        </row>
        <row r="4432">
          <cell r="A4432" t="str">
            <v>TRF LTD</v>
          </cell>
          <cell r="B4432">
            <v>505854</v>
          </cell>
          <cell r="C4432" t="str">
            <v>TRF</v>
          </cell>
        </row>
        <row r="4433">
          <cell r="A4433" t="str">
            <v>TRIBHOVANDAS BHIMJI ZAVERI LTD</v>
          </cell>
          <cell r="B4433">
            <v>534369</v>
          </cell>
          <cell r="C4433" t="str">
            <v>TBZ</v>
          </cell>
        </row>
        <row r="4434">
          <cell r="A4434" t="str">
            <v>TRICOM FRUIT PRODUCTS LTD</v>
          </cell>
          <cell r="B4434">
            <v>531716</v>
          </cell>
          <cell r="C4434" t="str">
            <v>Not Listed</v>
          </cell>
        </row>
        <row r="4435">
          <cell r="A4435" t="str">
            <v>TRIDENT LTD</v>
          </cell>
          <cell r="B4435">
            <v>521064</v>
          </cell>
          <cell r="C4435" t="str">
            <v>TRIDENT</v>
          </cell>
        </row>
        <row r="4436">
          <cell r="A4436" t="str">
            <v>TRIDENT TEXOFAB LTD</v>
          </cell>
          <cell r="B4436">
            <v>540726</v>
          </cell>
          <cell r="C4436" t="str">
            <v>Not Listed</v>
          </cell>
        </row>
        <row r="4437">
          <cell r="A4437" t="str">
            <v>TRIDENT TOOLS LTD</v>
          </cell>
          <cell r="B4437">
            <v>531972</v>
          </cell>
          <cell r="C4437" t="str">
            <v>Not Listed</v>
          </cell>
        </row>
        <row r="4438">
          <cell r="A4438" t="str">
            <v>TRIGYN TECHNOLOGIES LTD</v>
          </cell>
          <cell r="B4438">
            <v>517562</v>
          </cell>
          <cell r="C4438" t="str">
            <v>TRIGYN</v>
          </cell>
        </row>
        <row r="4439">
          <cell r="A4439" t="str">
            <v>TRIJAL INDUSTRIES LTD</v>
          </cell>
          <cell r="B4439">
            <v>531658</v>
          </cell>
          <cell r="C4439" t="str">
            <v>Not Listed</v>
          </cell>
        </row>
        <row r="4440">
          <cell r="A4440" t="str">
            <v>TRIMURTHI LTD</v>
          </cell>
          <cell r="B4440">
            <v>536565</v>
          </cell>
          <cell r="C4440" t="str">
            <v>Not Listed</v>
          </cell>
        </row>
        <row r="4441">
          <cell r="A4441" t="str">
            <v>TRINITY LEAGUE (INDIA) LTD</v>
          </cell>
          <cell r="B4441">
            <v>531846</v>
          </cell>
          <cell r="C4441" t="str">
            <v>Not Listed</v>
          </cell>
        </row>
        <row r="4442">
          <cell r="A4442" t="str">
            <v>TRINITY LEAGUE INDIA LTD</v>
          </cell>
          <cell r="B4442">
            <v>531846</v>
          </cell>
          <cell r="C4442" t="str">
            <v>Not Listed</v>
          </cell>
        </row>
        <row r="4443">
          <cell r="A4443" t="str">
            <v>TRIO MERCANTILE &amp;amp; TRADING LTD.</v>
          </cell>
          <cell r="B4443">
            <v>534755</v>
          </cell>
          <cell r="C4443" t="str">
            <v>TRIOMERC</v>
          </cell>
        </row>
        <row r="4444">
          <cell r="A4444" t="str">
            <v>TRIOCHEM PRODUCTS LTD</v>
          </cell>
          <cell r="B4444">
            <v>512101</v>
          </cell>
          <cell r="C4444" t="str">
            <v>Not Listed</v>
          </cell>
        </row>
        <row r="4445">
          <cell r="A4445" t="str">
            <v>TRISHAKTI ELECTRONICS &amp; INDUSTRIES LTD</v>
          </cell>
          <cell r="B4445">
            <v>531279</v>
          </cell>
          <cell r="C4445" t="str">
            <v>Not Listed</v>
          </cell>
        </row>
        <row r="4446">
          <cell r="A4446" t="str">
            <v>TRITON CORP LTD</v>
          </cell>
          <cell r="B4446">
            <v>523387</v>
          </cell>
          <cell r="C4446" t="str">
            <v>Not Listed</v>
          </cell>
        </row>
        <row r="4447">
          <cell r="A4447" t="str">
            <v>TRITON VALVES LTD</v>
          </cell>
          <cell r="B4447">
            <v>505978</v>
          </cell>
          <cell r="C4447" t="str">
            <v>Not Listed</v>
          </cell>
        </row>
        <row r="4448">
          <cell r="A4448" t="str">
            <v>TRIVENI ENGINEERING &amp; INDUSTRIES LTD</v>
          </cell>
          <cell r="B4448">
            <v>532356</v>
          </cell>
          <cell r="C4448" t="str">
            <v>TRIVENI</v>
          </cell>
        </row>
        <row r="4449">
          <cell r="A4449" t="str">
            <v>Triveni Enterprises Ltd</v>
          </cell>
          <cell r="B4449">
            <v>538569</v>
          </cell>
          <cell r="C4449" t="str">
            <v>TRIVENIENT</v>
          </cell>
        </row>
        <row r="4450">
          <cell r="A4450" t="str">
            <v>TRIVENI GLASS LTD</v>
          </cell>
          <cell r="B4450">
            <v>502281</v>
          </cell>
          <cell r="C4450" t="str">
            <v>Not Listed</v>
          </cell>
        </row>
        <row r="4451">
          <cell r="A4451" t="str">
            <v>TRIVENI TURBINE LTD</v>
          </cell>
          <cell r="B4451">
            <v>533655</v>
          </cell>
          <cell r="C4451" t="str">
            <v>TRITURBINE</v>
          </cell>
        </row>
        <row r="4452">
          <cell r="A4452" t="str">
            <v>TRIVIKRAMA INDUSTRIES LTD</v>
          </cell>
          <cell r="B4452">
            <v>538579</v>
          </cell>
          <cell r="C4452" t="str">
            <v>Not Listed</v>
          </cell>
        </row>
        <row r="4453">
          <cell r="A4453" t="str">
            <v>TROMBO EXTRACTIONS LTD</v>
          </cell>
          <cell r="B4453">
            <v>519303</v>
          </cell>
          <cell r="C4453" t="str">
            <v>Not Listed</v>
          </cell>
        </row>
        <row r="4454">
          <cell r="A4454" t="str">
            <v>TTI ENTERPRISE LTD</v>
          </cell>
          <cell r="B4454">
            <v>538597</v>
          </cell>
          <cell r="C4454" t="str">
            <v>Not Listed</v>
          </cell>
        </row>
        <row r="4455">
          <cell r="A4455" t="str">
            <v>TTK HEALTHCARE LTD</v>
          </cell>
          <cell r="B4455">
            <v>507747</v>
          </cell>
          <cell r="C4455" t="str">
            <v>TTKHLTCARE</v>
          </cell>
        </row>
        <row r="4456">
          <cell r="A4456" t="str">
            <v>TTK PRESTIGE LTD</v>
          </cell>
          <cell r="B4456">
            <v>517506</v>
          </cell>
          <cell r="C4456" t="str">
            <v>TTKPRESTIG</v>
          </cell>
        </row>
        <row r="4457">
          <cell r="A4457" t="str">
            <v>TTL Enterprises Ltd</v>
          </cell>
          <cell r="B4457">
            <v>514236</v>
          </cell>
          <cell r="C4457" t="str">
            <v>TTLEL</v>
          </cell>
        </row>
        <row r="4458">
          <cell r="A4458" t="str">
            <v>TUBE INVESTMENTS OF (INDIA) LTD</v>
          </cell>
          <cell r="B4458">
            <v>540762</v>
          </cell>
          <cell r="C4458" t="str">
            <v>TI(INDIA)</v>
          </cell>
        </row>
        <row r="4459">
          <cell r="A4459" t="str">
            <v>TUBE INVESTMENTS OF INDIA LTD</v>
          </cell>
          <cell r="B4459">
            <v>540762</v>
          </cell>
          <cell r="C4459" t="str">
            <v>TIINDIA</v>
          </cell>
        </row>
        <row r="4460">
          <cell r="A4460" t="str">
            <v>TULASEE BIO-ETHANOL LTD</v>
          </cell>
          <cell r="B4460">
            <v>524514</v>
          </cell>
          <cell r="C4460" t="str">
            <v>Not Listed</v>
          </cell>
        </row>
        <row r="4461">
          <cell r="A4461" t="str">
            <v>TULIP STAR HOTELS LTD</v>
          </cell>
          <cell r="B4461">
            <v>531088</v>
          </cell>
          <cell r="C4461" t="str">
            <v>Not Listed</v>
          </cell>
        </row>
        <row r="4462">
          <cell r="A4462" t="str">
            <v>TULIVE DEVELOPERS LTD</v>
          </cell>
          <cell r="B4462">
            <v>505285</v>
          </cell>
          <cell r="C4462" t="str">
            <v>Not Listed</v>
          </cell>
        </row>
        <row r="4463">
          <cell r="A4463" t="str">
            <v>TULSI EXTRUSIONS LTD</v>
          </cell>
          <cell r="B4463">
            <v>532948</v>
          </cell>
          <cell r="C4463" t="str">
            <v>TULSI</v>
          </cell>
        </row>
        <row r="4464">
          <cell r="A4464" t="str">
            <v>TUMUS ELECTRIC CORPORATION LTD</v>
          </cell>
          <cell r="B4464">
            <v>504273</v>
          </cell>
          <cell r="C4464" t="str">
            <v>Not Listed</v>
          </cell>
        </row>
        <row r="4465">
          <cell r="A4465" t="str">
            <v>TUNI TEXTILE MILLS LTD</v>
          </cell>
          <cell r="B4465">
            <v>531411</v>
          </cell>
          <cell r="C4465" t="str">
            <v>Not Listed</v>
          </cell>
        </row>
        <row r="4466">
          <cell r="A4466" t="str">
            <v>TUTICORIN ALKALI CHEMICALS &amp; FERTILISERS LTD</v>
          </cell>
          <cell r="B4466">
            <v>506808</v>
          </cell>
          <cell r="C4466" t="str">
            <v>Not Listed</v>
          </cell>
        </row>
        <row r="4467">
          <cell r="A4467" t="str">
            <v>TV TODAY NETWORK LTD</v>
          </cell>
          <cell r="B4467">
            <v>532515</v>
          </cell>
          <cell r="C4467" t="str">
            <v>TVTODAY</v>
          </cell>
        </row>
        <row r="4468">
          <cell r="A4468" t="str">
            <v>TV VISION LTD</v>
          </cell>
          <cell r="B4468">
            <v>540083</v>
          </cell>
          <cell r="C4468" t="str">
            <v>TVVISION</v>
          </cell>
        </row>
        <row r="4469">
          <cell r="A4469" t="str">
            <v>TV18 BROADCAST LTD</v>
          </cell>
          <cell r="B4469">
            <v>532800</v>
          </cell>
          <cell r="C4469" t="str">
            <v>TV18BRDCST</v>
          </cell>
        </row>
        <row r="4470">
          <cell r="A4470" t="str">
            <v>TVS ELECTRONICS LTD</v>
          </cell>
          <cell r="B4470">
            <v>532513</v>
          </cell>
          <cell r="C4470" t="str">
            <v>TVSELECT</v>
          </cell>
        </row>
        <row r="4471">
          <cell r="A4471" t="str">
            <v>TVS MOTOR COMPANY LTD</v>
          </cell>
          <cell r="B4471">
            <v>532343</v>
          </cell>
          <cell r="C4471" t="str">
            <v>TVSMOTOR</v>
          </cell>
        </row>
        <row r="4472">
          <cell r="A4472" t="str">
            <v>TVS SRICHAKRA LTD</v>
          </cell>
          <cell r="B4472">
            <v>509243</v>
          </cell>
          <cell r="C4472" t="str">
            <v>TVSSRICHAK</v>
          </cell>
        </row>
        <row r="4473">
          <cell r="A4473" t="str">
            <v>TWIN ROSES TRADES &amp; AGENCIES LTD</v>
          </cell>
          <cell r="B4473">
            <v>512117</v>
          </cell>
          <cell r="C4473" t="str">
            <v>Not Listed</v>
          </cell>
        </row>
        <row r="4474">
          <cell r="A4474" t="str">
            <v>TWINSTAR INDUSTRIES LTD</v>
          </cell>
          <cell r="B4474">
            <v>531917</v>
          </cell>
          <cell r="C4474" t="str">
            <v>Not Listed</v>
          </cell>
        </row>
        <row r="4475">
          <cell r="A4475" t="str">
            <v>TYCHE INDUSTRIES LTD</v>
          </cell>
          <cell r="B4475">
            <v>532384</v>
          </cell>
          <cell r="C4475" t="str">
            <v>Not Listed</v>
          </cell>
        </row>
        <row r="4476">
          <cell r="A4476" t="str">
            <v>TYPHOON FINANCIAL SERVICES LTD</v>
          </cell>
          <cell r="B4476">
            <v>539468</v>
          </cell>
          <cell r="C4476" t="str">
            <v>Not Listed</v>
          </cell>
        </row>
        <row r="4477">
          <cell r="A4477" t="str">
            <v>TYPHOON HOLDINGS LTD</v>
          </cell>
          <cell r="B4477">
            <v>512307</v>
          </cell>
          <cell r="C4477" t="str">
            <v>Not Listed</v>
          </cell>
        </row>
        <row r="4478">
          <cell r="A4478" t="str">
            <v>TYROON TEA CO LTD</v>
          </cell>
          <cell r="B4478">
            <v>526945</v>
          </cell>
          <cell r="C4478" t="str">
            <v>Not Listed</v>
          </cell>
        </row>
        <row r="4479">
          <cell r="A4479" t="str">
            <v>U  H  ZAVERI LTD</v>
          </cell>
          <cell r="B4479">
            <v>541338</v>
          </cell>
          <cell r="C4479" t="str">
            <v>Not Listed</v>
          </cell>
        </row>
        <row r="4480">
          <cell r="A4480" t="str">
            <v>UCAL FUEL SYSTEMS LTD</v>
          </cell>
          <cell r="B4480">
            <v>500464</v>
          </cell>
          <cell r="C4480" t="str">
            <v>UCALFUEL</v>
          </cell>
        </row>
        <row r="4481">
          <cell r="A4481" t="str">
            <v>UCO BANK</v>
          </cell>
          <cell r="B4481">
            <v>532505</v>
          </cell>
          <cell r="C4481" t="str">
            <v>UCOBANK</v>
          </cell>
        </row>
        <row r="4482">
          <cell r="A4482" t="str">
            <v>UDAIPUR CEMENT WORKS LTD</v>
          </cell>
          <cell r="B4482">
            <v>530131</v>
          </cell>
          <cell r="C4482" t="str">
            <v>Not Listed</v>
          </cell>
        </row>
        <row r="4483">
          <cell r="A4483" t="str">
            <v>UDAY JEWELLERY INDUSTRIES LTD</v>
          </cell>
          <cell r="B4483">
            <v>539518</v>
          </cell>
          <cell r="C4483" t="str">
            <v>Not Listed</v>
          </cell>
        </row>
        <row r="4484">
          <cell r="A4484" t="str">
            <v>UFLEX LTD</v>
          </cell>
          <cell r="B4484">
            <v>500148</v>
          </cell>
          <cell r="C4484" t="str">
            <v>UFLEX</v>
          </cell>
        </row>
        <row r="4485">
          <cell r="A4485" t="str">
            <v>UFO MOVIEZ (INDIA) LTD</v>
          </cell>
          <cell r="B4485">
            <v>539141</v>
          </cell>
          <cell r="C4485" t="str">
            <v>UFO</v>
          </cell>
        </row>
        <row r="4486">
          <cell r="A4486" t="str">
            <v>UFO MOVIEZ INDIA LTD</v>
          </cell>
          <cell r="B4486">
            <v>539141</v>
          </cell>
          <cell r="C4486" t="str">
            <v>UFO</v>
          </cell>
        </row>
        <row r="4487">
          <cell r="A4487" t="str">
            <v>UGRO CAPITAL LTD</v>
          </cell>
          <cell r="B4487">
            <v>511742</v>
          </cell>
          <cell r="C4487" t="str">
            <v>Not Listed</v>
          </cell>
        </row>
        <row r="4488">
          <cell r="A4488" t="str">
            <v>UJAAS ENERGY LTD</v>
          </cell>
          <cell r="B4488">
            <v>533644</v>
          </cell>
          <cell r="C4488" t="str">
            <v>UJAAS</v>
          </cell>
        </row>
        <row r="4489">
          <cell r="A4489" t="str">
            <v>UJJIVAN FINANCIAL SERVICES LTD</v>
          </cell>
          <cell r="B4489">
            <v>539874</v>
          </cell>
          <cell r="C4489" t="str">
            <v>UJJIVAN</v>
          </cell>
        </row>
        <row r="4490">
          <cell r="A4490" t="str">
            <v>ULTRA WIRING CONNECTIVITY SYSTEM LTD</v>
          </cell>
          <cell r="B4490" t="str">
            <v>Not Listed</v>
          </cell>
          <cell r="C4490" t="str">
            <v>UWCSL</v>
          </cell>
        </row>
        <row r="4491">
          <cell r="A4491" t="str">
            <v>ULTRACAB (INDIA) LTD</v>
          </cell>
          <cell r="B4491">
            <v>538706</v>
          </cell>
          <cell r="C4491" t="str">
            <v>Not Listed</v>
          </cell>
        </row>
        <row r="4492">
          <cell r="A4492" t="str">
            <v>ULTRACAB INDIA LTD</v>
          </cell>
          <cell r="B4492">
            <v>538706</v>
          </cell>
          <cell r="C4492" t="str">
            <v>Not Listed</v>
          </cell>
        </row>
        <row r="4493">
          <cell r="A4493" t="str">
            <v>ULTRAMARINE &amp; PIGMENTS LTD</v>
          </cell>
          <cell r="B4493">
            <v>506685</v>
          </cell>
          <cell r="C4493" t="str">
            <v>Not Listed</v>
          </cell>
        </row>
        <row r="4494">
          <cell r="A4494" t="str">
            <v>ULTRATECH CEMENT LTD</v>
          </cell>
          <cell r="B4494">
            <v>532538</v>
          </cell>
          <cell r="C4494" t="str">
            <v>ULTRACEMCO</v>
          </cell>
        </row>
        <row r="4495">
          <cell r="A4495" t="str">
            <v>UMANG DAIRIES LTD</v>
          </cell>
          <cell r="B4495">
            <v>500231</v>
          </cell>
          <cell r="C4495" t="str">
            <v>UMANGDAIRY</v>
          </cell>
        </row>
        <row r="4496">
          <cell r="A4496" t="str">
            <v>UMIYA TUBES LTD</v>
          </cell>
          <cell r="B4496">
            <v>539798</v>
          </cell>
          <cell r="C4496" t="str">
            <v>Not Listed</v>
          </cell>
        </row>
        <row r="4497">
          <cell r="A4497" t="str">
            <v>UNI ABEX ALLOY PRODUCTS LTD</v>
          </cell>
          <cell r="B4497">
            <v>504605</v>
          </cell>
          <cell r="C4497" t="str">
            <v>Not Listed</v>
          </cell>
        </row>
        <row r="4498">
          <cell r="A4498" t="str">
            <v>UNICHEM LABORATORIES LTD</v>
          </cell>
          <cell r="B4498">
            <v>506690</v>
          </cell>
          <cell r="C4498" t="str">
            <v>UNICHEMLAB</v>
          </cell>
        </row>
        <row r="4499">
          <cell r="A4499" t="str">
            <v>UNICK FIX-A-FORM AND PRINTERS LTD</v>
          </cell>
          <cell r="B4499">
            <v>541503</v>
          </cell>
          <cell r="C4499" t="str">
            <v>Not Listed</v>
          </cell>
        </row>
        <row r="4500">
          <cell r="A4500" t="str">
            <v>UNIINFO TELECOM SERVICES LTD</v>
          </cell>
          <cell r="B4500" t="str">
            <v>Not Listed</v>
          </cell>
          <cell r="C4500" t="str">
            <v>UNIINFO</v>
          </cell>
        </row>
        <row r="4501">
          <cell r="A4501" t="str">
            <v>UNIJOLLY INVESTMENTS CO LTD</v>
          </cell>
          <cell r="B4501">
            <v>503671</v>
          </cell>
          <cell r="C4501" t="str">
            <v>Not Listed</v>
          </cell>
        </row>
        <row r="4502">
          <cell r="A4502" t="str">
            <v>UNIMODE OVERSEAS LTD.</v>
          </cell>
          <cell r="B4502">
            <v>512595</v>
          </cell>
          <cell r="C4502" t="str">
            <v>UNIMOVR</v>
          </cell>
        </row>
        <row r="4503">
          <cell r="A4503" t="str">
            <v>UNION BANK OF INDIA</v>
          </cell>
          <cell r="B4503">
            <v>532477</v>
          </cell>
          <cell r="C4503" t="str">
            <v>UNIONBANK</v>
          </cell>
        </row>
        <row r="4504">
          <cell r="A4504" t="str">
            <v>UNION QUALITY PLASTICS LTD</v>
          </cell>
          <cell r="B4504">
            <v>526799</v>
          </cell>
          <cell r="C4504" t="str">
            <v>Not Listed</v>
          </cell>
        </row>
        <row r="4505">
          <cell r="A4505" t="str">
            <v>UNIPHOS ENTERPRISES LTD</v>
          </cell>
          <cell r="B4505">
            <v>500429</v>
          </cell>
          <cell r="C4505" t="str">
            <v>UNIENTER</v>
          </cell>
        </row>
        <row r="4506">
          <cell r="A4506" t="str">
            <v>UNIPLY DECOR LTD</v>
          </cell>
          <cell r="B4506">
            <v>526957</v>
          </cell>
          <cell r="C4506" t="str">
            <v>Not Listed</v>
          </cell>
        </row>
        <row r="4507">
          <cell r="A4507" t="str">
            <v>UNIPLY INDUSTRIES LTD</v>
          </cell>
          <cell r="B4507">
            <v>532646</v>
          </cell>
          <cell r="C4507" t="str">
            <v>UNIPLY</v>
          </cell>
        </row>
        <row r="4508">
          <cell r="A4508" t="str">
            <v>UNIQUE ORGANICS LTD</v>
          </cell>
          <cell r="B4508">
            <v>530997</v>
          </cell>
          <cell r="C4508" t="str">
            <v>Not Listed</v>
          </cell>
        </row>
        <row r="4509">
          <cell r="A4509" t="str">
            <v>UNIROYAL INDUSTRIES LTD</v>
          </cell>
          <cell r="B4509">
            <v>521226</v>
          </cell>
          <cell r="C4509" t="str">
            <v>Not Listed</v>
          </cell>
        </row>
        <row r="4510">
          <cell r="A4510" t="str">
            <v>UNIROYAL MARINE EXPORTS LTD</v>
          </cell>
          <cell r="B4510">
            <v>526113</v>
          </cell>
          <cell r="C4510" t="str">
            <v>Not Listed</v>
          </cell>
        </row>
        <row r="4511">
          <cell r="A4511" t="str">
            <v>UNISHIRE URBAN INFRA LTD</v>
          </cell>
          <cell r="B4511">
            <v>537582</v>
          </cell>
          <cell r="C4511" t="str">
            <v>Not Listed</v>
          </cell>
        </row>
        <row r="4512">
          <cell r="A4512" t="str">
            <v>UNISON METALS LTD</v>
          </cell>
          <cell r="B4512">
            <v>538610</v>
          </cell>
          <cell r="C4512" t="str">
            <v>Not Listed</v>
          </cell>
        </row>
        <row r="4513">
          <cell r="A4513" t="str">
            <v>UNISTAR MULTIMEDIA LTD</v>
          </cell>
          <cell r="B4513">
            <v>532035</v>
          </cell>
          <cell r="C4513" t="str">
            <v>Not Listed</v>
          </cell>
        </row>
        <row r="4514">
          <cell r="A4514" t="str">
            <v>UNISYS SOFTWARES &amp; HOLDING INDUSTRIES LTD</v>
          </cell>
          <cell r="B4514">
            <v>531831</v>
          </cell>
          <cell r="C4514" t="str">
            <v>Not Listed</v>
          </cell>
        </row>
        <row r="4515">
          <cell r="A4515" t="str">
            <v>UNITECH INTERNATIONAL LTD</v>
          </cell>
          <cell r="B4515">
            <v>531867</v>
          </cell>
          <cell r="C4515" t="str">
            <v>Not Listed</v>
          </cell>
        </row>
        <row r="4516">
          <cell r="A4516" t="str">
            <v>UNITECH LTD</v>
          </cell>
          <cell r="B4516">
            <v>507878</v>
          </cell>
          <cell r="C4516" t="str">
            <v>UNITECH</v>
          </cell>
        </row>
        <row r="4517">
          <cell r="A4517" t="str">
            <v>UNITED BANK OF INDIA</v>
          </cell>
          <cell r="B4517">
            <v>533171</v>
          </cell>
          <cell r="C4517" t="str">
            <v>UNITEDBNK</v>
          </cell>
        </row>
        <row r="4518">
          <cell r="A4518" t="str">
            <v>UNITED BREWERIES LTD</v>
          </cell>
          <cell r="B4518">
            <v>532478</v>
          </cell>
          <cell r="C4518" t="str">
            <v>UBL</v>
          </cell>
        </row>
        <row r="4519">
          <cell r="A4519" t="str">
            <v>UNITED CREDIT LTD</v>
          </cell>
          <cell r="B4519">
            <v>531091</v>
          </cell>
          <cell r="C4519" t="str">
            <v>Not Listed</v>
          </cell>
        </row>
        <row r="4520">
          <cell r="A4520" t="str">
            <v>UNITED DRILLING TOOLS LTD</v>
          </cell>
          <cell r="B4520">
            <v>522014</v>
          </cell>
          <cell r="C4520" t="str">
            <v>Not Listed</v>
          </cell>
        </row>
        <row r="4521">
          <cell r="A4521" t="str">
            <v>UNITED INTERACTIVE LTD</v>
          </cell>
          <cell r="B4521">
            <v>502893</v>
          </cell>
          <cell r="C4521" t="str">
            <v>Not Listed</v>
          </cell>
        </row>
        <row r="4522">
          <cell r="A4522" t="str">
            <v>UNITED LEASING &amp; INDUSTRIES LTD</v>
          </cell>
          <cell r="B4522">
            <v>507808</v>
          </cell>
          <cell r="C4522" t="str">
            <v>Not Listed</v>
          </cell>
        </row>
        <row r="4523">
          <cell r="A4523" t="str">
            <v>UNITED POLYFAB GUJARAT LTD</v>
          </cell>
          <cell r="B4523" t="str">
            <v>Not Listed</v>
          </cell>
          <cell r="C4523" t="str">
            <v>UNITEDPOLY</v>
          </cell>
        </row>
        <row r="4524">
          <cell r="A4524" t="str">
            <v>UNITED SPIRITS LTD</v>
          </cell>
          <cell r="B4524">
            <v>532432</v>
          </cell>
          <cell r="C4524" t="str">
            <v>MCDOWELL-N</v>
          </cell>
        </row>
        <row r="4525">
          <cell r="A4525" t="str">
            <v>UNITED TEXTILES LTD</v>
          </cell>
          <cell r="B4525">
            <v>521188</v>
          </cell>
          <cell r="C4525" t="str">
            <v>Not Listed</v>
          </cell>
        </row>
        <row r="4526">
          <cell r="A4526" t="str">
            <v>UNITED VAN DER HORST LTD</v>
          </cell>
          <cell r="B4526">
            <v>522091</v>
          </cell>
          <cell r="C4526" t="str">
            <v>Not Listed</v>
          </cell>
        </row>
        <row r="4527">
          <cell r="A4527" t="str">
            <v>UNITY INFRAPROJECTS LTD</v>
          </cell>
          <cell r="B4527">
            <v>532746</v>
          </cell>
          <cell r="C4527" t="str">
            <v>UNITY</v>
          </cell>
        </row>
        <row r="4528">
          <cell r="A4528" t="str">
            <v>UNIVASTU (INDIA) LTD</v>
          </cell>
          <cell r="B4528" t="str">
            <v>Not Listed</v>
          </cell>
          <cell r="C4528" t="str">
            <v>UNIVASTU</v>
          </cell>
        </row>
        <row r="4529">
          <cell r="A4529" t="str">
            <v>UNIVASTU INDIA LTD</v>
          </cell>
          <cell r="B4529" t="str">
            <v>Not Listed</v>
          </cell>
          <cell r="C4529" t="str">
            <v>UNIVASTU</v>
          </cell>
        </row>
        <row r="4530">
          <cell r="A4530" t="str">
            <v>UNIVERSAL ARTS LTD</v>
          </cell>
          <cell r="B4530">
            <v>532378</v>
          </cell>
          <cell r="C4530" t="str">
            <v>Not Listed</v>
          </cell>
        </row>
        <row r="4531">
          <cell r="A4531" t="str">
            <v>UNIVERSAL AUTOFOUNDRY LTD</v>
          </cell>
          <cell r="B4531">
            <v>539314</v>
          </cell>
          <cell r="C4531" t="str">
            <v>Not Listed</v>
          </cell>
        </row>
        <row r="4532">
          <cell r="A4532" t="str">
            <v>UNIVERSAL CABLES LTD</v>
          </cell>
          <cell r="B4532">
            <v>504212</v>
          </cell>
          <cell r="C4532" t="str">
            <v>UNIVCABLES</v>
          </cell>
        </row>
        <row r="4533">
          <cell r="A4533" t="str">
            <v>UNIVERSAL CREDIT &amp; SECURITIES LTD</v>
          </cell>
          <cell r="B4533">
            <v>531963</v>
          </cell>
          <cell r="C4533" t="str">
            <v>Not Listed</v>
          </cell>
        </row>
        <row r="4534">
          <cell r="A4534" t="str">
            <v>UNIVERSAL OFFICE AUTOMATION LTD</v>
          </cell>
          <cell r="B4534">
            <v>523519</v>
          </cell>
          <cell r="C4534" t="str">
            <v>Not Listed</v>
          </cell>
        </row>
        <row r="4535">
          <cell r="A4535" t="str">
            <v>UNIVERSAL PRIME ALUMINIUM LTD</v>
          </cell>
          <cell r="B4535">
            <v>504673</v>
          </cell>
          <cell r="C4535" t="str">
            <v>Not Listed</v>
          </cell>
        </row>
        <row r="4536">
          <cell r="A4536" t="str">
            <v>UNIVERSAL STARCH-CHEM ALLIED LTD</v>
          </cell>
          <cell r="B4536">
            <v>524408</v>
          </cell>
          <cell r="C4536" t="str">
            <v>Not Listed</v>
          </cell>
        </row>
        <row r="4537">
          <cell r="A4537" t="str">
            <v>UNIWORTH LTD</v>
          </cell>
          <cell r="B4537">
            <v>514144</v>
          </cell>
          <cell r="C4537" t="str">
            <v>Not Listed</v>
          </cell>
        </row>
        <row r="4538">
          <cell r="A4538" t="str">
            <v>UNIWORTH SECURITIES LTD</v>
          </cell>
          <cell r="B4538">
            <v>512408</v>
          </cell>
          <cell r="C4538" t="str">
            <v>Not Listed</v>
          </cell>
        </row>
        <row r="4539">
          <cell r="A4539" t="str">
            <v>UNJHA FORMULATIONS LTD</v>
          </cell>
          <cell r="B4539">
            <v>531762</v>
          </cell>
          <cell r="C4539" t="str">
            <v>Not Listed</v>
          </cell>
        </row>
        <row r="4540">
          <cell r="A4540" t="str">
            <v>UPASANA FINANCE LTD</v>
          </cell>
          <cell r="B4540">
            <v>511764</v>
          </cell>
          <cell r="C4540" t="str">
            <v>Not Listed</v>
          </cell>
        </row>
        <row r="4541">
          <cell r="A4541" t="str">
            <v>UPL LTD</v>
          </cell>
          <cell r="B4541">
            <v>512070</v>
          </cell>
          <cell r="C4541" t="str">
            <v>UPL</v>
          </cell>
        </row>
        <row r="4542">
          <cell r="A4542" t="str">
            <v>UPSURGE INVESTMENT &amp; FINANCE LTD</v>
          </cell>
          <cell r="B4542">
            <v>531390</v>
          </cell>
          <cell r="C4542" t="str">
            <v>Not Listed</v>
          </cell>
        </row>
        <row r="4543">
          <cell r="A4543" t="str">
            <v>URAVI T AND WEDGE LAMPS LTD</v>
          </cell>
          <cell r="B4543" t="str">
            <v>Not Listed</v>
          </cell>
          <cell r="C4543" t="str">
            <v>URAVI</v>
          </cell>
        </row>
        <row r="4544">
          <cell r="A4544" t="str">
            <v>URJA GLOBAL LTD</v>
          </cell>
          <cell r="B4544">
            <v>526987</v>
          </cell>
          <cell r="C4544" t="str">
            <v>URJA</v>
          </cell>
        </row>
        <row r="4545">
          <cell r="A4545" t="str">
            <v>USG TECH SOLUTIONS LTD</v>
          </cell>
          <cell r="B4545">
            <v>532402</v>
          </cell>
          <cell r="C4545" t="str">
            <v>Not Listed</v>
          </cell>
        </row>
        <row r="4546">
          <cell r="A4546" t="str">
            <v>USHA MARTIN EDUCATION &amp; SOLUTIONS LTD</v>
          </cell>
          <cell r="B4546">
            <v>532398</v>
          </cell>
          <cell r="C4546" t="str">
            <v>UMESLTD</v>
          </cell>
        </row>
        <row r="4547">
          <cell r="A4547" t="str">
            <v>USHA MARTIN LTD</v>
          </cell>
          <cell r="B4547">
            <v>517146</v>
          </cell>
          <cell r="C4547" t="str">
            <v>USHAMART</v>
          </cell>
        </row>
        <row r="4548">
          <cell r="A4548" t="str">
            <v>USHAKIRAN FINANCE LTD</v>
          </cell>
          <cell r="B4548">
            <v>511507</v>
          </cell>
          <cell r="C4548" t="str">
            <v>Not Listed</v>
          </cell>
        </row>
        <row r="4549">
          <cell r="A4549" t="str">
            <v>USHANTI COLOUR CHEM LTD</v>
          </cell>
          <cell r="B4549" t="str">
            <v>Not Listed</v>
          </cell>
          <cell r="C4549" t="str">
            <v>UCL</v>
          </cell>
        </row>
        <row r="4550">
          <cell r="A4550" t="str">
            <v>USHDEV INTERNATIONAL LTD</v>
          </cell>
          <cell r="B4550">
            <v>511736</v>
          </cell>
          <cell r="C4550" t="str">
            <v>Not Listed</v>
          </cell>
        </row>
        <row r="4551">
          <cell r="A4551" t="str">
            <v>USHER AGRO LTD</v>
          </cell>
          <cell r="B4551">
            <v>532765</v>
          </cell>
          <cell r="C4551" t="str">
            <v>USHERAGRO</v>
          </cell>
        </row>
        <row r="4552">
          <cell r="A4552" t="str">
            <v>UTI MUTUAL FUND - UTI GOLD EXCHANGE TRADED FUND</v>
          </cell>
          <cell r="B4552">
            <v>590101</v>
          </cell>
          <cell r="C4552" t="str">
            <v>GOLDSHARE</v>
          </cell>
        </row>
        <row r="4553">
          <cell r="A4553" t="str">
            <v>UTL INDUSTRIES LTD</v>
          </cell>
          <cell r="B4553">
            <v>500426</v>
          </cell>
          <cell r="C4553" t="str">
            <v>Not Listed</v>
          </cell>
        </row>
        <row r="4554">
          <cell r="A4554" t="str">
            <v>UTTAM GALVA STEELS LTD</v>
          </cell>
          <cell r="B4554">
            <v>513216</v>
          </cell>
          <cell r="C4554" t="str">
            <v>UTTAMSTL</v>
          </cell>
        </row>
        <row r="4555">
          <cell r="A4555" t="str">
            <v>UTTAM SUGAR MILLS LTD</v>
          </cell>
          <cell r="B4555">
            <v>532729</v>
          </cell>
          <cell r="C4555" t="str">
            <v>UTTAMSUGAR</v>
          </cell>
        </row>
        <row r="4556">
          <cell r="A4556" t="str">
            <v>UTTAM VALUE STEELS LTD</v>
          </cell>
          <cell r="B4556">
            <v>500254</v>
          </cell>
          <cell r="C4556" t="str">
            <v>UVSL</v>
          </cell>
        </row>
        <row r="4557">
          <cell r="A4557" t="str">
            <v>V B DESAI FINANCIAL SERVICES LTD</v>
          </cell>
          <cell r="B4557">
            <v>511110</v>
          </cell>
          <cell r="C4557" t="str">
            <v>Not Listed</v>
          </cell>
        </row>
        <row r="4558">
          <cell r="A4558" t="str">
            <v>V B INDUSTRIES LTD</v>
          </cell>
          <cell r="B4558">
            <v>539123</v>
          </cell>
          <cell r="C4558" t="str">
            <v>Not Listed</v>
          </cell>
        </row>
        <row r="4559">
          <cell r="A4559" t="str">
            <v>V R Films &amp;amp; Studios Ltd</v>
          </cell>
          <cell r="B4559">
            <v>542654</v>
          </cell>
          <cell r="C4559" t="str">
            <v>VRFILMS</v>
          </cell>
        </row>
        <row r="4560">
          <cell r="A4560" t="str">
            <v>V R WOODART LTD</v>
          </cell>
          <cell r="B4560">
            <v>523888</v>
          </cell>
          <cell r="C4560" t="str">
            <v>Not Listed</v>
          </cell>
        </row>
        <row r="4561">
          <cell r="A4561" t="str">
            <v>V S T TILLERS TRACTORS LTD</v>
          </cell>
          <cell r="B4561">
            <v>531266</v>
          </cell>
          <cell r="C4561" t="str">
            <v>VSTTILLERS</v>
          </cell>
        </row>
        <row r="4562">
          <cell r="A4562" t="str">
            <v>V2 RETAIL LTD</v>
          </cell>
          <cell r="B4562">
            <v>532867</v>
          </cell>
          <cell r="C4562" t="str">
            <v>V2RETAIL</v>
          </cell>
        </row>
        <row r="4563">
          <cell r="A4563" t="str">
            <v>VA TECH WABAG LTD</v>
          </cell>
          <cell r="B4563">
            <v>533269</v>
          </cell>
          <cell r="C4563" t="str">
            <v>WABAG</v>
          </cell>
        </row>
        <row r="4564">
          <cell r="A4564" t="str">
            <v>VAARAD VENTURES LTD</v>
          </cell>
          <cell r="B4564">
            <v>532320</v>
          </cell>
          <cell r="C4564" t="str">
            <v>Not Listed</v>
          </cell>
        </row>
        <row r="4565">
          <cell r="A4565" t="str">
            <v>VADILAL ENTERPRISES LTD</v>
          </cell>
          <cell r="B4565">
            <v>519152</v>
          </cell>
          <cell r="C4565" t="str">
            <v>Not Listed</v>
          </cell>
        </row>
        <row r="4566">
          <cell r="A4566" t="str">
            <v>VADILAL INDUSTRIES LTD</v>
          </cell>
          <cell r="B4566">
            <v>519156</v>
          </cell>
          <cell r="C4566" t="str">
            <v>VADILALIND</v>
          </cell>
        </row>
        <row r="4567">
          <cell r="A4567" t="str">
            <v>VADIVARHE SPECIALITY CHEMICALS LTD</v>
          </cell>
          <cell r="B4567" t="str">
            <v>Not Listed</v>
          </cell>
          <cell r="C4567" t="str">
            <v>VSCL</v>
          </cell>
        </row>
        <row r="4568">
          <cell r="A4568" t="str">
            <v>VAGHANI TECHNO-BUILD LTD</v>
          </cell>
          <cell r="B4568">
            <v>531676</v>
          </cell>
          <cell r="C4568" t="str">
            <v>Not Listed</v>
          </cell>
        </row>
        <row r="4569">
          <cell r="A4569" t="str">
            <v>VAIBHAV GLOBAL LTD</v>
          </cell>
          <cell r="B4569">
            <v>532156</v>
          </cell>
          <cell r="C4569" t="str">
            <v>VAIBHAVGBL</v>
          </cell>
        </row>
        <row r="4570">
          <cell r="A4570" t="str">
            <v>VAISHALI PHARMA LTD</v>
          </cell>
          <cell r="B4570" t="str">
            <v>Not Listed</v>
          </cell>
          <cell r="C4570" t="str">
            <v>VAISHALI</v>
          </cell>
        </row>
        <row r="4571">
          <cell r="A4571" t="str">
            <v>VAKRANGEE LTD</v>
          </cell>
          <cell r="B4571">
            <v>511431</v>
          </cell>
          <cell r="C4571" t="str">
            <v>VAKRANGEE</v>
          </cell>
        </row>
        <row r="4572">
          <cell r="A4572" t="str">
            <v>VAKSONS AUTOMOBILES LTD</v>
          </cell>
          <cell r="B4572">
            <v>539402</v>
          </cell>
          <cell r="C4572" t="str">
            <v>Not Listed</v>
          </cell>
        </row>
        <row r="4573">
          <cell r="A4573" t="str">
            <v>VALIANT COMMUNICATIONS LTD</v>
          </cell>
          <cell r="B4573">
            <v>526775</v>
          </cell>
          <cell r="C4573" t="str">
            <v>Not Listed</v>
          </cell>
        </row>
        <row r="4574">
          <cell r="A4574" t="str">
            <v>VALIANT ORGANICS LTD</v>
          </cell>
          <cell r="B4574">
            <v>540145</v>
          </cell>
          <cell r="C4574" t="str">
            <v>Not Listed</v>
          </cell>
        </row>
        <row r="4575">
          <cell r="A4575" t="str">
            <v>VALLABH POLY-PLAST INTERNATIONAL LTD</v>
          </cell>
          <cell r="B4575">
            <v>530403</v>
          </cell>
          <cell r="C4575" t="str">
            <v>Not Listed</v>
          </cell>
        </row>
        <row r="4576">
          <cell r="A4576" t="str">
            <v>VALLABH STEELS LTD</v>
          </cell>
          <cell r="B4576">
            <v>513397</v>
          </cell>
          <cell r="C4576" t="str">
            <v>Not Listed</v>
          </cell>
        </row>
        <row r="4577">
          <cell r="A4577" t="str">
            <v>VALLEY MAGNESITE COMPANY LTD</v>
          </cell>
          <cell r="B4577">
            <v>539543</v>
          </cell>
          <cell r="C4577" t="str">
            <v>Not Listed</v>
          </cell>
        </row>
        <row r="4578">
          <cell r="A4578" t="str">
            <v>VALSON INDUSTRIES LTD</v>
          </cell>
          <cell r="B4578">
            <v>530459</v>
          </cell>
          <cell r="C4578" t="str">
            <v>Not Listed</v>
          </cell>
        </row>
        <row r="4579">
          <cell r="A4579" t="str">
            <v>VAMA INDUSTRIES LTD</v>
          </cell>
          <cell r="B4579">
            <v>512175</v>
          </cell>
          <cell r="C4579" t="str">
            <v>Not Listed</v>
          </cell>
        </row>
        <row r="4580">
          <cell r="A4580" t="str">
            <v>VAMSHI RUBBER LTD</v>
          </cell>
          <cell r="B4580">
            <v>530369</v>
          </cell>
          <cell r="C4580" t="str">
            <v>Not Listed</v>
          </cell>
        </row>
        <row r="4581">
          <cell r="A4581" t="str">
            <v>VANDANA KNITWEAR LTD</v>
          </cell>
          <cell r="B4581">
            <v>532090</v>
          </cell>
          <cell r="C4581" t="str">
            <v>Not Listed</v>
          </cell>
        </row>
        <row r="4582">
          <cell r="A4582" t="str">
            <v>VANI COMMERCIALS LTD</v>
          </cell>
          <cell r="B4582">
            <v>538918</v>
          </cell>
          <cell r="C4582" t="str">
            <v>Not Listed</v>
          </cell>
        </row>
        <row r="4583">
          <cell r="A4583" t="str">
            <v>VANTA BIOSCIENCE LTD</v>
          </cell>
          <cell r="B4583">
            <v>540729</v>
          </cell>
          <cell r="C4583" t="str">
            <v>Not Listed</v>
          </cell>
        </row>
        <row r="4584">
          <cell r="A4584" t="str">
            <v>VANTAGE KNOWLEDGE ACADEMY LTD</v>
          </cell>
          <cell r="B4584">
            <v>539761</v>
          </cell>
          <cell r="C4584" t="str">
            <v>Not Listed</v>
          </cell>
        </row>
        <row r="4585">
          <cell r="A4585" t="str">
            <v>VAPI PAPER MILLS LTD</v>
          </cell>
          <cell r="B4585">
            <v>502589</v>
          </cell>
          <cell r="C4585" t="str">
            <v>Not Listed</v>
          </cell>
        </row>
        <row r="4586">
          <cell r="A4586" t="str">
            <v>VARDHAMAN LABORATORIES LTD</v>
          </cell>
          <cell r="B4586">
            <v>524796</v>
          </cell>
          <cell r="C4586" t="str">
            <v>Not Listed</v>
          </cell>
        </row>
        <row r="4587">
          <cell r="A4587" t="str">
            <v>VARDHMAN ACRYLICS LTD</v>
          </cell>
          <cell r="B4587" t="str">
            <v>Not Listed</v>
          </cell>
          <cell r="C4587" t="str">
            <v>VARDHACRLC</v>
          </cell>
        </row>
        <row r="4588">
          <cell r="A4588" t="str">
            <v>VARDHMAN CONCRETE LTD</v>
          </cell>
          <cell r="B4588">
            <v>531444</v>
          </cell>
          <cell r="C4588" t="str">
            <v>Not Listed</v>
          </cell>
        </row>
        <row r="4589">
          <cell r="A4589" t="str">
            <v>VARDHMAN HOLDINGS LTD</v>
          </cell>
          <cell r="B4589">
            <v>500439</v>
          </cell>
          <cell r="C4589" t="str">
            <v>VHL</v>
          </cell>
        </row>
        <row r="4590">
          <cell r="A4590" t="str">
            <v>VARDHMAN INDUSTRIES LTD</v>
          </cell>
          <cell r="B4590">
            <v>513534</v>
          </cell>
          <cell r="C4590" t="str">
            <v>Not Listed</v>
          </cell>
        </row>
        <row r="4591">
          <cell r="A4591" t="str">
            <v>VARDHMAN POLYTEX LTD</v>
          </cell>
          <cell r="B4591">
            <v>514175</v>
          </cell>
          <cell r="C4591" t="str">
            <v>VARDMNPOLY</v>
          </cell>
        </row>
        <row r="4592">
          <cell r="A4592" t="str">
            <v>VARDHMAN SPECIAL STEELS LTD</v>
          </cell>
          <cell r="B4592">
            <v>534392</v>
          </cell>
          <cell r="C4592" t="str">
            <v>VSSL</v>
          </cell>
        </row>
        <row r="4593">
          <cell r="A4593" t="str">
            <v>VARDHMAN TEXTILES LTD</v>
          </cell>
          <cell r="B4593">
            <v>502986</v>
          </cell>
          <cell r="C4593" t="str">
            <v>VTL</v>
          </cell>
        </row>
        <row r="4594">
          <cell r="A4594" t="str">
            <v>VARROC ENGINEERING LTD</v>
          </cell>
          <cell r="B4594">
            <v>541578</v>
          </cell>
          <cell r="C4594" t="str">
            <v>VARROC</v>
          </cell>
        </row>
        <row r="4595">
          <cell r="A4595" t="str">
            <v>VARUN BEVERAGES LTD</v>
          </cell>
          <cell r="B4595">
            <v>540180</v>
          </cell>
          <cell r="C4595" t="str">
            <v>VBL</v>
          </cell>
        </row>
        <row r="4596">
          <cell r="A4596" t="str">
            <v>VARUN MERCANTILE LTD</v>
          </cell>
          <cell r="B4596">
            <v>512511</v>
          </cell>
          <cell r="C4596" t="str">
            <v>Not Listed</v>
          </cell>
        </row>
        <row r="4597">
          <cell r="A4597" t="str">
            <v>VAS INFRASTRUCTURE LTD</v>
          </cell>
          <cell r="B4597">
            <v>531574</v>
          </cell>
          <cell r="C4597" t="str">
            <v>Not Listed</v>
          </cell>
        </row>
        <row r="4598">
          <cell r="A4598" t="str">
            <v>VASA RETAIL AND OVERSEAS LTD</v>
          </cell>
          <cell r="B4598" t="str">
            <v>Not Listed</v>
          </cell>
          <cell r="C4598" t="str">
            <v>VASA</v>
          </cell>
        </row>
        <row r="4599">
          <cell r="A4599" t="str">
            <v>VASCON ENGINEERS LTD</v>
          </cell>
          <cell r="B4599">
            <v>533156</v>
          </cell>
          <cell r="C4599" t="str">
            <v>VASCONEQ</v>
          </cell>
        </row>
        <row r="4600">
          <cell r="A4600" t="str">
            <v>VASUNDHARA RASAYANS LTD</v>
          </cell>
          <cell r="B4600">
            <v>538634</v>
          </cell>
          <cell r="C4600" t="str">
            <v>Not Listed</v>
          </cell>
        </row>
        <row r="4601">
          <cell r="A4601" t="str">
            <v>VASWANI INDUSTRIES LTD</v>
          </cell>
          <cell r="B4601">
            <v>533576</v>
          </cell>
          <cell r="C4601" t="str">
            <v>VASWANI</v>
          </cell>
        </row>
        <row r="4602">
          <cell r="A4602" t="str">
            <v>VAX HOUSING FINANCE CORPORATION LTD</v>
          </cell>
          <cell r="B4602">
            <v>531650</v>
          </cell>
          <cell r="C4602" t="str">
            <v>Not Listed</v>
          </cell>
        </row>
        <row r="4603">
          <cell r="A4603" t="str">
            <v>VBC FERRO ALLOYS LTD</v>
          </cell>
          <cell r="B4603">
            <v>513005</v>
          </cell>
          <cell r="C4603" t="str">
            <v>Not Listed</v>
          </cell>
        </row>
        <row r="4604">
          <cell r="A4604" t="str">
            <v>VCK CAPITAL MARKET SERVICES LTD</v>
          </cell>
          <cell r="B4604">
            <v>511493</v>
          </cell>
          <cell r="C4604" t="str">
            <v>Not Listed</v>
          </cell>
        </row>
        <row r="4605">
          <cell r="A4605" t="str">
            <v>VCU DATA MANAGEMENT LTD</v>
          </cell>
          <cell r="B4605">
            <v>536672</v>
          </cell>
          <cell r="C4605" t="str">
            <v>Not Listed</v>
          </cell>
        </row>
        <row r="4606">
          <cell r="A4606" t="str">
            <v>VEDANTA LTD</v>
          </cell>
          <cell r="B4606">
            <v>500295</v>
          </cell>
          <cell r="C4606" t="str">
            <v>VEDL</v>
          </cell>
        </row>
        <row r="4607">
          <cell r="A4607" t="str">
            <v>VEDAVAAG SYSTEMS LTD</v>
          </cell>
          <cell r="B4607">
            <v>533056</v>
          </cell>
          <cell r="C4607" t="str">
            <v>Not Listed</v>
          </cell>
        </row>
        <row r="4608">
          <cell r="A4608" t="str">
            <v>VEEJAY LAKSHMI ENGINEERING WORKS LTD</v>
          </cell>
          <cell r="B4608">
            <v>522267</v>
          </cell>
          <cell r="C4608" t="str">
            <v>Not Listed</v>
          </cell>
        </row>
        <row r="4609">
          <cell r="A4609" t="str">
            <v>VEER ENERGY &amp; INFRASTRUCTURE LTD</v>
          </cell>
          <cell r="B4609">
            <v>503657</v>
          </cell>
          <cell r="C4609" t="str">
            <v>Not Listed</v>
          </cell>
        </row>
        <row r="4610">
          <cell r="A4610" t="str">
            <v>VEERAM INFRA ENGINEERING LTD</v>
          </cell>
          <cell r="B4610">
            <v>542046</v>
          </cell>
          <cell r="C4610" t="str">
            <v>Not Listed</v>
          </cell>
        </row>
        <row r="4611">
          <cell r="A4611" t="str">
            <v>VEERAM ORNAMENTS LTD</v>
          </cell>
          <cell r="B4611">
            <v>540252</v>
          </cell>
          <cell r="C4611" t="str">
            <v>Not Listed</v>
          </cell>
        </row>
        <row r="4612">
          <cell r="A4612" t="str">
            <v>VEERHEALTH CARE LTD</v>
          </cell>
          <cell r="B4612">
            <v>511523</v>
          </cell>
          <cell r="C4612" t="str">
            <v>Not Listed</v>
          </cell>
        </row>
        <row r="4613">
          <cell r="A4613" t="str">
            <v>VEGETABLE PRODUCTS LTD</v>
          </cell>
          <cell r="B4613">
            <v>539132</v>
          </cell>
          <cell r="C4613" t="str">
            <v>Not Listed</v>
          </cell>
        </row>
        <row r="4614">
          <cell r="A4614" t="str">
            <v>VELAN HOTELS LTD</v>
          </cell>
          <cell r="B4614">
            <v>526755</v>
          </cell>
          <cell r="C4614" t="str">
            <v>Not Listed</v>
          </cell>
        </row>
        <row r="4615">
          <cell r="A4615" t="str">
            <v>VELJAN DENISON LTD</v>
          </cell>
          <cell r="B4615">
            <v>505232</v>
          </cell>
          <cell r="C4615" t="str">
            <v>Not Listed</v>
          </cell>
        </row>
        <row r="4616">
          <cell r="A4616" t="str">
            <v>VENKY'S (INDIA) LTD</v>
          </cell>
          <cell r="B4616">
            <v>523261</v>
          </cell>
          <cell r="C4616" t="str">
            <v>VENKEYS</v>
          </cell>
        </row>
        <row r="4617">
          <cell r="A4617" t="str">
            <v>VENKY'S INDIA LTD</v>
          </cell>
          <cell r="B4617">
            <v>523261</v>
          </cell>
          <cell r="C4617" t="str">
            <v>VENKEYS</v>
          </cell>
        </row>
        <row r="4618">
          <cell r="A4618" t="str">
            <v>VENLON ENTERPRISES LTD</v>
          </cell>
          <cell r="B4618">
            <v>524038</v>
          </cell>
          <cell r="C4618" t="str">
            <v>Not Listed</v>
          </cell>
        </row>
        <row r="4619">
          <cell r="A4619" t="str">
            <v>VENTURA GUARANTY LTD.</v>
          </cell>
          <cell r="B4619">
            <v>512060</v>
          </cell>
          <cell r="C4619" t="str">
            <v>SHYAM</v>
          </cell>
        </row>
        <row r="4620">
          <cell r="A4620" t="str">
            <v>VENTURA TEXTILES LTD</v>
          </cell>
          <cell r="B4620">
            <v>516098</v>
          </cell>
          <cell r="C4620" t="str">
            <v>Not Listed</v>
          </cell>
        </row>
        <row r="4621">
          <cell r="A4621" t="str">
            <v>VENUS REMEDIES LTD</v>
          </cell>
          <cell r="B4621">
            <v>526953</v>
          </cell>
          <cell r="C4621" t="str">
            <v>VENUSREM</v>
          </cell>
        </row>
        <row r="4622">
          <cell r="A4622" t="str">
            <v>VERA SYNTHETIC LTD</v>
          </cell>
          <cell r="B4622" t="str">
            <v>Not Listed</v>
          </cell>
          <cell r="C4622" t="str">
            <v>VERA</v>
          </cell>
        </row>
        <row r="4623">
          <cell r="A4623" t="str">
            <v>VERITAS (INDIA) LTD</v>
          </cell>
          <cell r="B4623">
            <v>512229</v>
          </cell>
          <cell r="C4623" t="str">
            <v>Not Listed</v>
          </cell>
        </row>
        <row r="4624">
          <cell r="A4624" t="str">
            <v>VERITAS INDIA LTD</v>
          </cell>
          <cell r="B4624">
            <v>512229</v>
          </cell>
          <cell r="C4624" t="str">
            <v>Not Listed</v>
          </cell>
        </row>
        <row r="4625">
          <cell r="A4625" t="str">
            <v>VERONICA PRODUCTION LTD</v>
          </cell>
          <cell r="B4625">
            <v>531695</v>
          </cell>
          <cell r="C4625" t="str">
            <v>Not Listed</v>
          </cell>
        </row>
        <row r="4626">
          <cell r="A4626" t="str">
            <v>VERTEX SECURITIES LTD</v>
          </cell>
          <cell r="B4626">
            <v>531950</v>
          </cell>
          <cell r="C4626" t="str">
            <v>Not Listed</v>
          </cell>
        </row>
        <row r="4627">
          <cell r="A4627" t="str">
            <v>VERTICAL INDUSTRIES LTD</v>
          </cell>
          <cell r="B4627">
            <v>515099</v>
          </cell>
          <cell r="C4627" t="str">
            <v>Not Listed</v>
          </cell>
        </row>
        <row r="4628">
          <cell r="A4628" t="str">
            <v>VERTOZ ADVERTISING LTD</v>
          </cell>
          <cell r="B4628" t="str">
            <v>Not Listed</v>
          </cell>
          <cell r="C4628" t="str">
            <v>VERTOZ</v>
          </cell>
        </row>
        <row r="4629">
          <cell r="A4629" t="str">
            <v>VESUVIUS (INDIA) LTD</v>
          </cell>
          <cell r="B4629">
            <v>520113</v>
          </cell>
          <cell r="C4629" t="str">
            <v>VESUVIUS</v>
          </cell>
        </row>
        <row r="4630">
          <cell r="A4630" t="str">
            <v>VESUVIUS INDIA LTD</v>
          </cell>
          <cell r="B4630">
            <v>520113</v>
          </cell>
          <cell r="C4630" t="str">
            <v>VESUVIUS</v>
          </cell>
        </row>
        <row r="4631">
          <cell r="A4631" t="str">
            <v>VETO SWITCHGEARS AND CABLES LTD</v>
          </cell>
          <cell r="B4631">
            <v>539331</v>
          </cell>
          <cell r="C4631" t="str">
            <v>VETO</v>
          </cell>
        </row>
        <row r="4632">
          <cell r="A4632" t="str">
            <v>V-GUARD INDUSTRIES LTD</v>
          </cell>
          <cell r="B4632">
            <v>532953</v>
          </cell>
          <cell r="C4632" t="str">
            <v>VGUARD</v>
          </cell>
        </row>
        <row r="4633">
          <cell r="A4633" t="str">
            <v>VIAAN INDUSTRIES LTD</v>
          </cell>
          <cell r="B4633">
            <v>537524</v>
          </cell>
          <cell r="C4633" t="str">
            <v>Not Listed</v>
          </cell>
        </row>
        <row r="4634">
          <cell r="A4634" t="str">
            <v>VIBRANT GLOBAL CAPITAL LTD</v>
          </cell>
          <cell r="B4634">
            <v>538732</v>
          </cell>
          <cell r="C4634" t="str">
            <v>Not Listed</v>
          </cell>
        </row>
        <row r="4635">
          <cell r="A4635" t="str">
            <v>VICEROY HOTELS LTD</v>
          </cell>
          <cell r="B4635">
            <v>523796</v>
          </cell>
          <cell r="C4635" t="str">
            <v>VICEROY</v>
          </cell>
        </row>
        <row r="4636">
          <cell r="A4636" t="str">
            <v>VICTORIA MILLS LTD</v>
          </cell>
          <cell r="B4636">
            <v>503349</v>
          </cell>
          <cell r="C4636" t="str">
            <v>Not Listed</v>
          </cell>
        </row>
        <row r="4637">
          <cell r="A4637" t="str">
            <v>VICTORY PAPER &amp; BOARDS (INDIA) LTD</v>
          </cell>
          <cell r="B4637">
            <v>531234</v>
          </cell>
          <cell r="C4637" t="str">
            <v>Not Listed</v>
          </cell>
        </row>
        <row r="4638">
          <cell r="A4638" t="str">
            <v>VICTORY PAPER &amp; BOARDS INDIA LTD</v>
          </cell>
          <cell r="B4638">
            <v>531234</v>
          </cell>
          <cell r="C4638" t="str">
            <v>Not Listed</v>
          </cell>
        </row>
        <row r="4639">
          <cell r="A4639" t="str">
            <v>VIDEOCON INDUSTRIES LTD</v>
          </cell>
          <cell r="B4639">
            <v>511389</v>
          </cell>
          <cell r="C4639" t="str">
            <v>VIDEOIND</v>
          </cell>
        </row>
        <row r="4640">
          <cell r="A4640" t="str">
            <v>VIDHI SPECIALTY FOOD INGREDIENTS LTD</v>
          </cell>
          <cell r="B4640">
            <v>531717</v>
          </cell>
          <cell r="C4640" t="str">
            <v>VIDHIING</v>
          </cell>
        </row>
        <row r="4641">
          <cell r="A4641" t="str">
            <v>VIDLI RESTAURANTS LTD</v>
          </cell>
          <cell r="B4641">
            <v>539659</v>
          </cell>
          <cell r="C4641" t="str">
            <v>Not Listed</v>
          </cell>
        </row>
        <row r="4642">
          <cell r="A4642" t="str">
            <v>VIJAY SHANTHI BUILDERS LTD</v>
          </cell>
          <cell r="B4642">
            <v>523724</v>
          </cell>
          <cell r="C4642" t="str">
            <v>VIJSHAN</v>
          </cell>
        </row>
        <row r="4643">
          <cell r="A4643" t="str">
            <v>VIJAY SOLVEX LTD</v>
          </cell>
          <cell r="B4643">
            <v>531069</v>
          </cell>
          <cell r="C4643" t="str">
            <v>Not Listed</v>
          </cell>
        </row>
        <row r="4644">
          <cell r="A4644" t="str">
            <v>VIJAY TEXTILES LTD</v>
          </cell>
          <cell r="B4644">
            <v>530151</v>
          </cell>
          <cell r="C4644" t="str">
            <v>Not Listed</v>
          </cell>
        </row>
        <row r="4645">
          <cell r="A4645" t="str">
            <v>VIJAYA BANK</v>
          </cell>
          <cell r="B4645">
            <v>532401</v>
          </cell>
          <cell r="C4645" t="str">
            <v>VIJAYABANK</v>
          </cell>
        </row>
        <row r="4646">
          <cell r="A4646" t="str">
            <v>VIJI FINANCE LTD</v>
          </cell>
          <cell r="B4646">
            <v>537820</v>
          </cell>
          <cell r="C4646" t="str">
            <v>VIJIFIN</v>
          </cell>
        </row>
        <row r="4647">
          <cell r="A4647" t="str">
            <v>VIKALP SECURITIES LTD</v>
          </cell>
          <cell r="B4647">
            <v>531334</v>
          </cell>
          <cell r="C4647" t="str">
            <v>Not Listed</v>
          </cell>
        </row>
        <row r="4648">
          <cell r="A4648" t="str">
            <v>VIKAS ECOTECH LTD</v>
          </cell>
          <cell r="B4648">
            <v>530961</v>
          </cell>
          <cell r="C4648" t="str">
            <v>VIKASECO</v>
          </cell>
        </row>
        <row r="4649">
          <cell r="A4649" t="str">
            <v>Vikas Multicorp Ltd</v>
          </cell>
          <cell r="B4649">
            <v>542655</v>
          </cell>
          <cell r="C4649" t="str">
            <v>VIKASMCORP</v>
          </cell>
        </row>
        <row r="4650">
          <cell r="A4650" t="str">
            <v>VIKAS PROPPANT &amp; GRANITE LTD</v>
          </cell>
          <cell r="B4650">
            <v>531518</v>
          </cell>
          <cell r="C4650" t="str">
            <v>Not Listed</v>
          </cell>
        </row>
        <row r="4651">
          <cell r="A4651" t="str">
            <v>VIKAS WSP LTD</v>
          </cell>
          <cell r="B4651">
            <v>519307</v>
          </cell>
          <cell r="C4651" t="str">
            <v>Not Listed</v>
          </cell>
        </row>
        <row r="4652">
          <cell r="A4652" t="str">
            <v>VIKRAM THERMO (INDIA) LTD</v>
          </cell>
          <cell r="B4652">
            <v>530477</v>
          </cell>
          <cell r="C4652" t="str">
            <v>Not Listed</v>
          </cell>
        </row>
        <row r="4653">
          <cell r="A4653" t="str">
            <v>VIKRAM THERMO INDIA LTD</v>
          </cell>
          <cell r="B4653">
            <v>530477</v>
          </cell>
          <cell r="C4653" t="str">
            <v>Not Listed</v>
          </cell>
        </row>
        <row r="4654">
          <cell r="A4654" t="str">
            <v>VIKSIT ENGINEERING LTD</v>
          </cell>
          <cell r="B4654">
            <v>506196</v>
          </cell>
          <cell r="C4654" t="str">
            <v>Not Listed</v>
          </cell>
        </row>
        <row r="4655">
          <cell r="A4655" t="str">
            <v>VIMAL OIL &amp; FOODS LTD</v>
          </cell>
          <cell r="B4655">
            <v>519373</v>
          </cell>
          <cell r="C4655" t="str">
            <v>VIMALOIL</v>
          </cell>
        </row>
        <row r="4656">
          <cell r="A4656" t="str">
            <v>VIMTA LABS LTD</v>
          </cell>
          <cell r="B4656">
            <v>524394</v>
          </cell>
          <cell r="C4656" t="str">
            <v>VIMTALABS</v>
          </cell>
        </row>
        <row r="4657">
          <cell r="A4657" t="str">
            <v>VINADITYA TRADING CO LTD</v>
          </cell>
          <cell r="B4657">
            <v>504380</v>
          </cell>
          <cell r="C4657" t="str">
            <v>Not Listed</v>
          </cell>
        </row>
        <row r="4658">
          <cell r="A4658" t="str">
            <v>VINATI ORGANICS LTD</v>
          </cell>
          <cell r="B4658">
            <v>524200</v>
          </cell>
          <cell r="C4658" t="str">
            <v>VINATIORGA</v>
          </cell>
        </row>
        <row r="4659">
          <cell r="A4659" t="str">
            <v>VINAYAK POLYCON INTERNATIONAL LTD</v>
          </cell>
          <cell r="B4659">
            <v>534639</v>
          </cell>
          <cell r="C4659" t="str">
            <v>Not Listed</v>
          </cell>
        </row>
        <row r="4660">
          <cell r="A4660" t="str">
            <v>VINDHYA TELELINKS LTD</v>
          </cell>
          <cell r="B4660">
            <v>517015</v>
          </cell>
          <cell r="C4660" t="str">
            <v>VINDHYATEL</v>
          </cell>
        </row>
        <row r="4661">
          <cell r="A4661" t="str">
            <v>VINNY OVERSEAS LTD</v>
          </cell>
          <cell r="B4661" t="str">
            <v>Not Listed</v>
          </cell>
          <cell r="C4661" t="str">
            <v>VINNY</v>
          </cell>
        </row>
        <row r="4662">
          <cell r="A4662" t="str">
            <v>VINTAGE SECURITIES LTD</v>
          </cell>
          <cell r="B4662">
            <v>531051</v>
          </cell>
          <cell r="C4662" t="str">
            <v>Not Listed</v>
          </cell>
        </row>
        <row r="4663">
          <cell r="A4663" t="str">
            <v>VINYL CHEMICALS (INDIA) LTD</v>
          </cell>
          <cell r="B4663">
            <v>524129</v>
          </cell>
          <cell r="C4663" t="str">
            <v>VINYL(INDIA)</v>
          </cell>
        </row>
        <row r="4664">
          <cell r="A4664" t="str">
            <v>VINYL CHEMICALS INDIA LTD</v>
          </cell>
          <cell r="B4664">
            <v>524129</v>
          </cell>
          <cell r="C4664" t="str">
            <v>VINYLINDIA</v>
          </cell>
        </row>
        <row r="4665">
          <cell r="A4665" t="str">
            <v>VINYOFLEX LTD</v>
          </cell>
          <cell r="B4665">
            <v>530401</v>
          </cell>
          <cell r="C4665" t="str">
            <v>Not Listed</v>
          </cell>
        </row>
        <row r="4666">
          <cell r="A4666" t="str">
            <v>VIP CLOTHING LTD</v>
          </cell>
          <cell r="B4666">
            <v>532613</v>
          </cell>
          <cell r="C4666" t="str">
            <v>VIPCLOTHNG</v>
          </cell>
        </row>
        <row r="4667">
          <cell r="A4667" t="str">
            <v>VIP INDUSTRIES LTD</v>
          </cell>
          <cell r="B4667">
            <v>507880</v>
          </cell>
          <cell r="C4667" t="str">
            <v>VIPIND</v>
          </cell>
        </row>
        <row r="4668">
          <cell r="A4668" t="str">
            <v>VIPPY SPINPRO LTD</v>
          </cell>
          <cell r="B4668">
            <v>514302</v>
          </cell>
          <cell r="C4668" t="str">
            <v>Not Listed</v>
          </cell>
        </row>
        <row r="4669">
          <cell r="A4669" t="str">
            <v>VIPUL LTD</v>
          </cell>
          <cell r="B4669">
            <v>511726</v>
          </cell>
          <cell r="C4669" t="str">
            <v>VIPULLTD</v>
          </cell>
        </row>
        <row r="4670">
          <cell r="A4670" t="str">
            <v>VIPUL ORGANICS LTD</v>
          </cell>
          <cell r="B4670">
            <v>530627</v>
          </cell>
          <cell r="C4670" t="str">
            <v>Not Listed</v>
          </cell>
        </row>
        <row r="4671">
          <cell r="A4671" t="str">
            <v>VIRAT CRANE INDUSTRIES LTD</v>
          </cell>
          <cell r="B4671">
            <v>519457</v>
          </cell>
          <cell r="C4671" t="str">
            <v>Not Listed</v>
          </cell>
        </row>
        <row r="4672">
          <cell r="A4672" t="str">
            <v>VIRAT INDUSTRIES LTD</v>
          </cell>
          <cell r="B4672">
            <v>530521</v>
          </cell>
          <cell r="C4672" t="str">
            <v>Not Listed</v>
          </cell>
        </row>
        <row r="4673">
          <cell r="A4673" t="str">
            <v>VIRAT LEASING LTD</v>
          </cell>
          <cell r="B4673">
            <v>539167</v>
          </cell>
          <cell r="C4673" t="str">
            <v>Not Listed</v>
          </cell>
        </row>
        <row r="4674">
          <cell r="A4674" t="str">
            <v>VIRGO GLOBAL LTD</v>
          </cell>
          <cell r="B4674">
            <v>532354</v>
          </cell>
          <cell r="C4674" t="str">
            <v>Not Listed</v>
          </cell>
        </row>
        <row r="4675">
          <cell r="A4675" t="str">
            <v>VIRINCHI LTD</v>
          </cell>
          <cell r="B4675">
            <v>532372</v>
          </cell>
          <cell r="C4675" t="str">
            <v>Not Listed</v>
          </cell>
        </row>
        <row r="4676">
          <cell r="A4676" t="str">
            <v>VIRTUAL GLOBAL EDUCATION LTD</v>
          </cell>
          <cell r="B4676">
            <v>534741</v>
          </cell>
          <cell r="C4676" t="str">
            <v>Not Listed</v>
          </cell>
        </row>
        <row r="4677">
          <cell r="A4677" t="str">
            <v>VIRTUALSOFT SYSTEMS LTD</v>
          </cell>
          <cell r="B4677">
            <v>531126</v>
          </cell>
          <cell r="C4677" t="str">
            <v>Not Listed</v>
          </cell>
        </row>
        <row r="4678">
          <cell r="A4678" t="str">
            <v>VISA STEEL LTD</v>
          </cell>
          <cell r="B4678">
            <v>532721</v>
          </cell>
          <cell r="C4678" t="str">
            <v>VISASTEEL</v>
          </cell>
        </row>
        <row r="4679">
          <cell r="A4679" t="str">
            <v>VISAGAR FINANCIAL SERVICES LTD</v>
          </cell>
          <cell r="B4679">
            <v>531025</v>
          </cell>
          <cell r="C4679" t="str">
            <v>Not Listed</v>
          </cell>
        </row>
        <row r="4680">
          <cell r="A4680" t="str">
            <v>VISAGAR POLYTEX LTD</v>
          </cell>
          <cell r="B4680">
            <v>506146</v>
          </cell>
          <cell r="C4680" t="str">
            <v>VIVIDHA</v>
          </cell>
        </row>
        <row r="4681">
          <cell r="A4681" t="str">
            <v>VISAKA INDUSTRIES LTD</v>
          </cell>
          <cell r="B4681">
            <v>509055</v>
          </cell>
          <cell r="C4681" t="str">
            <v>VISAKAIND</v>
          </cell>
        </row>
        <row r="4682">
          <cell r="A4682" t="str">
            <v>VISCO TRADE ASSOCIATES LTD</v>
          </cell>
          <cell r="B4682">
            <v>540097</v>
          </cell>
          <cell r="C4682" t="str">
            <v>Not Listed</v>
          </cell>
        </row>
        <row r="4683">
          <cell r="A4683" t="str">
            <v>VISESH INFOTECNICS LTD</v>
          </cell>
          <cell r="B4683">
            <v>532411</v>
          </cell>
          <cell r="C4683" t="str">
            <v>VISESHINFO</v>
          </cell>
        </row>
        <row r="4684">
          <cell r="A4684" t="str">
            <v>VISHAL BEARINGS LTD</v>
          </cell>
          <cell r="B4684">
            <v>539398</v>
          </cell>
          <cell r="C4684" t="str">
            <v>Not Listed</v>
          </cell>
        </row>
        <row r="4685">
          <cell r="A4685" t="str">
            <v>VISHAL FABRICS LTD</v>
          </cell>
          <cell r="B4685">
            <v>538598</v>
          </cell>
          <cell r="C4685" t="str">
            <v>Not Listed</v>
          </cell>
        </row>
        <row r="4686">
          <cell r="A4686" t="str">
            <v>VISHNU CHEMICALS LTD</v>
          </cell>
          <cell r="B4686">
            <v>516072</v>
          </cell>
          <cell r="C4686" t="str">
            <v>VISHNU</v>
          </cell>
        </row>
        <row r="4687">
          <cell r="A4687" t="str">
            <v>Vishvprabha Ventures Ltd</v>
          </cell>
          <cell r="B4687">
            <v>512064</v>
          </cell>
          <cell r="C4687" t="str">
            <v>VISVEN</v>
          </cell>
        </row>
        <row r="4688">
          <cell r="A4688" t="str">
            <v>VISION CINEMAS LTD</v>
          </cell>
          <cell r="B4688">
            <v>526441</v>
          </cell>
          <cell r="C4688" t="str">
            <v>Not Listed</v>
          </cell>
        </row>
        <row r="4689">
          <cell r="A4689" t="str">
            <v>VISION CORPORATION LTD</v>
          </cell>
          <cell r="B4689">
            <v>531668</v>
          </cell>
          <cell r="C4689" t="str">
            <v>Not Listed</v>
          </cell>
        </row>
        <row r="4690">
          <cell r="A4690" t="str">
            <v>VISTA PHARMACEUTICALS LTD</v>
          </cell>
          <cell r="B4690">
            <v>524711</v>
          </cell>
          <cell r="C4690" t="str">
            <v>Not Listed</v>
          </cell>
        </row>
        <row r="4691">
          <cell r="A4691" t="str">
            <v>VISTAR AMAR LTD</v>
          </cell>
          <cell r="B4691">
            <v>538565</v>
          </cell>
          <cell r="C4691" t="str">
            <v>Not Listed</v>
          </cell>
        </row>
        <row r="4692">
          <cell r="A4692" t="str">
            <v>VITESSE AGRO LTD</v>
          </cell>
          <cell r="B4692">
            <v>540823</v>
          </cell>
          <cell r="C4692" t="str">
            <v>Not Listed</v>
          </cell>
        </row>
        <row r="4693">
          <cell r="A4693" t="str">
            <v>VIVANTA INDUSTRIES LTD</v>
          </cell>
          <cell r="B4693">
            <v>541735</v>
          </cell>
          <cell r="C4693" t="str">
            <v>Not Listed</v>
          </cell>
        </row>
        <row r="4694">
          <cell r="A4694" t="str">
            <v>VIVANZA BIOSCIENCES LTD</v>
          </cell>
          <cell r="B4694">
            <v>530057</v>
          </cell>
          <cell r="C4694" t="str">
            <v>Not Listed</v>
          </cell>
        </row>
        <row r="4695">
          <cell r="A4695" t="str">
            <v>VIVID GLOBAL INDUSTRIES LTD</v>
          </cell>
          <cell r="B4695">
            <v>524576</v>
          </cell>
          <cell r="C4695" t="str">
            <v>Not Listed</v>
          </cell>
        </row>
        <row r="4696">
          <cell r="A4696" t="str">
            <v>VIVIMED LABS LTD</v>
          </cell>
          <cell r="B4696">
            <v>532660</v>
          </cell>
          <cell r="C4696" t="str">
            <v>VIVIMEDLAB</v>
          </cell>
        </row>
        <row r="4697">
          <cell r="A4697" t="str">
            <v>VIVO BIO TECH LTD</v>
          </cell>
          <cell r="B4697">
            <v>511509</v>
          </cell>
          <cell r="C4697" t="str">
            <v>Not Listed</v>
          </cell>
        </row>
        <row r="4698">
          <cell r="A4698" t="str">
            <v>VJTF EDUSERVICES LTD</v>
          </cell>
          <cell r="B4698">
            <v>509026</v>
          </cell>
          <cell r="C4698" t="str">
            <v>Not Listed</v>
          </cell>
        </row>
        <row r="4699">
          <cell r="A4699" t="str">
            <v>VKJ INFRADEVELOPERS LTD</v>
          </cell>
          <cell r="B4699">
            <v>536128</v>
          </cell>
          <cell r="C4699" t="str">
            <v>Not Listed</v>
          </cell>
        </row>
        <row r="4700">
          <cell r="A4700" t="str">
            <v>VLS FINANCE LTD</v>
          </cell>
          <cell r="B4700">
            <v>511333</v>
          </cell>
          <cell r="C4700" t="str">
            <v>VLSFINANCE</v>
          </cell>
        </row>
        <row r="4701">
          <cell r="A4701" t="str">
            <v>V-MART RETAIL LTD</v>
          </cell>
          <cell r="B4701">
            <v>534976</v>
          </cell>
          <cell r="C4701" t="str">
            <v>VMART</v>
          </cell>
        </row>
        <row r="4702">
          <cell r="A4702" t="str">
            <v>VMS INDUSTRIES LTD</v>
          </cell>
          <cell r="B4702">
            <v>533427</v>
          </cell>
          <cell r="C4702" t="str">
            <v>Not Listed</v>
          </cell>
        </row>
        <row r="4703">
          <cell r="A4703" t="str">
            <v>VMV HOLIDAYS LTD</v>
          </cell>
          <cell r="B4703">
            <v>539222</v>
          </cell>
          <cell r="C4703" t="str">
            <v>Not Listed</v>
          </cell>
        </row>
        <row r="4704">
          <cell r="A4704" t="str">
            <v>VODAFONE IDEA LTD</v>
          </cell>
          <cell r="B4704">
            <v>532822</v>
          </cell>
          <cell r="C4704" t="str">
            <v>IDEA</v>
          </cell>
        </row>
        <row r="4705">
          <cell r="A4705" t="str">
            <v>VOITH PAPER FABRICS (INDIA) LTD</v>
          </cell>
          <cell r="B4705">
            <v>522122</v>
          </cell>
          <cell r="C4705" t="str">
            <v>Not Listed</v>
          </cell>
        </row>
        <row r="4706">
          <cell r="A4706" t="str">
            <v>VOITH PAPER FABRICS INDIA LTD</v>
          </cell>
          <cell r="B4706">
            <v>522122</v>
          </cell>
          <cell r="C4706" t="str">
            <v>Not Listed</v>
          </cell>
        </row>
        <row r="4707">
          <cell r="A4707" t="str">
            <v>VOLTAIRE LEASING &amp; FINANCE LTD</v>
          </cell>
          <cell r="B4707">
            <v>509038</v>
          </cell>
          <cell r="C4707" t="str">
            <v>Not Listed</v>
          </cell>
        </row>
        <row r="4708">
          <cell r="A4708" t="str">
            <v>VOLTAMP TRANSFORMERS LTD</v>
          </cell>
          <cell r="B4708">
            <v>532757</v>
          </cell>
          <cell r="C4708" t="str">
            <v>VOLTAMP</v>
          </cell>
        </row>
        <row r="4709">
          <cell r="A4709" t="str">
            <v>VOLTAS LTD</v>
          </cell>
          <cell r="B4709">
            <v>500575</v>
          </cell>
          <cell r="C4709" t="str">
            <v>VOLTAS</v>
          </cell>
        </row>
        <row r="4710">
          <cell r="A4710" t="str">
            <v>VORA CONSTRUCTIONS LTD</v>
          </cell>
          <cell r="B4710">
            <v>512215</v>
          </cell>
          <cell r="C4710" t="str">
            <v>Not Listed</v>
          </cell>
        </row>
        <row r="4711">
          <cell r="A4711" t="str">
            <v>VRL LOGISTICS LTD</v>
          </cell>
          <cell r="B4711">
            <v>539118</v>
          </cell>
          <cell r="C4711" t="str">
            <v>VRLLOG</v>
          </cell>
        </row>
        <row r="4712">
          <cell r="A4712" t="str">
            <v>VSF PROJECTS LTD</v>
          </cell>
          <cell r="B4712">
            <v>519331</v>
          </cell>
          <cell r="C4712" t="str">
            <v>Not Listed</v>
          </cell>
        </row>
        <row r="4713">
          <cell r="A4713" t="str">
            <v>VST INDUSTRIES LTD</v>
          </cell>
          <cell r="B4713">
            <v>509966</v>
          </cell>
          <cell r="C4713" t="str">
            <v>VSTIND</v>
          </cell>
        </row>
        <row r="4714">
          <cell r="A4714" t="str">
            <v>VTM LTD</v>
          </cell>
          <cell r="B4714">
            <v>532893</v>
          </cell>
          <cell r="C4714" t="str">
            <v>Not Listed</v>
          </cell>
        </row>
        <row r="4715">
          <cell r="A4715" t="str">
            <v>VXL INSTRUMENTS LTD.</v>
          </cell>
          <cell r="B4715">
            <v>517399</v>
          </cell>
          <cell r="C4715" t="str">
            <v>VXLINSTR</v>
          </cell>
        </row>
        <row r="4716">
          <cell r="A4716" t="str">
            <v>VYAPAR INDUSTRIES LTD</v>
          </cell>
          <cell r="B4716">
            <v>506142</v>
          </cell>
          <cell r="C4716" t="str">
            <v>Not Listed</v>
          </cell>
        </row>
        <row r="4717">
          <cell r="A4717" t="str">
            <v>W H BRADY &amp; CO LTD</v>
          </cell>
          <cell r="B4717">
            <v>501391</v>
          </cell>
          <cell r="C4717" t="str">
            <v>Not Listed</v>
          </cell>
        </row>
        <row r="4718">
          <cell r="A4718" t="str">
            <v>W S INDUSTRIES (INDIA) LTD</v>
          </cell>
          <cell r="B4718">
            <v>504220</v>
          </cell>
          <cell r="C4718" t="str">
            <v>Not Listed</v>
          </cell>
        </row>
        <row r="4719">
          <cell r="A4719" t="str">
            <v>W S INDUSTRIES I LTD</v>
          </cell>
          <cell r="B4719" t="str">
            <v>Not Listed</v>
          </cell>
          <cell r="C4719" t="str">
            <v>WSI</v>
          </cell>
        </row>
        <row r="4720">
          <cell r="A4720" t="str">
            <v>W S INDUSTRIES INDIA LTD</v>
          </cell>
          <cell r="B4720">
            <v>504220</v>
          </cell>
          <cell r="C4720" t="str">
            <v>Not Listed</v>
          </cell>
        </row>
        <row r="4721">
          <cell r="A4721" t="str">
            <v>W W TECHNOLOGY HOLDINGS LTD</v>
          </cell>
          <cell r="B4721">
            <v>505583</v>
          </cell>
          <cell r="C4721" t="str">
            <v>Not Listed</v>
          </cell>
        </row>
        <row r="4722">
          <cell r="A4722" t="str">
            <v>WAA SOLAR LTD</v>
          </cell>
          <cell r="B4722">
            <v>541445</v>
          </cell>
          <cell r="C4722" t="str">
            <v>Not Listed</v>
          </cell>
        </row>
        <row r="4723">
          <cell r="A4723" t="str">
            <v>WABCO (INDIA) LTD</v>
          </cell>
          <cell r="B4723">
            <v>533023</v>
          </cell>
          <cell r="C4723" t="str">
            <v>WABCO(INDIA)</v>
          </cell>
        </row>
        <row r="4724">
          <cell r="A4724" t="str">
            <v>WABCO INDIA LTD</v>
          </cell>
          <cell r="B4724">
            <v>533023</v>
          </cell>
          <cell r="C4724" t="str">
            <v>WABCOINDIA</v>
          </cell>
        </row>
        <row r="4725">
          <cell r="A4725" t="str">
            <v>WAGEND INFRA VENTURE LTD</v>
          </cell>
          <cell r="B4725">
            <v>503675</v>
          </cell>
          <cell r="C4725" t="str">
            <v>Not Listed</v>
          </cell>
        </row>
        <row r="4726">
          <cell r="A4726" t="str">
            <v>WALCHAND PEOPLEFIRST LTD</v>
          </cell>
          <cell r="B4726">
            <v>501370</v>
          </cell>
          <cell r="C4726" t="str">
            <v>Not Listed</v>
          </cell>
        </row>
        <row r="4727">
          <cell r="A4727" t="str">
            <v>WALCHANDNAGAR INDUSTRIES LTD</v>
          </cell>
          <cell r="B4727">
            <v>507410</v>
          </cell>
          <cell r="C4727" t="str">
            <v>WALCHANNAG</v>
          </cell>
        </row>
        <row r="4728">
          <cell r="A4728" t="str">
            <v>WALL STREET FINANCE LTD</v>
          </cell>
          <cell r="B4728">
            <v>511147</v>
          </cell>
          <cell r="C4728" t="str">
            <v>Not Listed</v>
          </cell>
        </row>
        <row r="4729">
          <cell r="A4729" t="str">
            <v>WALLFORT FINANCIAL SERVICES LTD</v>
          </cell>
          <cell r="B4729">
            <v>532053</v>
          </cell>
          <cell r="C4729" t="str">
            <v>Not Listed</v>
          </cell>
        </row>
        <row r="4730">
          <cell r="A4730" t="str">
            <v>WANBURY LTD</v>
          </cell>
          <cell r="B4730">
            <v>524212</v>
          </cell>
          <cell r="C4730" t="str">
            <v>WANBURY</v>
          </cell>
        </row>
        <row r="4731">
          <cell r="A4731" t="str">
            <v>WARNER MULTIMEDIA LTD</v>
          </cell>
          <cell r="B4731">
            <v>511690</v>
          </cell>
          <cell r="C4731" t="str">
            <v>Not Listed</v>
          </cell>
        </row>
        <row r="4732">
          <cell r="A4732" t="str">
            <v>WARREN TEA LTD</v>
          </cell>
          <cell r="B4732">
            <v>508494</v>
          </cell>
          <cell r="C4732" t="str">
            <v>Not Listed</v>
          </cell>
        </row>
        <row r="4733">
          <cell r="A4733" t="str">
            <v>WATERBASE LTD</v>
          </cell>
          <cell r="B4733">
            <v>523660</v>
          </cell>
          <cell r="C4733" t="str">
            <v>Not Listed</v>
          </cell>
        </row>
        <row r="4734">
          <cell r="A4734" t="str">
            <v>WEALTH FIRST PORTFOLIO MANAGERS LTD</v>
          </cell>
          <cell r="B4734" t="str">
            <v>Not Listed</v>
          </cell>
          <cell r="C4734" t="str">
            <v>WEALTH</v>
          </cell>
        </row>
        <row r="4735">
          <cell r="A4735" t="str">
            <v>WEB ELEMENT SOLUTIONS LTD</v>
          </cell>
          <cell r="B4735">
            <v>780016</v>
          </cell>
          <cell r="C4735" t="str">
            <v>Not Listed</v>
          </cell>
        </row>
        <row r="4736">
          <cell r="A4736" t="str">
            <v>WEBSOL ENERGY SYSTEM LTD</v>
          </cell>
          <cell r="B4736">
            <v>517498</v>
          </cell>
          <cell r="C4736" t="str">
            <v>WEBELSOLAR</v>
          </cell>
        </row>
        <row r="4737">
          <cell r="A4737" t="str">
            <v>WEIZMANN FINCORP LTD</v>
          </cell>
          <cell r="B4737">
            <v>511074</v>
          </cell>
          <cell r="C4737" t="str">
            <v>Not Listed</v>
          </cell>
        </row>
        <row r="4738">
          <cell r="A4738" t="str">
            <v>WEIZMANN FOREX LTD</v>
          </cell>
          <cell r="B4738">
            <v>533452</v>
          </cell>
          <cell r="C4738" t="str">
            <v>WEIZFOREX</v>
          </cell>
        </row>
        <row r="4739">
          <cell r="A4739" t="str">
            <v>WEIZMANN LTD</v>
          </cell>
          <cell r="B4739">
            <v>523011</v>
          </cell>
          <cell r="C4739" t="str">
            <v>WEIZMANIND</v>
          </cell>
        </row>
        <row r="4740">
          <cell r="A4740" t="str">
            <v>WELCAST STEELS LTD</v>
          </cell>
          <cell r="B4740">
            <v>504988</v>
          </cell>
          <cell r="C4740" t="str">
            <v>Not Listed</v>
          </cell>
        </row>
        <row r="4741">
          <cell r="A4741" t="str">
            <v>WELCURE DRUGS &amp; PHARMACEUTICALS LTD</v>
          </cell>
          <cell r="B4741">
            <v>524661</v>
          </cell>
          <cell r="C4741" t="str">
            <v>Not Listed</v>
          </cell>
        </row>
        <row r="4742">
          <cell r="A4742" t="str">
            <v>WELLESLEY CORPORATION LTD</v>
          </cell>
          <cell r="B4742">
            <v>532016</v>
          </cell>
          <cell r="C4742" t="str">
            <v>Not Listed</v>
          </cell>
        </row>
        <row r="4743">
          <cell r="A4743" t="str">
            <v>WELLNESS NONI LTD</v>
          </cell>
          <cell r="B4743">
            <v>531211</v>
          </cell>
          <cell r="C4743" t="str">
            <v>Not Listed</v>
          </cell>
        </row>
        <row r="4744">
          <cell r="A4744" t="str">
            <v>WELSPUN (INDIA) LTD</v>
          </cell>
          <cell r="B4744">
            <v>514162</v>
          </cell>
          <cell r="C4744" t="str">
            <v>WELSPUNIND</v>
          </cell>
        </row>
        <row r="4745">
          <cell r="A4745" t="str">
            <v>WELSPUN CORP LTD</v>
          </cell>
          <cell r="B4745">
            <v>532144</v>
          </cell>
          <cell r="C4745" t="str">
            <v>WELCORP</v>
          </cell>
        </row>
        <row r="4746">
          <cell r="A4746" t="str">
            <v>WELSPUN ENTERPRISES LTD</v>
          </cell>
          <cell r="B4746">
            <v>532553</v>
          </cell>
          <cell r="C4746" t="str">
            <v>WELENT</v>
          </cell>
        </row>
        <row r="4747">
          <cell r="A4747" t="str">
            <v>WELSPUN INDIA LTD</v>
          </cell>
          <cell r="B4747">
            <v>514162</v>
          </cell>
          <cell r="C4747" t="str">
            <v>WELSPUNIND</v>
          </cell>
        </row>
        <row r="4748">
          <cell r="A4748" t="str">
            <v>WELSPUN INVESTMENTS AND COMMERCIALS LTD</v>
          </cell>
          <cell r="B4748">
            <v>533252</v>
          </cell>
          <cell r="C4748" t="str">
            <v>WELINV</v>
          </cell>
        </row>
        <row r="4749">
          <cell r="A4749" t="str">
            <v>WELTERMAN INTERNATIONAL LTD</v>
          </cell>
          <cell r="B4749">
            <v>526431</v>
          </cell>
          <cell r="C4749" t="str">
            <v>Not Listed</v>
          </cell>
        </row>
        <row r="4750">
          <cell r="A4750" t="str">
            <v>WENDT (INDIA) LTD</v>
          </cell>
          <cell r="B4750">
            <v>505412</v>
          </cell>
          <cell r="C4750" t="str">
            <v>WENDT</v>
          </cell>
        </row>
        <row r="4751">
          <cell r="A4751" t="str">
            <v>WENDT INDIA LTD</v>
          </cell>
          <cell r="B4751">
            <v>505412</v>
          </cell>
          <cell r="C4751" t="str">
            <v>WENDT</v>
          </cell>
        </row>
        <row r="4752">
          <cell r="A4752" t="str">
            <v>WEP SOLUTIONS LTD</v>
          </cell>
          <cell r="B4752">
            <v>532373</v>
          </cell>
          <cell r="C4752" t="str">
            <v>Not Listed</v>
          </cell>
        </row>
        <row r="4753">
          <cell r="A4753" t="str">
            <v>WEST COAST PAPER MILLS LTD</v>
          </cell>
          <cell r="B4753">
            <v>500444</v>
          </cell>
          <cell r="C4753" t="str">
            <v>WSTCSTPAPR</v>
          </cell>
        </row>
        <row r="4754">
          <cell r="A4754" t="str">
            <v>WEST LEISURE RESORTS LTD</v>
          </cell>
          <cell r="B4754">
            <v>538382</v>
          </cell>
          <cell r="C4754" t="str">
            <v>Not Listed</v>
          </cell>
        </row>
        <row r="4755">
          <cell r="A4755" t="str">
            <v>WESTERN MINISTIL LTD</v>
          </cell>
          <cell r="B4755">
            <v>504998</v>
          </cell>
          <cell r="C4755" t="str">
            <v>Not Listed</v>
          </cell>
        </row>
        <row r="4756">
          <cell r="A4756" t="str">
            <v>WESTLIFE DEVELOPMENT LTD</v>
          </cell>
          <cell r="B4756">
            <v>505533</v>
          </cell>
          <cell r="C4756" t="str">
            <v>Not Listed</v>
          </cell>
        </row>
        <row r="4757">
          <cell r="A4757" t="str">
            <v>WHEELS (INDIA) LTD</v>
          </cell>
          <cell r="B4757">
            <v>590073</v>
          </cell>
          <cell r="C4757" t="str">
            <v>WHEELS</v>
          </cell>
        </row>
        <row r="4758">
          <cell r="A4758" t="str">
            <v>WHEELS INDIA LTD</v>
          </cell>
          <cell r="B4758">
            <v>590073</v>
          </cell>
          <cell r="C4758" t="str">
            <v>WHEELS</v>
          </cell>
        </row>
        <row r="4759">
          <cell r="A4759" t="str">
            <v>WHIRLPOOL OF (INDIA) LTD</v>
          </cell>
          <cell r="B4759">
            <v>500238</v>
          </cell>
          <cell r="C4759" t="str">
            <v>WHIRLPOOL</v>
          </cell>
        </row>
        <row r="4760">
          <cell r="A4760" t="str">
            <v>WHIRLPOOL OF INDIA LTD</v>
          </cell>
          <cell r="B4760">
            <v>500238</v>
          </cell>
          <cell r="C4760" t="str">
            <v>WHIRLPOOL</v>
          </cell>
        </row>
        <row r="4761">
          <cell r="A4761" t="str">
            <v>WHITE ORGANIC AGRO LTD</v>
          </cell>
          <cell r="B4761">
            <v>513713</v>
          </cell>
          <cell r="C4761" t="str">
            <v>Not Listed</v>
          </cell>
        </row>
        <row r="4762">
          <cell r="A4762" t="str">
            <v>White Organic Retail Ltd</v>
          </cell>
          <cell r="B4762">
            <v>542667</v>
          </cell>
          <cell r="C4762" t="str">
            <v>WORL</v>
          </cell>
        </row>
        <row r="4763">
          <cell r="A4763" t="str">
            <v>WILLIAMSON FINANCIAL SERVICES LTD</v>
          </cell>
          <cell r="B4763">
            <v>519214</v>
          </cell>
          <cell r="C4763" t="str">
            <v>Not Listed</v>
          </cell>
        </row>
        <row r="4764">
          <cell r="A4764" t="str">
            <v>WILLIAMSON MAGOR &amp; COMPANY LTD</v>
          </cell>
          <cell r="B4764">
            <v>519224</v>
          </cell>
          <cell r="C4764" t="str">
            <v>WILLAMAGOR</v>
          </cell>
        </row>
        <row r="4765">
          <cell r="A4765" t="str">
            <v>WIM PLAST LTD</v>
          </cell>
          <cell r="B4765">
            <v>526586</v>
          </cell>
          <cell r="C4765" t="str">
            <v>Not Listed</v>
          </cell>
        </row>
        <row r="4766">
          <cell r="A4766" t="str">
            <v>WINDSOR MACHINES LTD</v>
          </cell>
          <cell r="B4766">
            <v>522029</v>
          </cell>
          <cell r="C4766" t="str">
            <v>WINDMACHIN</v>
          </cell>
        </row>
        <row r="4767">
          <cell r="A4767" t="str">
            <v>WINRO COMMERCIAL (INDIA) LTD</v>
          </cell>
          <cell r="B4767">
            <v>512022</v>
          </cell>
          <cell r="C4767" t="str">
            <v>Not Listed</v>
          </cell>
        </row>
        <row r="4768">
          <cell r="A4768" t="str">
            <v>WINRO COMMERCIAL INDIA LTD</v>
          </cell>
          <cell r="B4768">
            <v>512022</v>
          </cell>
          <cell r="C4768" t="str">
            <v>Not Listed</v>
          </cell>
        </row>
        <row r="4769">
          <cell r="A4769" t="str">
            <v>WINSOME BREWERIES LTD</v>
          </cell>
          <cell r="B4769">
            <v>526471</v>
          </cell>
          <cell r="C4769" t="str">
            <v>Not Listed</v>
          </cell>
        </row>
        <row r="4770">
          <cell r="A4770" t="str">
            <v>WINSOME TEXTILE INDUSTRIES LTD</v>
          </cell>
          <cell r="B4770">
            <v>514470</v>
          </cell>
          <cell r="C4770" t="str">
            <v>Not Listed</v>
          </cell>
        </row>
        <row r="4771">
          <cell r="A4771" t="str">
            <v>WINSOME YARNS LTD</v>
          </cell>
          <cell r="B4771">
            <v>514348</v>
          </cell>
          <cell r="C4771" t="str">
            <v>WINSOME</v>
          </cell>
        </row>
        <row r="4772">
          <cell r="A4772" t="str">
            <v>WINTAC LTD</v>
          </cell>
          <cell r="B4772">
            <v>524758</v>
          </cell>
          <cell r="C4772" t="str">
            <v>Not Listed</v>
          </cell>
        </row>
        <row r="4773">
          <cell r="A4773" t="str">
            <v>WINY COMMERCIAL &amp; FISCAL SERVICES LTD</v>
          </cell>
          <cell r="B4773">
            <v>538873</v>
          </cell>
          <cell r="C4773" t="str">
            <v>Not Listed</v>
          </cell>
        </row>
        <row r="4774">
          <cell r="A4774" t="str">
            <v>WIPRO LTD</v>
          </cell>
          <cell r="B4774">
            <v>507685</v>
          </cell>
          <cell r="C4774" t="str">
            <v>WIPRO</v>
          </cell>
        </row>
        <row r="4775">
          <cell r="A4775" t="str">
            <v>WIRES &amp; FABRIKS SA LTD</v>
          </cell>
          <cell r="B4775">
            <v>507817</v>
          </cell>
          <cell r="C4775" t="str">
            <v>Not Listed</v>
          </cell>
        </row>
        <row r="4776">
          <cell r="A4776" t="str">
            <v>WISEC GLOBAL LTD</v>
          </cell>
          <cell r="B4776">
            <v>511642</v>
          </cell>
          <cell r="C4776" t="str">
            <v>Not Listed</v>
          </cell>
        </row>
        <row r="4777">
          <cell r="A4777" t="str">
            <v>WOCKHARDT LTD</v>
          </cell>
          <cell r="B4777">
            <v>532300</v>
          </cell>
          <cell r="C4777" t="str">
            <v>WOCKPHARMA</v>
          </cell>
        </row>
        <row r="4778">
          <cell r="A4778" t="str">
            <v>WOMEN NETWORKS LTD</v>
          </cell>
          <cell r="B4778">
            <v>531396</v>
          </cell>
          <cell r="C4778" t="str">
            <v>Not Listed</v>
          </cell>
        </row>
        <row r="4779">
          <cell r="A4779" t="str">
            <v>WOMENS NEXT LOUNGERIES LTD</v>
          </cell>
          <cell r="B4779">
            <v>538128</v>
          </cell>
          <cell r="C4779" t="str">
            <v>Not Listed</v>
          </cell>
        </row>
        <row r="4780">
          <cell r="A4780" t="str">
            <v>WONDERLA HOLIDAYS LTD</v>
          </cell>
          <cell r="B4780">
            <v>538268</v>
          </cell>
          <cell r="C4780" t="str">
            <v>WONDERLA</v>
          </cell>
        </row>
        <row r="4781">
          <cell r="A4781" t="str">
            <v>WOODSVILLA LTD</v>
          </cell>
          <cell r="B4781">
            <v>526959</v>
          </cell>
          <cell r="C4781" t="str">
            <v>Not Listed</v>
          </cell>
        </row>
        <row r="4782">
          <cell r="A4782" t="str">
            <v>WORLDWIDE LEATHER EXPORTS LTD</v>
          </cell>
          <cell r="B4782">
            <v>526525</v>
          </cell>
          <cell r="C4782" t="str">
            <v>Not Listed</v>
          </cell>
        </row>
        <row r="4783">
          <cell r="A4783" t="str">
            <v>WORTH INVESTMENT &amp; TRADING CO LTD</v>
          </cell>
          <cell r="B4783">
            <v>538451</v>
          </cell>
          <cell r="C4783" t="str">
            <v>Not Listed</v>
          </cell>
        </row>
        <row r="4784">
          <cell r="A4784" t="str">
            <v>WORTH PERIPHERALS LTD</v>
          </cell>
          <cell r="B4784" t="str">
            <v>Not Listed</v>
          </cell>
          <cell r="C4784" t="str">
            <v>WORTH</v>
          </cell>
        </row>
        <row r="4785">
          <cell r="A4785" t="str">
            <v>WPIL LTD</v>
          </cell>
          <cell r="B4785">
            <v>505872</v>
          </cell>
          <cell r="C4785" t="str">
            <v>Not Listed</v>
          </cell>
        </row>
        <row r="4786">
          <cell r="A4786" t="str">
            <v>XCHANGING SOLUTIONS LTD</v>
          </cell>
          <cell r="B4786">
            <v>532616</v>
          </cell>
          <cell r="C4786" t="str">
            <v>XCHANGING</v>
          </cell>
        </row>
        <row r="4787">
          <cell r="A4787" t="str">
            <v>Xelpmoc Design and Tech Ltd</v>
          </cell>
          <cell r="B4787">
            <v>542367</v>
          </cell>
          <cell r="C4787" t="str">
            <v>XELPMOC</v>
          </cell>
        </row>
        <row r="4788">
          <cell r="A4788" t="str">
            <v>XL ENERGY LTD</v>
          </cell>
          <cell r="B4788">
            <v>532788</v>
          </cell>
          <cell r="C4788" t="str">
            <v>XLENERGY</v>
          </cell>
        </row>
        <row r="4789">
          <cell r="A4789" t="str">
            <v>XPRO (INDIA) LTD</v>
          </cell>
          <cell r="B4789">
            <v>590013</v>
          </cell>
          <cell r="C4789" t="str">
            <v>XPRO(INDIA)</v>
          </cell>
        </row>
        <row r="4790">
          <cell r="A4790" t="str">
            <v>XPRO INDIA LTD</v>
          </cell>
          <cell r="B4790">
            <v>590013</v>
          </cell>
          <cell r="C4790" t="str">
            <v>XPROINDIA</v>
          </cell>
        </row>
        <row r="4791">
          <cell r="A4791" t="str">
            <v>YAMINI INVESTMENTS COMPANY LTD</v>
          </cell>
          <cell r="B4791">
            <v>511012</v>
          </cell>
          <cell r="C4791" t="str">
            <v>Not Listed</v>
          </cell>
        </row>
        <row r="4792">
          <cell r="A4792" t="str">
            <v>YARN SYNDICATE LTD</v>
          </cell>
          <cell r="B4792">
            <v>514378</v>
          </cell>
          <cell r="C4792" t="str">
            <v>Not Listed</v>
          </cell>
        </row>
        <row r="4793">
          <cell r="A4793" t="str">
            <v>YASH CHEMEX LTD</v>
          </cell>
          <cell r="B4793">
            <v>539939</v>
          </cell>
          <cell r="C4793" t="str">
            <v>Not Listed</v>
          </cell>
        </row>
        <row r="4794">
          <cell r="A4794" t="str">
            <v>YASH MANAGEMENT &amp; SATELLITE LTD</v>
          </cell>
          <cell r="B4794">
            <v>511601</v>
          </cell>
          <cell r="C4794" t="str">
            <v>Not Listed</v>
          </cell>
        </row>
        <row r="4795">
          <cell r="A4795" t="str">
            <v>YASH PAPERS LTD</v>
          </cell>
          <cell r="B4795">
            <v>516030</v>
          </cell>
          <cell r="C4795" t="str">
            <v>Not Listed</v>
          </cell>
        </row>
        <row r="4796">
          <cell r="A4796" t="str">
            <v>YASHO INDUSTRIES LTD</v>
          </cell>
          <cell r="B4796">
            <v>541167</v>
          </cell>
          <cell r="C4796" t="str">
            <v>Not Listed</v>
          </cell>
        </row>
        <row r="4797">
          <cell r="A4797" t="str">
            <v>YASHRAJ CONTAINEURS LTD</v>
          </cell>
          <cell r="B4797">
            <v>530063</v>
          </cell>
          <cell r="C4797" t="str">
            <v>Not Listed</v>
          </cell>
        </row>
        <row r="4798">
          <cell r="A4798" t="str">
            <v>YES BANK LTD</v>
          </cell>
          <cell r="B4798">
            <v>532648</v>
          </cell>
          <cell r="C4798" t="str">
            <v>YESBANK</v>
          </cell>
        </row>
        <row r="4799">
          <cell r="A4799" t="str">
            <v>YKM INDUSTRIES LTD</v>
          </cell>
          <cell r="B4799">
            <v>531260</v>
          </cell>
          <cell r="C4799" t="str">
            <v>Not Listed</v>
          </cell>
        </row>
        <row r="4800">
          <cell r="A4800" t="str">
            <v>YOGI SUNG-WON (INDIA) LTD</v>
          </cell>
          <cell r="B4800">
            <v>522209</v>
          </cell>
          <cell r="C4800" t="str">
            <v>Not Listed</v>
          </cell>
        </row>
        <row r="4801">
          <cell r="A4801" t="str">
            <v>YOGI SUNG-WON INDIA LTD</v>
          </cell>
          <cell r="B4801">
            <v>522209</v>
          </cell>
          <cell r="C4801" t="str">
            <v>Not Listed</v>
          </cell>
        </row>
        <row r="4802">
          <cell r="A4802" t="str">
            <v>YOGYA ENTERPRISES LTD</v>
          </cell>
          <cell r="B4802">
            <v>539097</v>
          </cell>
          <cell r="C4802" t="str">
            <v>Not Listed</v>
          </cell>
        </row>
        <row r="4803">
          <cell r="A4803" t="str">
            <v>YORK EXPORTS LTD</v>
          </cell>
          <cell r="B4803">
            <v>530675</v>
          </cell>
          <cell r="C4803" t="str">
            <v>Not Listed</v>
          </cell>
        </row>
        <row r="4804">
          <cell r="A4804" t="str">
            <v>YUG DECOR LTD</v>
          </cell>
          <cell r="B4804">
            <v>540550</v>
          </cell>
          <cell r="C4804" t="str">
            <v>Not Listed</v>
          </cell>
        </row>
        <row r="4805">
          <cell r="A4805" t="str">
            <v>YUKEN (INDIA) LTD</v>
          </cell>
          <cell r="B4805">
            <v>522108</v>
          </cell>
          <cell r="C4805" t="str">
            <v>Not Listed</v>
          </cell>
        </row>
        <row r="4806">
          <cell r="A4806" t="str">
            <v>YUKEN INDIA LTD</v>
          </cell>
          <cell r="B4806">
            <v>522108</v>
          </cell>
          <cell r="C4806" t="str">
            <v>Not Listed</v>
          </cell>
        </row>
        <row r="4807">
          <cell r="A4807" t="str">
            <v>YURANUS INFRASTRUCTURE LTD</v>
          </cell>
          <cell r="B4807">
            <v>536846</v>
          </cell>
          <cell r="C4807" t="str">
            <v>Not Listed</v>
          </cell>
        </row>
        <row r="4808">
          <cell r="A4808" t="str">
            <v>YUVRAAJ HYGIENE PRODUCTS LTD.</v>
          </cell>
          <cell r="B4808">
            <v>531663</v>
          </cell>
          <cell r="C4808" t="str">
            <v>YUVRAAJHPL</v>
          </cell>
        </row>
        <row r="4809">
          <cell r="A4809" t="str">
            <v>Z F STEERING GEAR (INDIA) LTD</v>
          </cell>
          <cell r="B4809">
            <v>505163</v>
          </cell>
          <cell r="C4809" t="str">
            <v>Not Listed</v>
          </cell>
        </row>
        <row r="4810">
          <cell r="A4810" t="str">
            <v>Z F STEERING GEAR INDIA LTD</v>
          </cell>
          <cell r="B4810">
            <v>505163</v>
          </cell>
          <cell r="C4810" t="str">
            <v>Not Listed</v>
          </cell>
        </row>
        <row r="4811">
          <cell r="A4811" t="str">
            <v>ZEAL AQUA LTD</v>
          </cell>
          <cell r="B4811">
            <v>539963</v>
          </cell>
          <cell r="C4811" t="str">
            <v>Not Listed</v>
          </cell>
        </row>
        <row r="4812">
          <cell r="A4812" t="str">
            <v>ZEE ENTERTAINMENT ENTERPRISES LTD</v>
          </cell>
          <cell r="B4812">
            <v>505537</v>
          </cell>
          <cell r="C4812" t="str">
            <v>ZEEL</v>
          </cell>
        </row>
        <row r="4813">
          <cell r="A4813" t="str">
            <v>ZEE LEARN LTD</v>
          </cell>
          <cell r="B4813">
            <v>533287</v>
          </cell>
          <cell r="C4813" t="str">
            <v>ZEELEARN</v>
          </cell>
        </row>
        <row r="4814">
          <cell r="A4814" t="str">
            <v>ZEE MEDIA CORPORATION LTD</v>
          </cell>
          <cell r="B4814">
            <v>532794</v>
          </cell>
          <cell r="C4814" t="str">
            <v>ZEEMEDIA</v>
          </cell>
        </row>
        <row r="4815">
          <cell r="A4815" t="str">
            <v>ZEN TECHNOLOGIES LTD</v>
          </cell>
          <cell r="B4815">
            <v>533339</v>
          </cell>
          <cell r="C4815" t="str">
            <v>ZENTEC</v>
          </cell>
        </row>
        <row r="4816">
          <cell r="A4816" t="str">
            <v>ZENITH BIRLA (INDIA) LTD</v>
          </cell>
          <cell r="B4816">
            <v>531845</v>
          </cell>
          <cell r="C4816" t="str">
            <v>ZENITHBIR</v>
          </cell>
        </row>
        <row r="4817">
          <cell r="A4817" t="str">
            <v>ZENITH BIRLA INDIA LTD</v>
          </cell>
          <cell r="B4817">
            <v>531845</v>
          </cell>
          <cell r="C4817" t="str">
            <v>ZENITHBIR</v>
          </cell>
        </row>
        <row r="4818">
          <cell r="A4818" t="str">
            <v>ZENITH EXPORTS LTD</v>
          </cell>
          <cell r="B4818">
            <v>512553</v>
          </cell>
          <cell r="C4818" t="str">
            <v>ZENITHEXPO</v>
          </cell>
        </row>
        <row r="4819">
          <cell r="A4819" t="str">
            <v>ZENITH FIBRES LTD</v>
          </cell>
          <cell r="B4819">
            <v>514266</v>
          </cell>
          <cell r="C4819" t="str">
            <v>Not Listed</v>
          </cell>
        </row>
        <row r="4820">
          <cell r="A4820" t="str">
            <v>ZENITH HEALTH CARE LTD</v>
          </cell>
          <cell r="B4820">
            <v>530665</v>
          </cell>
          <cell r="C4820" t="str">
            <v>Not Listed</v>
          </cell>
        </row>
        <row r="4821">
          <cell r="A4821" t="str">
            <v>ZENLABS ETHICA LTD</v>
          </cell>
          <cell r="B4821">
            <v>530697</v>
          </cell>
          <cell r="C4821" t="str">
            <v>Not Listed</v>
          </cell>
        </row>
        <row r="4822">
          <cell r="A4822" t="str">
            <v>ZENOTECH LABORATORIES LTD</v>
          </cell>
          <cell r="B4822">
            <v>532039</v>
          </cell>
          <cell r="C4822" t="str">
            <v>Not Listed</v>
          </cell>
        </row>
        <row r="4823">
          <cell r="A4823" t="str">
            <v>ZENSAR TECHNOLOGIES LTD</v>
          </cell>
          <cell r="B4823">
            <v>504067</v>
          </cell>
          <cell r="C4823" t="str">
            <v>ZENSARTECH</v>
          </cell>
        </row>
        <row r="4824">
          <cell r="A4824" t="str">
            <v>ZICOM ELECTRONIC SECURITY SYSTEMS LTD</v>
          </cell>
          <cell r="B4824">
            <v>531404</v>
          </cell>
          <cell r="C4824" t="str">
            <v>ZICOM</v>
          </cell>
        </row>
        <row r="4825">
          <cell r="A4825" t="str">
            <v>ZIM LABORATORIES LTD</v>
          </cell>
          <cell r="B4825">
            <v>541400</v>
          </cell>
          <cell r="C4825" t="str">
            <v>Not Listed</v>
          </cell>
        </row>
        <row r="4826">
          <cell r="A4826" t="str">
            <v>ZODIAC CLOTHING COMPANY LTD</v>
          </cell>
          <cell r="B4826">
            <v>521163</v>
          </cell>
          <cell r="C4826" t="str">
            <v>ZODIACLOTH</v>
          </cell>
        </row>
        <row r="4827">
          <cell r="A4827" t="str">
            <v>ZODIAC ENERGY LTD</v>
          </cell>
          <cell r="B4827" t="str">
            <v>Not Listed</v>
          </cell>
          <cell r="C4827" t="str">
            <v>ZODIAC</v>
          </cell>
        </row>
        <row r="4828">
          <cell r="A4828" t="str">
            <v>ZODIAC JRD- MKJ LTD</v>
          </cell>
          <cell r="B4828">
            <v>512587</v>
          </cell>
          <cell r="C4828" t="str">
            <v>ZODJRDMKJ</v>
          </cell>
        </row>
        <row r="4829">
          <cell r="A4829" t="str">
            <v>Zodiac Ventures LTD</v>
          </cell>
          <cell r="B4829">
            <v>503641</v>
          </cell>
          <cell r="C4829" t="str">
            <v>ZODIACVEN</v>
          </cell>
        </row>
        <row r="4830">
          <cell r="A4830" t="str">
            <v>ZOTA HEALTH CARE LTD</v>
          </cell>
          <cell r="B4830" t="str">
            <v>Not Listed</v>
          </cell>
          <cell r="C4830" t="str">
            <v>ZOTA</v>
          </cell>
        </row>
        <row r="4831">
          <cell r="A4831" t="str">
            <v>ZUARI AGRO CHEMICALS LTD</v>
          </cell>
          <cell r="B4831">
            <v>534742</v>
          </cell>
          <cell r="C4831" t="str">
            <v>ZUARI</v>
          </cell>
        </row>
        <row r="4832">
          <cell r="A4832" t="str">
            <v>ZUARI GLOBAL LTD</v>
          </cell>
          <cell r="B4832">
            <v>500780</v>
          </cell>
          <cell r="C4832" t="str">
            <v>ZUARIGLOB</v>
          </cell>
        </row>
        <row r="4833">
          <cell r="A4833" t="str">
            <v>ZYDUS WELLNESS LTD</v>
          </cell>
          <cell r="B4833">
            <v>531335</v>
          </cell>
          <cell r="C4833" t="str">
            <v>ZYDUSWELL</v>
          </cell>
        </row>
        <row r="4834">
          <cell r="A4834" t="str">
            <v>ZYLOG SYSTEMS LTD</v>
          </cell>
          <cell r="B4834">
            <v>532883</v>
          </cell>
          <cell r="C4834" t="str">
            <v>ZYLOG</v>
          </cell>
        </row>
        <row r="4835">
          <cell r="A4835" t="str">
            <v>INDIA LEASE DEVELOPMENT Ltd</v>
          </cell>
          <cell r="B4835">
            <v>500202</v>
          </cell>
          <cell r="C4835" t="str">
            <v>INDLEASE</v>
          </cell>
        </row>
        <row r="4836">
          <cell r="A4836" t="str">
            <v>Kore Foods Ltd</v>
          </cell>
          <cell r="B4836">
            <v>500458</v>
          </cell>
          <cell r="C4836" t="str">
            <v>KORE</v>
          </cell>
        </row>
        <row r="4837">
          <cell r="A4837" t="str">
            <v>GOLD ROCK INVESTMENTS Ltd</v>
          </cell>
          <cell r="B4837">
            <v>501111</v>
          </cell>
          <cell r="C4837" t="str">
            <v>ZGOLDINV</v>
          </cell>
        </row>
        <row r="4838">
          <cell r="A4838" t="str">
            <v>KARTIK INVESTMENTS TRUST Ltd</v>
          </cell>
          <cell r="B4838">
            <v>501151</v>
          </cell>
          <cell r="C4838" t="str">
            <v>KARTKIN</v>
          </cell>
        </row>
        <row r="4839">
          <cell r="A4839" t="str">
            <v>JAYABHARAT CREDIT Ltd</v>
          </cell>
          <cell r="B4839">
            <v>501311</v>
          </cell>
          <cell r="C4839" t="str">
            <v>JAYBHCR</v>
          </cell>
        </row>
        <row r="4840">
          <cell r="A4840" t="str">
            <v>AMALGAMATED ELECTRICITY CO.Ltd</v>
          </cell>
          <cell r="B4840">
            <v>501622</v>
          </cell>
          <cell r="C4840" t="str">
            <v>AMALGAM</v>
          </cell>
        </row>
        <row r="4841">
          <cell r="A4841" t="str">
            <v>GAEKWAR MILLS Ltd</v>
          </cell>
          <cell r="B4841">
            <v>502850</v>
          </cell>
          <cell r="C4841" t="str">
            <v>ZGAEKWAR</v>
          </cell>
        </row>
        <row r="4842">
          <cell r="A4842" t="str">
            <v>K K Fincorp Limited</v>
          </cell>
          <cell r="B4842">
            <v>503669</v>
          </cell>
          <cell r="C4842" t="str">
            <v>KKFIN</v>
          </cell>
        </row>
        <row r="4843">
          <cell r="A4843" t="str">
            <v>RAJASTHAN PETRO SYNTHETICS Ltd</v>
          </cell>
          <cell r="B4843">
            <v>506975</v>
          </cell>
          <cell r="C4843" t="str">
            <v>RAJSPTR</v>
          </cell>
        </row>
        <row r="4844">
          <cell r="A4844" t="str">
            <v>NORTHERN PROJECTS Ltd</v>
          </cell>
          <cell r="B4844">
            <v>508924</v>
          </cell>
          <cell r="C4844" t="str">
            <v>NORTHPR</v>
          </cell>
        </row>
        <row r="4845">
          <cell r="A4845" t="str">
            <v>ID Info Business Services Ltd</v>
          </cell>
          <cell r="B4845">
            <v>511260</v>
          </cell>
          <cell r="C4845" t="str">
            <v>IDINFO</v>
          </cell>
        </row>
        <row r="4846">
          <cell r="A4846" t="str">
            <v>TRC FINANCIAL SERVICES Ltd</v>
          </cell>
          <cell r="B4846">
            <v>511730</v>
          </cell>
          <cell r="C4846" t="str">
            <v>TRCFIN</v>
          </cell>
        </row>
        <row r="4847">
          <cell r="A4847" t="str">
            <v>SPV Global Trading Ltd</v>
          </cell>
          <cell r="B4847">
            <v>512221</v>
          </cell>
          <cell r="C4847" t="str">
            <v>SPVGLOBAL</v>
          </cell>
        </row>
        <row r="4848">
          <cell r="A4848" t="str">
            <v>ARAVALI SECURITIES &amp; FINANCE Ltd</v>
          </cell>
          <cell r="B4848">
            <v>512344</v>
          </cell>
          <cell r="C4848" t="str">
            <v>ARAVALIS</v>
          </cell>
        </row>
        <row r="4849">
          <cell r="A4849" t="str">
            <v>YASH TRADING &amp; FINANCE Ltd</v>
          </cell>
          <cell r="B4849">
            <v>512345</v>
          </cell>
          <cell r="C4849" t="str">
            <v>YASTF</v>
          </cell>
        </row>
        <row r="4850">
          <cell r="A4850" t="str">
            <v>GAYATRI TISSUE &amp; PAPERS Ltd</v>
          </cell>
          <cell r="B4850">
            <v>512479</v>
          </cell>
          <cell r="C4850" t="str">
            <v>GYTRIPA</v>
          </cell>
        </row>
        <row r="4851">
          <cell r="A4851" t="str">
            <v>GRAND FOUNDRY Ltd</v>
          </cell>
          <cell r="B4851">
            <v>513343</v>
          </cell>
          <cell r="C4851" t="str">
            <v>GRANDFONRY</v>
          </cell>
        </row>
        <row r="4852">
          <cell r="A4852" t="str">
            <v>Smiths &amp; Founders (India) Limited</v>
          </cell>
          <cell r="B4852">
            <v>513418</v>
          </cell>
          <cell r="C4852" t="str">
            <v>SMFIL</v>
          </cell>
        </row>
        <row r="4853">
          <cell r="A4853" t="str">
            <v>MODERN INSULATORS Ltd</v>
          </cell>
          <cell r="B4853">
            <v>515008</v>
          </cell>
          <cell r="C4853" t="str">
            <v>MODINSU</v>
          </cell>
        </row>
        <row r="4854">
          <cell r="A4854" t="str">
            <v>S&amp;S POWER SWITCHGEAR Ltd</v>
          </cell>
          <cell r="B4854">
            <v>517273</v>
          </cell>
          <cell r="C4854" t="str">
            <v>S&amp;SPOWER</v>
          </cell>
        </row>
        <row r="4855">
          <cell r="A4855" t="str">
            <v>SBEC SYSTEMS (INDIA) Ltd</v>
          </cell>
          <cell r="B4855">
            <v>517360</v>
          </cell>
          <cell r="C4855" t="str">
            <v>SBECSYS</v>
          </cell>
        </row>
        <row r="4856">
          <cell r="A4856" t="str">
            <v>VINTRON INFORMATICS Ltd</v>
          </cell>
          <cell r="B4856">
            <v>517393</v>
          </cell>
          <cell r="C4856" t="str">
            <v>VINTRON</v>
          </cell>
        </row>
        <row r="4857">
          <cell r="A4857" t="str">
            <v>SHARAT INDUSTRIES Ltd</v>
          </cell>
          <cell r="B4857">
            <v>519397</v>
          </cell>
          <cell r="C4857" t="str">
            <v>SHINDL</v>
          </cell>
        </row>
        <row r="4858">
          <cell r="A4858" t="str">
            <v>BKV INDUSTRIES Ltd</v>
          </cell>
          <cell r="B4858">
            <v>519500</v>
          </cell>
          <cell r="C4858" t="str">
            <v>BKV</v>
          </cell>
        </row>
        <row r="4859">
          <cell r="A4859" t="str">
            <v>TMT (INDIA) Ltd</v>
          </cell>
          <cell r="B4859">
            <v>522171</v>
          </cell>
          <cell r="C4859" t="str">
            <v>TMTIND-B1</v>
          </cell>
        </row>
        <row r="4860">
          <cell r="A4860" t="str">
            <v>PHARMAIDS PHARMACEUTICALS Ltd</v>
          </cell>
          <cell r="B4860">
            <v>524572</v>
          </cell>
          <cell r="C4860" t="str">
            <v>PHARMAID</v>
          </cell>
        </row>
        <row r="4861">
          <cell r="A4861" t="str">
            <v>SURAJ INDUSTRIES Ltd</v>
          </cell>
          <cell r="B4861">
            <v>526211</v>
          </cell>
          <cell r="C4861" t="str">
            <v>SURJIND</v>
          </cell>
        </row>
        <row r="4862">
          <cell r="A4862" t="str">
            <v>TEXEL INDUSTRIES Ltd</v>
          </cell>
          <cell r="B4862">
            <v>526638</v>
          </cell>
          <cell r="C4862" t="str">
            <v>TEXELIN</v>
          </cell>
        </row>
        <row r="4863">
          <cell r="A4863" t="str">
            <v>Paos Industries Ltd</v>
          </cell>
          <cell r="B4863">
            <v>530291</v>
          </cell>
          <cell r="C4863" t="str">
            <v>PAOS</v>
          </cell>
        </row>
        <row r="4864">
          <cell r="A4864" t="str">
            <v>SIDDHA VENTURES Ltd</v>
          </cell>
          <cell r="B4864">
            <v>530439</v>
          </cell>
          <cell r="C4864" t="str">
            <v>SIDDHA</v>
          </cell>
        </row>
        <row r="4865">
          <cell r="A4865" t="str">
            <v>KIRAN SYNTEX Ltd</v>
          </cell>
          <cell r="B4865">
            <v>530443</v>
          </cell>
          <cell r="C4865" t="str">
            <v>KIRANSY-B</v>
          </cell>
        </row>
        <row r="4866">
          <cell r="A4866" t="str">
            <v>KANSAL FIBRES Ltd</v>
          </cell>
          <cell r="B4866">
            <v>531205</v>
          </cell>
          <cell r="C4866" t="str">
            <v>KANSAFB</v>
          </cell>
        </row>
        <row r="4867">
          <cell r="A4867" t="str">
            <v>Xtglobal Infotech Ltd</v>
          </cell>
          <cell r="B4867">
            <v>531225</v>
          </cell>
          <cell r="C4867" t="str">
            <v>XTGLOBAL</v>
          </cell>
        </row>
        <row r="4868">
          <cell r="A4868" t="str">
            <v>Saffron Industries Limited</v>
          </cell>
          <cell r="B4868">
            <v>531436</v>
          </cell>
          <cell r="C4868" t="str">
            <v>SAFFRON</v>
          </cell>
        </row>
        <row r="4869">
          <cell r="A4869" t="str">
            <v>CENTERAC TECHNOLOGIES Ltd</v>
          </cell>
          <cell r="B4869">
            <v>531621</v>
          </cell>
          <cell r="C4869" t="str">
            <v>CENTERAC</v>
          </cell>
        </row>
        <row r="4870">
          <cell r="A4870" t="str">
            <v>Servoteach Industries Ltd</v>
          </cell>
          <cell r="B4870">
            <v>531944</v>
          </cell>
          <cell r="C4870" t="str">
            <v>SERVOTEACH</v>
          </cell>
        </row>
        <row r="4871">
          <cell r="A4871" t="str">
            <v>SMC CREDITS Ltd</v>
          </cell>
          <cell r="B4871">
            <v>532138</v>
          </cell>
          <cell r="C4871" t="str">
            <v>SMCREDT</v>
          </cell>
        </row>
        <row r="4872">
          <cell r="A4872" t="str">
            <v>RAJ OIL MILLS Ltd</v>
          </cell>
          <cell r="B4872">
            <v>533093</v>
          </cell>
          <cell r="C4872" t="str">
            <v>RAJOIL</v>
          </cell>
        </row>
        <row r="4873">
          <cell r="A4873" t="str">
            <v>Axis Mutual Fund - Axis Gold Exchange Traded Fund</v>
          </cell>
          <cell r="B4873">
            <v>533570</v>
          </cell>
          <cell r="C4873" t="str">
            <v>AXISGOLD</v>
          </cell>
        </row>
        <row r="4874">
          <cell r="A4874" t="str">
            <v>IDBI Mutual Fund - IDBI Gold ETF</v>
          </cell>
          <cell r="B4874">
            <v>533719</v>
          </cell>
          <cell r="C4874" t="str">
            <v>IDBIGOLD</v>
          </cell>
        </row>
        <row r="4875">
          <cell r="A4875" t="str">
            <v>SBI Mutual Fund - SBI Sensex ETF</v>
          </cell>
          <cell r="B4875">
            <v>535276</v>
          </cell>
          <cell r="C4875" t="str">
            <v>SBISENSEX</v>
          </cell>
        </row>
        <row r="4876">
          <cell r="A4876" t="str">
            <v>Motilal Oswal Mutual Fund - Motilal Oswal MOSt Shares Midcap 100 ETF- Growth option</v>
          </cell>
          <cell r="B4876">
            <v>536960</v>
          </cell>
          <cell r="C4876" t="str">
            <v>M100</v>
          </cell>
        </row>
        <row r="4877">
          <cell r="A4877" t="str">
            <v>ICICI Prudential Nifty ETF</v>
          </cell>
          <cell r="B4877">
            <v>537007</v>
          </cell>
          <cell r="C4877" t="str">
            <v>ICICINIFTY</v>
          </cell>
        </row>
        <row r="4878">
          <cell r="A4878" t="str">
            <v>ICICI Prudential Nifty 100 ETF</v>
          </cell>
          <cell r="B4878">
            <v>537008</v>
          </cell>
          <cell r="C4878" t="str">
            <v>ICICINF100</v>
          </cell>
        </row>
        <row r="4879">
          <cell r="A4879" t="str">
            <v>NIPPON INDIA ETF NIFTY 100</v>
          </cell>
          <cell r="B4879">
            <v>537483</v>
          </cell>
          <cell r="C4879" t="str">
            <v>NETFNIF100</v>
          </cell>
        </row>
        <row r="4880">
          <cell r="A4880" t="str">
            <v>Kotak Mahindra Mutual Fund - Kotak Nifty ETF</v>
          </cell>
          <cell r="B4880">
            <v>537708</v>
          </cell>
          <cell r="C4880" t="str">
            <v>KOTAKNIFTY</v>
          </cell>
        </row>
        <row r="4881">
          <cell r="A4881" t="str">
            <v>CPSE ETF</v>
          </cell>
          <cell r="B4881">
            <v>538057</v>
          </cell>
          <cell r="C4881" t="str">
            <v>CPSEETF</v>
          </cell>
        </row>
        <row r="4882">
          <cell r="A4882" t="str">
            <v>Response Informatics Ltd</v>
          </cell>
          <cell r="B4882">
            <v>538273</v>
          </cell>
          <cell r="C4882" t="str">
            <v>RESPONSINF</v>
          </cell>
        </row>
        <row r="4883">
          <cell r="A4883" t="str">
            <v>Quasar India Ltd</v>
          </cell>
          <cell r="B4883">
            <v>538452</v>
          </cell>
          <cell r="C4883" t="str">
            <v>QUASAR</v>
          </cell>
        </row>
        <row r="4884">
          <cell r="A4884" t="str">
            <v>ICICI Prudential Growth Fund Series 1 (Regular Dividend Payout)</v>
          </cell>
          <cell r="B4884">
            <v>538501</v>
          </cell>
          <cell r="C4884" t="str">
            <v>IPRU2401</v>
          </cell>
        </row>
        <row r="4885">
          <cell r="A4885" t="str">
            <v>ICICI Prudential Growth Fund Series 1 (Direct Dividend Option)</v>
          </cell>
          <cell r="B4885">
            <v>538502</v>
          </cell>
          <cell r="C4885" t="str">
            <v>IPRU8601</v>
          </cell>
        </row>
        <row r="4886">
          <cell r="A4886" t="str">
            <v>ICICI Prudential Growth Fund Series 2 (Regular Plan - Dividend Payout Option)</v>
          </cell>
          <cell r="B4886">
            <v>538577</v>
          </cell>
          <cell r="C4886" t="str">
            <v>IPRU2428</v>
          </cell>
        </row>
        <row r="4887">
          <cell r="A4887" t="str">
            <v>ICICI Prudential Growth Fund Series 2 (Direct Plan - Dividend Payout Option)</v>
          </cell>
          <cell r="B4887">
            <v>538578</v>
          </cell>
          <cell r="C4887" t="str">
            <v>IPRU8628</v>
          </cell>
        </row>
        <row r="4888">
          <cell r="A4888" t="str">
            <v>QGO Finance Ltd</v>
          </cell>
          <cell r="B4888">
            <v>538646</v>
          </cell>
          <cell r="C4888" t="str">
            <v>QGO</v>
          </cell>
        </row>
        <row r="4889">
          <cell r="A4889" t="str">
            <v>NIPPON INDIA ETF SENSEX</v>
          </cell>
          <cell r="B4889">
            <v>538683</v>
          </cell>
          <cell r="C4889" t="str">
            <v>NETFSENSEX</v>
          </cell>
        </row>
        <row r="4890">
          <cell r="A4890" t="str">
            <v>ICICI Prudential Growth Fund Series 3 (Regular Plan - Dividend Payout Option)</v>
          </cell>
          <cell r="B4890">
            <v>538728</v>
          </cell>
          <cell r="C4890" t="str">
            <v>IPRU2511</v>
          </cell>
        </row>
        <row r="4891">
          <cell r="A4891" t="str">
            <v>ICICI Prudential Growth Fund Series 3 (Direct Plan - Dividend Payout Option)</v>
          </cell>
          <cell r="B4891">
            <v>538729</v>
          </cell>
          <cell r="C4891" t="str">
            <v>IPRU8711</v>
          </cell>
        </row>
        <row r="4892">
          <cell r="A4892" t="str">
            <v>DSP BlackRock 3 Years Close Ended Equity Fund-Regular- Growth</v>
          </cell>
          <cell r="B4892">
            <v>538808</v>
          </cell>
          <cell r="C4892" t="str">
            <v>D3YRCEERG</v>
          </cell>
        </row>
        <row r="4893">
          <cell r="A4893" t="str">
            <v>DSP BlackRock 3 Years Close Ended Equity Fund-Regular- Dividend Payout</v>
          </cell>
          <cell r="B4893">
            <v>538809</v>
          </cell>
          <cell r="C4893" t="str">
            <v>D3YRCEERDP</v>
          </cell>
        </row>
        <row r="4894">
          <cell r="A4894" t="str">
            <v>DSP BlackRock 3 Years Close Ended Equity Fund- Direct Plan - Growth</v>
          </cell>
          <cell r="B4894">
            <v>538810</v>
          </cell>
          <cell r="C4894" t="str">
            <v>D3YRCEEDG</v>
          </cell>
        </row>
        <row r="4895">
          <cell r="A4895" t="str">
            <v>DSP BlackRock 3 Years Close Ended Equity Fund-Direct Plan - Dividend Payout</v>
          </cell>
          <cell r="B4895">
            <v>538811</v>
          </cell>
          <cell r="C4895" t="str">
            <v>D3YRCEEDDP</v>
          </cell>
        </row>
        <row r="4896">
          <cell r="A4896" t="str">
            <v>SBI Mutual Fund - SBI - ETF BSE 100</v>
          </cell>
          <cell r="B4896">
            <v>539031</v>
          </cell>
          <cell r="C4896" t="str">
            <v>SETFBSE100</v>
          </cell>
        </row>
        <row r="4897">
          <cell r="A4897" t="str">
            <v>Rajputana Investment and Finance Ltd</v>
          </cell>
          <cell r="B4897">
            <v>539090</v>
          </cell>
          <cell r="C4897" t="str">
            <v>RAJPUTANA</v>
          </cell>
        </row>
        <row r="4898">
          <cell r="A4898" t="str">
            <v>Edelweiss Mutual Fund - Edelweiss Exchange Traded Scheme - Nifty ( Nifty EES )</v>
          </cell>
          <cell r="B4898">
            <v>539142</v>
          </cell>
          <cell r="C4898" t="str">
            <v>NIFTYEES</v>
          </cell>
        </row>
        <row r="4899">
          <cell r="A4899" t="str">
            <v>Boston Leasing and Finance Ltd</v>
          </cell>
          <cell r="B4899">
            <v>539274</v>
          </cell>
          <cell r="C4899" t="str">
            <v>BLFL</v>
          </cell>
        </row>
        <row r="4900">
          <cell r="A4900" t="str">
            <v>UTI- SENSEX ETF</v>
          </cell>
          <cell r="B4900">
            <v>539312</v>
          </cell>
          <cell r="C4900" t="str">
            <v>UTISENSETF</v>
          </cell>
        </row>
        <row r="4901">
          <cell r="A4901" t="str">
            <v>UTI NIFTY ETF</v>
          </cell>
          <cell r="B4901">
            <v>539313</v>
          </cell>
          <cell r="C4901" t="str">
            <v>UTINIFTETF</v>
          </cell>
        </row>
        <row r="4902">
          <cell r="A4902" t="str">
            <v>LIC MF EXCHANGE TRADED FUND- NIFTY 50</v>
          </cell>
          <cell r="B4902">
            <v>539480</v>
          </cell>
          <cell r="C4902" t="str">
            <v>LICNETFN50</v>
          </cell>
        </row>
        <row r="4903">
          <cell r="A4903" t="str">
            <v>LIC MF EXCHANGE TRADED FUND- SENSEX</v>
          </cell>
          <cell r="B4903">
            <v>539487</v>
          </cell>
          <cell r="C4903" t="str">
            <v>LICNETFSEN</v>
          </cell>
        </row>
        <row r="4904">
          <cell r="A4904" t="str">
            <v>HDFC Nifty ETF</v>
          </cell>
          <cell r="B4904">
            <v>539516</v>
          </cell>
          <cell r="C4904" t="str">
            <v>HDFCNIFETF</v>
          </cell>
        </row>
        <row r="4905">
          <cell r="A4905" t="str">
            <v>HDFC Sensex ETF - Open Ended Traded Fund</v>
          </cell>
          <cell r="B4905">
            <v>539517</v>
          </cell>
          <cell r="C4905" t="str">
            <v>SXETF</v>
          </cell>
        </row>
        <row r="4906">
          <cell r="A4906" t="str">
            <v>Roxy Exports Ltd</v>
          </cell>
          <cell r="B4906">
            <v>539561</v>
          </cell>
          <cell r="C4906" t="str">
            <v>ROXY</v>
          </cell>
        </row>
        <row r="4907">
          <cell r="A4907" t="str">
            <v>LIC MF Exchange Traded Fund- NIFTY 100</v>
          </cell>
          <cell r="B4907">
            <v>539784</v>
          </cell>
          <cell r="C4907" t="str">
            <v>LICNFNHGP</v>
          </cell>
        </row>
        <row r="4908">
          <cell r="A4908" t="str">
            <v>ICICI Prudential NV20 ETF</v>
          </cell>
          <cell r="B4908">
            <v>539945</v>
          </cell>
          <cell r="C4908" t="str">
            <v>ICICINV20</v>
          </cell>
        </row>
        <row r="4909">
          <cell r="A4909" t="str">
            <v>ICICI Prudential Midcap Select ETF</v>
          </cell>
          <cell r="B4909">
            <v>539980</v>
          </cell>
          <cell r="C4909" t="str">
            <v>ICICIMCAP</v>
          </cell>
        </row>
        <row r="4910">
          <cell r="A4910" t="str">
            <v>BIRLA SUN LIFE SENSEX ETF</v>
          </cell>
          <cell r="B4910">
            <v>540008</v>
          </cell>
          <cell r="C4910" t="str">
            <v>BSLSENETFG</v>
          </cell>
        </row>
        <row r="4911">
          <cell r="A4911" t="str">
            <v>IDFC SENSEX ETF</v>
          </cell>
          <cell r="B4911">
            <v>540154</v>
          </cell>
          <cell r="C4911" t="str">
            <v>IDFSENSEXE</v>
          </cell>
        </row>
        <row r="4912">
          <cell r="A4912" t="str">
            <v>Axis Emerging Opportunities Fund-SR 2 (1400 D)-Direct Plan-Dividend Payout</v>
          </cell>
          <cell r="B4912">
            <v>540333</v>
          </cell>
          <cell r="C4912" t="str">
            <v>AXISE2D1D</v>
          </cell>
        </row>
        <row r="4913">
          <cell r="A4913" t="str">
            <v>Axis Emerging Opportunities Fund-SR 2 (1400 D)-Direct Plan-Growth</v>
          </cell>
          <cell r="B4913">
            <v>540334</v>
          </cell>
          <cell r="C4913" t="str">
            <v>AXISE2DGG</v>
          </cell>
        </row>
        <row r="4914">
          <cell r="A4914" t="str">
            <v>Axis Emerging Opportunities Fund-SR 2 (1400 D)-Regular Plan-Dividend Payout</v>
          </cell>
          <cell r="B4914">
            <v>540335</v>
          </cell>
          <cell r="C4914" t="str">
            <v>AXISE2DPD</v>
          </cell>
        </row>
        <row r="4915">
          <cell r="A4915" t="str">
            <v>Axis Emerging Opportunities Fund-SR 2 (1400 D)-Regular Plan-Growth</v>
          </cell>
          <cell r="B4915">
            <v>540336</v>
          </cell>
          <cell r="C4915" t="str">
            <v>AXISE2GPG</v>
          </cell>
        </row>
        <row r="4916">
          <cell r="A4916" t="str">
            <v>ICICI Prudential Value Fund Series 12 - Dividend Payout Option</v>
          </cell>
          <cell r="B4916">
            <v>540469</v>
          </cell>
          <cell r="C4916" t="str">
            <v>IPRU2933</v>
          </cell>
        </row>
        <row r="4917">
          <cell r="A4917" t="str">
            <v>ICICI Prudential Value Fund Series 12 - Direct Plan Dividend Payout Option</v>
          </cell>
          <cell r="B4917">
            <v>540470</v>
          </cell>
          <cell r="C4917" t="str">
            <v>IPRU9135</v>
          </cell>
        </row>
        <row r="4918">
          <cell r="A4918" t="str">
            <v>ICICI Prudential Value Fund- Series 13- Dividend Payout Option</v>
          </cell>
          <cell r="B4918">
            <v>540538</v>
          </cell>
          <cell r="C4918" t="str">
            <v>IPRU2955</v>
          </cell>
        </row>
        <row r="4919">
          <cell r="A4919" t="str">
            <v>ICICI Prudential Value Fund Series- 13- Direct Plan Dividend Payout Option</v>
          </cell>
          <cell r="B4919">
            <v>540539</v>
          </cell>
          <cell r="C4919" t="str">
            <v>IPRU9157</v>
          </cell>
        </row>
        <row r="4920">
          <cell r="A4920" t="str">
            <v>Axis Equity Advantage Fund- Series 1 Direct Plan- Growth</v>
          </cell>
          <cell r="B4920">
            <v>540551</v>
          </cell>
          <cell r="C4920" t="str">
            <v>AXISAEDGG</v>
          </cell>
        </row>
        <row r="4921">
          <cell r="A4921" t="str">
            <v>Axis Equity Advantage Fund- Series 1 Regular Plan- Growth</v>
          </cell>
          <cell r="B4921">
            <v>540552</v>
          </cell>
          <cell r="C4921" t="str">
            <v>AXISAEGPG</v>
          </cell>
        </row>
        <row r="4922">
          <cell r="A4922" t="str">
            <v>ICICI Prudential Value Fund Series 14 - Cumulative</v>
          </cell>
          <cell r="B4922">
            <v>540586</v>
          </cell>
          <cell r="C4922" t="str">
            <v>IPRU2969</v>
          </cell>
        </row>
        <row r="4923">
          <cell r="A4923" t="str">
            <v>ICICI Prudential Value Fund Series 14 - Dividend Payout</v>
          </cell>
          <cell r="B4923">
            <v>540587</v>
          </cell>
          <cell r="C4923" t="str">
            <v>IPRU2970</v>
          </cell>
        </row>
        <row r="4924">
          <cell r="A4924" t="str">
            <v>ICICI Prudential Value Fund Series 14 - Direct Plan Cumulative</v>
          </cell>
          <cell r="B4924">
            <v>540588</v>
          </cell>
          <cell r="C4924" t="str">
            <v>IPRU9171</v>
          </cell>
        </row>
        <row r="4925">
          <cell r="A4925" t="str">
            <v>ICICI Prudential Value Fund Series 14 - Direct Plan Dividend Payout</v>
          </cell>
          <cell r="B4925">
            <v>540589</v>
          </cell>
          <cell r="C4925" t="str">
            <v>IPRU9172</v>
          </cell>
        </row>
        <row r="4926">
          <cell r="A4926" t="str">
            <v>HDFC EOF- II- 1126D May 2017(1)  plan under HDFC Equity Opportunities Fund- Series 2- Direct</v>
          </cell>
          <cell r="B4926">
            <v>540591</v>
          </cell>
          <cell r="C4926" t="str">
            <v>HEOFDG1126</v>
          </cell>
        </row>
        <row r="4927">
          <cell r="A4927" t="str">
            <v>HDFC EOF - II - 1126D May 2017(1)  plan under HDFC Equity Opportunities Fund - Series 2 - Direct</v>
          </cell>
          <cell r="B4927">
            <v>540592</v>
          </cell>
          <cell r="C4927" t="str">
            <v>HEOFDD1126</v>
          </cell>
        </row>
        <row r="4928">
          <cell r="A4928" t="str">
            <v>HDFC EOF- II - 1126D May 2017(1) plan under HDFC Equity Opportunities Fund - Series2 - Regular</v>
          </cell>
          <cell r="B4928">
            <v>540593</v>
          </cell>
          <cell r="C4928" t="str">
            <v>HEOFRG1126</v>
          </cell>
        </row>
        <row r="4929">
          <cell r="A4929" t="str">
            <v>HDFC EOF - II - 1126D May 2017(1)  plan under HDFC Equity Opportunities Fund - Series 2 - Regular</v>
          </cell>
          <cell r="B4929">
            <v>540594</v>
          </cell>
          <cell r="C4929" t="str">
            <v>HEOFRD1126</v>
          </cell>
        </row>
        <row r="4930">
          <cell r="A4930" t="str">
            <v>ICICI Prudential Nifty Low Vol 30 ETF</v>
          </cell>
          <cell r="B4930">
            <v>540612</v>
          </cell>
          <cell r="C4930" t="str">
            <v>ICICILOVOL</v>
          </cell>
        </row>
        <row r="4931">
          <cell r="A4931" t="str">
            <v>Aditya Birla Sun Life RESURGENT INDIA FUND â€“ SERIES 4 REGULAR GROWTH</v>
          </cell>
          <cell r="B4931">
            <v>540617</v>
          </cell>
          <cell r="C4931" t="str">
            <v>BSLRIFS4RG</v>
          </cell>
        </row>
        <row r="4932">
          <cell r="A4932" t="str">
            <v>Aditya Birla Sun Life RESURGENT INDIA FUND â€“ SERIES 4 REGULAR DIVIDEND</v>
          </cell>
          <cell r="B4932">
            <v>540618</v>
          </cell>
          <cell r="C4932" t="str">
            <v>BSLRIFS4RD</v>
          </cell>
        </row>
        <row r="4933">
          <cell r="A4933" t="str">
            <v>Aditya Birla Sun Life RESURGENT INDIA FUND â€“ SERIES 4 DIRECT GROWTH</v>
          </cell>
          <cell r="B4933">
            <v>540619</v>
          </cell>
          <cell r="C4933" t="str">
            <v>BSLRIFS4DG</v>
          </cell>
        </row>
        <row r="4934">
          <cell r="A4934" t="str">
            <v>Aditya Birla Sun Life RESURGENT INDIA FUND â€“ SERIES 4 DIRECT DIVIDEND</v>
          </cell>
          <cell r="B4934">
            <v>540620</v>
          </cell>
          <cell r="C4934" t="str">
            <v>BSLRIFS4DD</v>
          </cell>
        </row>
        <row r="4935">
          <cell r="A4935" t="str">
            <v>ICICI PRUDENTIAL VALUE FUND-SERIES 15-CUMULATIVE</v>
          </cell>
          <cell r="B4935">
            <v>540626</v>
          </cell>
          <cell r="C4935" t="str">
            <v>IPRU2987</v>
          </cell>
        </row>
        <row r="4936">
          <cell r="A4936" t="str">
            <v>ICICI PRUDENTIAL VALUE FUND-SERIES 15-DIVIDEND PAYOUT</v>
          </cell>
          <cell r="B4936">
            <v>540627</v>
          </cell>
          <cell r="C4936" t="str">
            <v>IPRU2988</v>
          </cell>
        </row>
        <row r="4937">
          <cell r="A4937" t="str">
            <v>ICICI PRUDENTIAL VALUE FUND-SERIES 15-DIRECT PLAN CUMULATIVE</v>
          </cell>
          <cell r="B4937">
            <v>540629</v>
          </cell>
          <cell r="C4937" t="str">
            <v>IPRU9189</v>
          </cell>
        </row>
        <row r="4938">
          <cell r="A4938" t="str">
            <v>ICICI PRUDENTIAL VALUE FUND-SERIES 15-DIRECT PLAN DIVIDEND PAYOUT</v>
          </cell>
          <cell r="B4938">
            <v>540631</v>
          </cell>
          <cell r="C4938" t="str">
            <v>IPRU9190</v>
          </cell>
        </row>
        <row r="4939">
          <cell r="A4939" t="str">
            <v>HDFC EQUITY OPPORTUNITIES FUND-II-1100D JUNE 2017(1) SERIES 2-DIRECT OPTION-GROWTH OPTION</v>
          </cell>
          <cell r="B4939">
            <v>540634</v>
          </cell>
          <cell r="C4939" t="str">
            <v>HEOFDG1100</v>
          </cell>
        </row>
        <row r="4940">
          <cell r="A4940" t="str">
            <v>HDFC EQUITY OPPORTUNITIES FUND-II-1100D JUNE 2017(1) SERIES 2-DIRECT OPTION-DIVIDEND PAYOUT OPTION</v>
          </cell>
          <cell r="B4940">
            <v>540635</v>
          </cell>
          <cell r="C4940" t="str">
            <v>HEOFDD1100</v>
          </cell>
        </row>
        <row r="4941">
          <cell r="A4941" t="str">
            <v>HDFC EQUITY OPPORTUNITIES FUND-II-1100D JUNE 2017(1) SERIES 2-REGULAR OPTION-GROWTH OPTION</v>
          </cell>
          <cell r="B4941">
            <v>540636</v>
          </cell>
          <cell r="C4941" t="str">
            <v>HEOFRG1100</v>
          </cell>
        </row>
        <row r="4942">
          <cell r="A4942" t="str">
            <v>HDFC EQUITY OPPORTUNITIES FUND-II-1100D JUNE 2017(1) SERIES 2-REGULAR OPTION-DIVIDEND PAYOUT OPTION</v>
          </cell>
          <cell r="B4942">
            <v>540637</v>
          </cell>
          <cell r="C4942" t="str">
            <v>HEOFRD1100</v>
          </cell>
        </row>
        <row r="4943">
          <cell r="A4943" t="str">
            <v>UTI Nifty Next 50 ETF</v>
          </cell>
          <cell r="B4943">
            <v>540669</v>
          </cell>
          <cell r="C4943" t="str">
            <v>UTINEXT50</v>
          </cell>
        </row>
        <row r="4944">
          <cell r="A4944" t="str">
            <v>Axis Equity Advantage Fund - Series 2 Direct Plan - Growth</v>
          </cell>
          <cell r="B4944">
            <v>540671</v>
          </cell>
          <cell r="C4944" t="str">
            <v>AXISAHDGG</v>
          </cell>
        </row>
        <row r="4945">
          <cell r="A4945" t="str">
            <v>Axis Equity Advantage Fund - Series 2 Regular Plan - Growth</v>
          </cell>
          <cell r="B4945">
            <v>540672</v>
          </cell>
          <cell r="C4945" t="str">
            <v>AXISAHGPG</v>
          </cell>
        </row>
        <row r="4946">
          <cell r="A4946" t="str">
            <v>ICICI Prudential Value Fund - Series 16 - Cumulative Option</v>
          </cell>
          <cell r="B4946">
            <v>540682</v>
          </cell>
          <cell r="C4946" t="str">
            <v>IPRU2991</v>
          </cell>
        </row>
        <row r="4947">
          <cell r="A4947" t="str">
            <v>ICICI Prudential Value Fund - Series 16 - Dividend Payout Option</v>
          </cell>
          <cell r="B4947">
            <v>540683</v>
          </cell>
          <cell r="C4947" t="str">
            <v>IPRU2992</v>
          </cell>
        </row>
        <row r="4948">
          <cell r="A4948" t="str">
            <v>ICICI Prudential Value Fund - Series 16 - Direct Plan Cumulative Option</v>
          </cell>
          <cell r="B4948">
            <v>540684</v>
          </cell>
          <cell r="C4948" t="str">
            <v>IPRU9193</v>
          </cell>
        </row>
        <row r="4949">
          <cell r="A4949" t="str">
            <v>ICICI Prudential Value Fund - Series 16 - Direct Plan Dividend Payout Option</v>
          </cell>
          <cell r="B4949">
            <v>540685</v>
          </cell>
          <cell r="C4949" t="str">
            <v>IPRU9194</v>
          </cell>
        </row>
        <row r="4950">
          <cell r="A4950" t="str">
            <v>ICICI PRUDENTIAL VALUE FUND SERIES 17 - CUMULATIVE OPTION</v>
          </cell>
          <cell r="B4950">
            <v>540711</v>
          </cell>
          <cell r="C4950" t="str">
            <v>IPRU3003</v>
          </cell>
        </row>
        <row r="4951">
          <cell r="A4951" t="str">
            <v>ICICI PRUDENTIAL VALUE FUND SERIES 17 - DIVIDEND OPTION</v>
          </cell>
          <cell r="B4951">
            <v>540712</v>
          </cell>
          <cell r="C4951" t="str">
            <v>IPRU3004</v>
          </cell>
        </row>
        <row r="4952">
          <cell r="A4952" t="str">
            <v>ICICI PRUDENTIAL VALUE FUND SERIES 17 - DIRECT PLAN CUMULATIVE OPTION</v>
          </cell>
          <cell r="B4952">
            <v>540713</v>
          </cell>
          <cell r="C4952" t="str">
            <v>IPRU9205</v>
          </cell>
        </row>
        <row r="4953">
          <cell r="A4953" t="str">
            <v>ICICI PRUDENTIAL VALUE FUND SERIES 17 - DIRECT PLAN DIVIDEND OPTION</v>
          </cell>
          <cell r="B4953">
            <v>540714</v>
          </cell>
          <cell r="C4953" t="str">
            <v>IPRU9206</v>
          </cell>
        </row>
        <row r="4954">
          <cell r="A4954" t="str">
            <v>Aditya Birla Sun Life Resurgent India Fund - Series 5 - Regular Plan Growth</v>
          </cell>
          <cell r="B4954">
            <v>540739</v>
          </cell>
          <cell r="C4954" t="str">
            <v>ABSLRIF5RG</v>
          </cell>
        </row>
        <row r="4955">
          <cell r="A4955" t="str">
            <v>Aditya Birla Sun Life Resurgent India Fund - Series 5 - Regular Plan Dividend Payout</v>
          </cell>
          <cell r="B4955">
            <v>540740</v>
          </cell>
          <cell r="C4955" t="str">
            <v>ABSLRIF5RD</v>
          </cell>
        </row>
        <row r="4956">
          <cell r="A4956" t="str">
            <v>Aditya Birla Sun Life Resurgent India Fund - Series 5 - Direct Plan Growth</v>
          </cell>
          <cell r="B4956">
            <v>540741</v>
          </cell>
          <cell r="C4956" t="str">
            <v>ABSLRIF5DG</v>
          </cell>
        </row>
        <row r="4957">
          <cell r="A4957" t="str">
            <v>Aditya Birla Sun Life Resurgent India Fund - Series 5 - Direct Plan Dividend Payout</v>
          </cell>
          <cell r="B4957">
            <v>540742</v>
          </cell>
          <cell r="C4957" t="str">
            <v>ABSLRIF5DD</v>
          </cell>
        </row>
        <row r="4958">
          <cell r="A4958" t="str">
            <v>ICICI Prudential Value Fund Series 18 - Cumulative Option</v>
          </cell>
          <cell r="B4958">
            <v>540763</v>
          </cell>
          <cell r="C4958" t="str">
            <v>IPRU3013</v>
          </cell>
        </row>
        <row r="4959">
          <cell r="A4959" t="str">
            <v>ICICI Prudential Value Fund Series 18 - Dividend Payout Option</v>
          </cell>
          <cell r="B4959">
            <v>540764</v>
          </cell>
          <cell r="C4959" t="str">
            <v>IPRU3014</v>
          </cell>
        </row>
        <row r="4960">
          <cell r="A4960" t="str">
            <v>ICICI Prudential Value Fund Series 18 - Direct Plan Cumulative Option</v>
          </cell>
          <cell r="B4960">
            <v>540765</v>
          </cell>
          <cell r="C4960" t="str">
            <v>IPRU9215</v>
          </cell>
        </row>
        <row r="4961">
          <cell r="A4961" t="str">
            <v>ICICI Prudential Value Fund Series 18 - Direct Plan Dividend Payout Option</v>
          </cell>
          <cell r="B4961">
            <v>540766</v>
          </cell>
          <cell r="C4961" t="str">
            <v>IPRU9216</v>
          </cell>
        </row>
        <row r="4962">
          <cell r="A4962" t="str">
            <v>NIPPON INDIA MUTUAL FUND  CAPITAL BUILDER FD SR B DR DVP 06JN21</v>
          </cell>
          <cell r="B4962">
            <v>540778</v>
          </cell>
          <cell r="C4962" t="str">
            <v>NCBFIVBDD</v>
          </cell>
        </row>
        <row r="4963">
          <cell r="A4963" t="str">
            <v>NIPPON INDIA MUTUAL FUND  CAPITAL BUILDER FD SR B DR GWTH 06JN21</v>
          </cell>
          <cell r="B4963">
            <v>540779</v>
          </cell>
          <cell r="C4963" t="str">
            <v>NCBFIVBDG</v>
          </cell>
        </row>
        <row r="4964">
          <cell r="A4964" t="str">
            <v>NIPPON INDIA MUTUAL FUND  CAPITAL BUILDER FD SR B RG DVP 06JN21</v>
          </cell>
          <cell r="B4964">
            <v>540780</v>
          </cell>
          <cell r="C4964" t="str">
            <v>NCBFIVBD</v>
          </cell>
        </row>
        <row r="4965">
          <cell r="A4965" t="str">
            <v>NIPPON INDIA MUTUAL FUND  CAPITAL BUILDER FD SR B RG GWTH 06JN21</v>
          </cell>
          <cell r="B4965">
            <v>540781</v>
          </cell>
          <cell r="C4965" t="str">
            <v>NCBFIVBG</v>
          </cell>
        </row>
        <row r="4966">
          <cell r="A4966" t="str">
            <v>BHARAT 22 ETF - ICICI Prudential AMC</v>
          </cell>
          <cell r="B4966">
            <v>540787</v>
          </cell>
          <cell r="C4966" t="str">
            <v>ICICIB22</v>
          </cell>
        </row>
        <row r="4967">
          <cell r="A4967" t="str">
            <v>HDFC HOF-I-1140D November 2017(1) - Direct Option - Growth Option</v>
          </cell>
          <cell r="B4967">
            <v>540791</v>
          </cell>
          <cell r="C4967" t="str">
            <v>HHOF1140DG</v>
          </cell>
        </row>
        <row r="4968">
          <cell r="A4968" t="str">
            <v>HDFC HOF-I-1140D November 2017(1) - Direct Option - Dividend Payout Option</v>
          </cell>
          <cell r="B4968">
            <v>540792</v>
          </cell>
          <cell r="C4968" t="str">
            <v>HHOF1140DD</v>
          </cell>
        </row>
        <row r="4969">
          <cell r="A4969" t="str">
            <v>HDFC HOF-I-1140D November 2017(1) - Regular Option - Growth Option</v>
          </cell>
          <cell r="B4969">
            <v>540793</v>
          </cell>
          <cell r="C4969" t="str">
            <v>HHOF1140RG</v>
          </cell>
        </row>
        <row r="4970">
          <cell r="A4970" t="str">
            <v>HDFC HOF-I-1140D November 2017(1) - Regular  Option - Dividend Payout Option</v>
          </cell>
          <cell r="B4970">
            <v>540794</v>
          </cell>
          <cell r="C4970" t="str">
            <v>HHOF1140RD</v>
          </cell>
        </row>
        <row r="4971">
          <cell r="A4971" t="str">
            <v>DSP BLACKROCK A.C.E. Fund Series 1 - Regular Growth</v>
          </cell>
          <cell r="B4971">
            <v>540799</v>
          </cell>
          <cell r="C4971" t="str">
            <v>DACEFRG</v>
          </cell>
        </row>
        <row r="4972">
          <cell r="A4972" t="str">
            <v>DSP BLACKROCK A.C.E. Fund Series 1 - Regular-Dividend Payout</v>
          </cell>
          <cell r="B4972">
            <v>540800</v>
          </cell>
          <cell r="C4972" t="str">
            <v>DACEFRDP</v>
          </cell>
        </row>
        <row r="4973">
          <cell r="A4973" t="str">
            <v>DSP BLACKROCK A.C.E. Fund Series 1 - Direct Growth</v>
          </cell>
          <cell r="B4973">
            <v>540801</v>
          </cell>
          <cell r="C4973" t="str">
            <v>DACEFDG</v>
          </cell>
        </row>
        <row r="4974">
          <cell r="A4974" t="str">
            <v>DSP BLACKROCK A.C.E. Fund Series 1 - Direct - Dividend Payout</v>
          </cell>
          <cell r="B4974">
            <v>540802</v>
          </cell>
          <cell r="C4974" t="str">
            <v>DACEFDDP</v>
          </cell>
        </row>
        <row r="4975">
          <cell r="A4975" t="str">
            <v>NIPPON INDIA MUTUAL FUND  CAPITAL BUILDER FD IV SR C DR DVP 20MR21</v>
          </cell>
          <cell r="B4975">
            <v>540825</v>
          </cell>
          <cell r="C4975" t="str">
            <v>NCBFIVBCD</v>
          </cell>
        </row>
        <row r="4976">
          <cell r="A4976" t="str">
            <v>NIPPON INDIA MUTUAL FUND  CAPITAL BUILDER FD IV SR C RG GWTH 20MR21</v>
          </cell>
          <cell r="B4976">
            <v>540826</v>
          </cell>
          <cell r="C4976" t="str">
            <v>NCBFIVCG</v>
          </cell>
        </row>
        <row r="4977">
          <cell r="A4977" t="str">
            <v>NIPPON INDIA MUTUAL FUND  CAPITAL BUILDER FD IV SR C DR GWTH 20MR21</v>
          </cell>
          <cell r="B4977">
            <v>540827</v>
          </cell>
          <cell r="C4977" t="str">
            <v>NCBFIVBCG</v>
          </cell>
        </row>
        <row r="4978">
          <cell r="A4978" t="str">
            <v>NIPPON INDIA MUTUAL FUND  CAPITAL BUILDER FD IV SR C RG DVP 20MR21</v>
          </cell>
          <cell r="B4978">
            <v>540828</v>
          </cell>
          <cell r="C4978" t="str">
            <v>NCBFIVCD</v>
          </cell>
        </row>
        <row r="4979">
          <cell r="A4979" t="str">
            <v>ICICI PRUDENTIAL VALUE FUND - SERIES 19 - CUMULATIVE OPTION</v>
          </cell>
          <cell r="B4979">
            <v>540861</v>
          </cell>
          <cell r="C4979" t="str">
            <v>IPRU3018</v>
          </cell>
        </row>
        <row r="4980">
          <cell r="A4980" t="str">
            <v>ICICI PRUDENTIAL VALUE FUND - SERIES 19  - DIVIDEND PAYOUT OPTION</v>
          </cell>
          <cell r="B4980">
            <v>540862</v>
          </cell>
          <cell r="C4980" t="str">
            <v>IPRU3019</v>
          </cell>
        </row>
        <row r="4981">
          <cell r="A4981" t="str">
            <v>ICICI PRUDENTIAL VALUE FUND - SERIES 19  - DIRECT PLAN CUMULATIVE OPTION</v>
          </cell>
          <cell r="B4981">
            <v>540863</v>
          </cell>
          <cell r="C4981" t="str">
            <v>IPRU9220</v>
          </cell>
        </row>
        <row r="4982">
          <cell r="A4982" t="str">
            <v>ICICI PRUDENTIAL VALUE FUND - SERIES 19  -DIRECT PLAN DIVIDEND PAYOUT OPTION</v>
          </cell>
          <cell r="B4982">
            <v>540864</v>
          </cell>
          <cell r="C4982" t="str">
            <v>IPRU9221</v>
          </cell>
        </row>
        <row r="4983">
          <cell r="A4983" t="str">
            <v>NIPPON INDIA MUTUAL FUND  CAPITAL BUILDER FD IV SRD DR DVP 18JN21</v>
          </cell>
          <cell r="B4983">
            <v>540896</v>
          </cell>
          <cell r="C4983" t="str">
            <v>NCBFIVDDD</v>
          </cell>
        </row>
        <row r="4984">
          <cell r="A4984" t="str">
            <v>NIPPON INDIA MUTUAL FUND  CAPITAL BUILDER FD IV SRD RG GWTH 18JN21</v>
          </cell>
          <cell r="B4984">
            <v>540897</v>
          </cell>
          <cell r="C4984" t="str">
            <v>NCBFIVDG</v>
          </cell>
        </row>
        <row r="4985">
          <cell r="A4985" t="str">
            <v>NIPPON INDIA MUTUAL FUND  CAPITAL BUILDER FD IV SRD DR GWTH 18JN21</v>
          </cell>
          <cell r="B4985">
            <v>540898</v>
          </cell>
          <cell r="C4985" t="str">
            <v>NCBFIVDDG</v>
          </cell>
        </row>
        <row r="4986">
          <cell r="A4986" t="str">
            <v>NIPPON INDIA MUTUAL FUND  CAPITAL BUILDER FD IV SRD RG DVP 18JN21</v>
          </cell>
          <cell r="B4986">
            <v>540899</v>
          </cell>
          <cell r="C4986" t="str">
            <v>NCBFIVDD</v>
          </cell>
        </row>
        <row r="4987">
          <cell r="A4987" t="str">
            <v>ICICI Prudential Value Fund - Series 20 - Cumulative Option</v>
          </cell>
          <cell r="B4987">
            <v>540947</v>
          </cell>
          <cell r="C4987" t="str">
            <v>IPRU3034</v>
          </cell>
        </row>
        <row r="4988">
          <cell r="A4988" t="str">
            <v>ICICI Prudential Value Fund - Series 20 - Dividend Option</v>
          </cell>
          <cell r="B4988">
            <v>540949</v>
          </cell>
          <cell r="C4988" t="str">
            <v>IPRU3035</v>
          </cell>
        </row>
        <row r="4989">
          <cell r="A4989" t="str">
            <v>ICICI Prudential Value Fund - Series 20 - Direct Plan Cumulative Option</v>
          </cell>
          <cell r="B4989">
            <v>540950</v>
          </cell>
          <cell r="C4989" t="str">
            <v>IPRU9236</v>
          </cell>
        </row>
        <row r="4990">
          <cell r="A4990" t="str">
            <v>ICICI Prudential Value Fund - Series 20 - Direct Plan Dividend Option</v>
          </cell>
          <cell r="B4990">
            <v>540951</v>
          </cell>
          <cell r="C4990" t="str">
            <v>IPRU9237</v>
          </cell>
        </row>
        <row r="4991">
          <cell r="A4991" t="str">
            <v>Kotak India Growth Fund   Series 4 - Regular Plan Growth Option</v>
          </cell>
          <cell r="B4991">
            <v>540981</v>
          </cell>
          <cell r="C4991" t="str">
            <v>KTKIND4RG</v>
          </cell>
        </row>
        <row r="4992">
          <cell r="A4992" t="str">
            <v>Kotak India Growth Fund   Series 4 - Regular Plan Dividend Option</v>
          </cell>
          <cell r="B4992">
            <v>540982</v>
          </cell>
          <cell r="C4992" t="str">
            <v>KTKIND4RD</v>
          </cell>
        </row>
        <row r="4993">
          <cell r="A4993" t="str">
            <v>KOTAK INDIA GROWTH FUND SERIES 4 DIRECT PLAN DIVIDEND OPTION</v>
          </cell>
          <cell r="B4993">
            <v>540983</v>
          </cell>
          <cell r="C4993" t="str">
            <v>KTKIND4DD</v>
          </cell>
        </row>
        <row r="4994">
          <cell r="A4994" t="str">
            <v>Kotak India Growth Fund   Series 4 - Direct Plan Growth Option</v>
          </cell>
          <cell r="B4994">
            <v>540984</v>
          </cell>
          <cell r="C4994" t="str">
            <v>KTKIND4DG</v>
          </cell>
        </row>
        <row r="4995">
          <cell r="A4995" t="str">
            <v>Axis Capital Builder Fund - Series 1 (1540 Days) - Direct Plan  - Dividend Payout</v>
          </cell>
          <cell r="B4995">
            <v>541068</v>
          </cell>
          <cell r="C4995" t="str">
            <v>AXISCBD1D</v>
          </cell>
        </row>
        <row r="4996">
          <cell r="A4996" t="str">
            <v>Axis Capital Builder Fund - Series 1 (1540 Days) - Direct Plan  - Growth</v>
          </cell>
          <cell r="B4996">
            <v>541069</v>
          </cell>
          <cell r="C4996" t="str">
            <v>AXISCBDGG</v>
          </cell>
        </row>
        <row r="4997">
          <cell r="A4997" t="str">
            <v>Axis Capital Builder Fund - Series 1 (1540 Days) - Regular Plan  - Dividend Payout</v>
          </cell>
          <cell r="B4997">
            <v>541070</v>
          </cell>
          <cell r="C4997" t="str">
            <v>AXISCBDPD</v>
          </cell>
        </row>
        <row r="4998">
          <cell r="A4998" t="str">
            <v>Axis Capital Builder Fund - Series 1 (1540 Days) - Regular Plan  - Growth</v>
          </cell>
          <cell r="B4998">
            <v>541071</v>
          </cell>
          <cell r="C4998" t="str">
            <v>AXISCBGPG</v>
          </cell>
        </row>
        <row r="4999">
          <cell r="A4999" t="str">
            <v>DSP BlackRock A C E Fund - Series 2 - Regular Plan - Growth Option</v>
          </cell>
          <cell r="B4999">
            <v>541084</v>
          </cell>
          <cell r="C4999" t="str">
            <v>DACE2RG</v>
          </cell>
        </row>
        <row r="5000">
          <cell r="A5000" t="str">
            <v>DSP BlackRock A C E Fund - Series 2 - Regular Plan - Dividend Payout Option</v>
          </cell>
          <cell r="B5000">
            <v>541085</v>
          </cell>
          <cell r="C5000" t="str">
            <v>DACE2RDP</v>
          </cell>
        </row>
        <row r="5001">
          <cell r="A5001" t="str">
            <v>DSP BlackRock A C E Fund - Series 2 - Direct Plan - Growth Option</v>
          </cell>
          <cell r="B5001">
            <v>541086</v>
          </cell>
          <cell r="C5001" t="str">
            <v>DACE2DG</v>
          </cell>
        </row>
        <row r="5002">
          <cell r="A5002" t="str">
            <v>DSP BlackRock A C E Fund - Series 2 - Direct Plan - Dividend Payout  Option</v>
          </cell>
          <cell r="B5002">
            <v>541087</v>
          </cell>
          <cell r="C5002" t="str">
            <v>DACE2DDP</v>
          </cell>
        </row>
        <row r="5003">
          <cell r="A5003" t="str">
            <v>ADITYA BIRLA SUN LIFE RESURGENT INDIA FUND - SERIES 6- REGULAR PLAN- GROWTH</v>
          </cell>
          <cell r="B5003">
            <v>541092</v>
          </cell>
          <cell r="C5003" t="str">
            <v>ABSLRIF6RG</v>
          </cell>
        </row>
        <row r="5004">
          <cell r="A5004" t="str">
            <v>ADITYA BIRLA SUN LIFE RESURGENT INDIA FUND - SERIES 6- REGULAR PLAN- DIVIDEND PAYOUT</v>
          </cell>
          <cell r="B5004">
            <v>541093</v>
          </cell>
          <cell r="C5004" t="str">
            <v>ABSLRIF6RD</v>
          </cell>
        </row>
        <row r="5005">
          <cell r="A5005" t="str">
            <v>ADITYA BIRLA SUN LIFE RESURGENT INDIA FUND - SERIES 6- DIRECT PLAN- GROWTH</v>
          </cell>
          <cell r="B5005">
            <v>541094</v>
          </cell>
          <cell r="C5005" t="str">
            <v>ABSLRIF6DG</v>
          </cell>
        </row>
        <row r="5006">
          <cell r="A5006" t="str">
            <v>ADITYA BIRLA SUN LIFE RESURGENT INDIA FUND - SERIES 6- DIRECT PLAN- DIVIDEND PAYOUT</v>
          </cell>
          <cell r="B5006">
            <v>541095</v>
          </cell>
          <cell r="C5006" t="str">
            <v>ABSLRIF6DD</v>
          </cell>
        </row>
        <row r="5007">
          <cell r="A5007" t="str">
            <v>Aditya Birla Sun Life Resurgent India Fund - Series 7 - Regular Plan - Growth Option</v>
          </cell>
          <cell r="B5007">
            <v>541252</v>
          </cell>
          <cell r="C5007" t="str">
            <v>ABSLRIF7RG</v>
          </cell>
        </row>
        <row r="5008">
          <cell r="A5008" t="str">
            <v>Aditya Birla Sun Life Resurgent India Fund - Series 7 - Regular Plan - Dividend Payout</v>
          </cell>
          <cell r="B5008">
            <v>541253</v>
          </cell>
          <cell r="C5008" t="str">
            <v>ABSLRIF7RD</v>
          </cell>
        </row>
        <row r="5009">
          <cell r="A5009" t="str">
            <v>Aditya Birla Sun Life Resurgent India Fund - Series 7 - Direct Plan - Growth Option</v>
          </cell>
          <cell r="B5009">
            <v>541254</v>
          </cell>
          <cell r="C5009" t="str">
            <v>ABSLRIF7DG</v>
          </cell>
        </row>
        <row r="5010">
          <cell r="A5010" t="str">
            <v>Aditya Birla Sun Life Resurgent India Fund - Series 7 - Direct Plan - Dividend Payout</v>
          </cell>
          <cell r="B5010">
            <v>541255</v>
          </cell>
          <cell r="C5010" t="str">
            <v>ABSLRIF7DD</v>
          </cell>
        </row>
        <row r="5011">
          <cell r="A5011" t="str">
            <v>IndInfravit Trust</v>
          </cell>
          <cell r="B5011">
            <v>541300</v>
          </cell>
          <cell r="C5011" t="str">
            <v>INDINFR</v>
          </cell>
        </row>
        <row r="5012">
          <cell r="A5012" t="str">
            <v>ICICI Prudential Bharat Consumption Fund - Series 2 - Cumulative Option</v>
          </cell>
          <cell r="B5012">
            <v>541309</v>
          </cell>
          <cell r="C5012" t="str">
            <v>IPRU3095</v>
          </cell>
        </row>
        <row r="5013">
          <cell r="A5013" t="str">
            <v>ICICI Prudential Bharat Consumption Fund - Series 2 - Dividend Option</v>
          </cell>
          <cell r="B5013">
            <v>541310</v>
          </cell>
          <cell r="C5013" t="str">
            <v>IPRU3096</v>
          </cell>
        </row>
        <row r="5014">
          <cell r="A5014" t="str">
            <v>ICICI Prudential Bharat Consumption Fund - Series 2 - Direct Plan Cumulative Option</v>
          </cell>
          <cell r="B5014">
            <v>541311</v>
          </cell>
          <cell r="C5014" t="str">
            <v>IPRU9297</v>
          </cell>
        </row>
        <row r="5015">
          <cell r="A5015" t="str">
            <v>ICICI Prudential Bharat Consumption Fund - Series 2 - Direct Plan Dividend Option</v>
          </cell>
          <cell r="B5015">
            <v>541312</v>
          </cell>
          <cell r="C5015" t="str">
            <v>IPRU9298</v>
          </cell>
        </row>
        <row r="5016">
          <cell r="A5016" t="str">
            <v>ICICI Prudential S&amp;P BSE 500 ETF</v>
          </cell>
          <cell r="B5016">
            <v>541313</v>
          </cell>
          <cell r="C5016" t="str">
            <v>ICICI500</v>
          </cell>
        </row>
        <row r="5017">
          <cell r="A5017" t="str">
            <v>Kotak India Growth Fund Series 5 - Regular Plan - Growth Option</v>
          </cell>
          <cell r="B5017">
            <v>541341</v>
          </cell>
          <cell r="C5017" t="str">
            <v>KTKIND5RG</v>
          </cell>
        </row>
        <row r="5018">
          <cell r="A5018" t="str">
            <v>Kotak India Growth Fund Series 5 - Regular Plan - Dividend Option</v>
          </cell>
          <cell r="B5018">
            <v>541343</v>
          </cell>
          <cell r="C5018" t="str">
            <v>KTKIND5RD</v>
          </cell>
        </row>
        <row r="5019">
          <cell r="A5019" t="str">
            <v>Kotak India Growth Fund Series 5 - Direct Plan - Growth Option</v>
          </cell>
          <cell r="B5019">
            <v>541345</v>
          </cell>
          <cell r="C5019" t="str">
            <v>KTKIND5DG</v>
          </cell>
        </row>
        <row r="5020">
          <cell r="A5020" t="str">
            <v>Kotak India Growth Fund Series 5 - Direct Plan - Dividend Option</v>
          </cell>
          <cell r="B5020">
            <v>541346</v>
          </cell>
          <cell r="C5020" t="str">
            <v>KTKIND5DD</v>
          </cell>
        </row>
        <row r="5021">
          <cell r="A5021" t="str">
            <v>ICICI Prudential Bharat Consumption Fund  - Series 3 - Cumulative Option</v>
          </cell>
          <cell r="B5021">
            <v>541672</v>
          </cell>
          <cell r="C5021" t="str">
            <v>IPRU3143</v>
          </cell>
        </row>
        <row r="5022">
          <cell r="A5022" t="str">
            <v>ICICI Prudential Bharat Consumption Fund  - Series 3 - Dividend Payout Option</v>
          </cell>
          <cell r="B5022">
            <v>541673</v>
          </cell>
          <cell r="C5022" t="str">
            <v>IPRU3144</v>
          </cell>
        </row>
        <row r="5023">
          <cell r="A5023" t="str">
            <v>ICICI Prudential Bharat Consumption Fund  - Series 3 -  Direct Plan - Cumulative Option</v>
          </cell>
          <cell r="B5023">
            <v>541674</v>
          </cell>
          <cell r="C5023" t="str">
            <v>IPRU9345</v>
          </cell>
        </row>
        <row r="5024">
          <cell r="A5024" t="str">
            <v>ICICI Prudential Bharat Consumption Fund  - Series 3 - Direct Plan - Dividend Payout Option</v>
          </cell>
          <cell r="B5024">
            <v>541675</v>
          </cell>
          <cell r="C5024" t="str">
            <v>IPRU9346</v>
          </cell>
        </row>
        <row r="5025">
          <cell r="A5025" t="str">
            <v>Tata Vaue Fund Series 1 - Regular Plan - Dividend Payout Option</v>
          </cell>
          <cell r="B5025">
            <v>541676</v>
          </cell>
          <cell r="C5025" t="str">
            <v>TVF1D</v>
          </cell>
        </row>
        <row r="5026">
          <cell r="A5026" t="str">
            <v>Tata Vaue Fund Series 1 - Direct Plan - Dividend Payout Option</v>
          </cell>
          <cell r="B5026">
            <v>541677</v>
          </cell>
          <cell r="C5026" t="str">
            <v>TVF1DZ</v>
          </cell>
        </row>
        <row r="5027">
          <cell r="A5027" t="str">
            <v>Tata Vaue Fund Series 1 - Regular Plan - Growth Option</v>
          </cell>
          <cell r="B5027">
            <v>541678</v>
          </cell>
          <cell r="C5027" t="str">
            <v>TVF1G</v>
          </cell>
        </row>
        <row r="5028">
          <cell r="A5028" t="str">
            <v>Tata Vaue Fund Series 1 - Direct Plan - Growth Option</v>
          </cell>
          <cell r="B5028">
            <v>541679</v>
          </cell>
          <cell r="C5028" t="str">
            <v>TVF1GZ</v>
          </cell>
        </row>
        <row r="5029">
          <cell r="A5029" t="str">
            <v>IDFC Equity Opportunity - Series 6 - Regular Plan - Growth Option</v>
          </cell>
          <cell r="B5029">
            <v>541725</v>
          </cell>
          <cell r="C5029" t="str">
            <v>IDFCEOS6RG</v>
          </cell>
        </row>
        <row r="5030">
          <cell r="A5030" t="str">
            <v>IDFC Equity Opportunity - Series 6 - Regular Plan - Dividend Payout  Option</v>
          </cell>
          <cell r="B5030">
            <v>541726</v>
          </cell>
          <cell r="C5030" t="str">
            <v>IDFCEOS6RD</v>
          </cell>
        </row>
        <row r="5031">
          <cell r="A5031" t="str">
            <v>IDFC Equity Opportunity - Series 6 - Direct Plan - Growth Option</v>
          </cell>
          <cell r="B5031">
            <v>541727</v>
          </cell>
          <cell r="C5031" t="str">
            <v>IDFCEOS6DG</v>
          </cell>
        </row>
        <row r="5032">
          <cell r="A5032" t="str">
            <v>IDFC Equity Opportunity - Series 6 - Direct Plan - Dividend Payout Option</v>
          </cell>
          <cell r="B5032">
            <v>541728</v>
          </cell>
          <cell r="C5032" t="str">
            <v>IDFCEOS6DD</v>
          </cell>
        </row>
        <row r="5033">
          <cell r="A5033" t="str">
            <v>TATA Value Fund Series  2 - Regular Plan  - Dividend Payout Option</v>
          </cell>
          <cell r="B5033">
            <v>541742</v>
          </cell>
          <cell r="C5033" t="str">
            <v>TVF2D</v>
          </cell>
        </row>
        <row r="5034">
          <cell r="A5034" t="str">
            <v>TATA Value Fund Series  2 - Direct Plan  - Dividend Payout Option</v>
          </cell>
          <cell r="B5034">
            <v>541743</v>
          </cell>
          <cell r="C5034" t="str">
            <v>TVF2DZ</v>
          </cell>
        </row>
        <row r="5035">
          <cell r="A5035" t="str">
            <v>TATA Value Fund Series  2 - Regular  Plan  - Growth Option</v>
          </cell>
          <cell r="B5035">
            <v>541744</v>
          </cell>
          <cell r="C5035" t="str">
            <v>TVF2G</v>
          </cell>
        </row>
        <row r="5036">
          <cell r="A5036" t="str">
            <v>TATA Value Fund Series  2 - Direct Plan  - Growth Option</v>
          </cell>
          <cell r="B5036">
            <v>541745</v>
          </cell>
          <cell r="C5036" t="str">
            <v>TVF2GZ</v>
          </cell>
        </row>
        <row r="5037">
          <cell r="A5037" t="str">
            <v>ICICI PRU Bharat Consumption Fund - Sr 4 - Cumulative</v>
          </cell>
          <cell r="B5037">
            <v>541804</v>
          </cell>
          <cell r="C5037" t="str">
            <v>IPRU3168</v>
          </cell>
        </row>
        <row r="5038">
          <cell r="A5038" t="str">
            <v>ICICI PRU Bharat Consumption Fund - Sr 4 - Dividend Payout Option</v>
          </cell>
          <cell r="B5038">
            <v>541805</v>
          </cell>
          <cell r="C5038" t="str">
            <v>IPRU3169</v>
          </cell>
        </row>
        <row r="5039">
          <cell r="A5039" t="str">
            <v>ICICI PRU Bharat Consumption Fund - Sr 4 - Direct Plan Cumulative</v>
          </cell>
          <cell r="B5039">
            <v>541806</v>
          </cell>
          <cell r="C5039" t="str">
            <v>IPRU9370</v>
          </cell>
        </row>
        <row r="5040">
          <cell r="A5040" t="str">
            <v>ICICI PRU Bharat Consumption Fund - Sr 4 - Direct Plan Dividend Payout</v>
          </cell>
          <cell r="B5040">
            <v>541807</v>
          </cell>
          <cell r="C5040" t="str">
            <v>IPRU9371</v>
          </cell>
        </row>
        <row r="5041">
          <cell r="A5041" t="str">
            <v>ICICI Prudential Nifty Next 50 ETF</v>
          </cell>
          <cell r="B5041">
            <v>541809</v>
          </cell>
          <cell r="C5041" t="str">
            <v>ICICINXT50</v>
          </cell>
        </row>
        <row r="5042">
          <cell r="A5042" t="str">
            <v>Kotak India Growth Fund Series 7 - Regular Plan - Growth Option</v>
          </cell>
          <cell r="B5042">
            <v>541879</v>
          </cell>
          <cell r="C5042" t="str">
            <v>KTKIND7RG</v>
          </cell>
        </row>
        <row r="5043">
          <cell r="A5043" t="str">
            <v>Kotak India Growth Fund Series 7 - Regular Plan - Dividend Option</v>
          </cell>
          <cell r="B5043">
            <v>541881</v>
          </cell>
          <cell r="C5043" t="str">
            <v>KTKIND7RD</v>
          </cell>
        </row>
        <row r="5044">
          <cell r="A5044" t="str">
            <v>Kotak India Growth Fund Series 7 - Direct Plan - Growth Option</v>
          </cell>
          <cell r="B5044">
            <v>541882</v>
          </cell>
          <cell r="C5044" t="str">
            <v>KTKIND7DG</v>
          </cell>
        </row>
        <row r="5045">
          <cell r="A5045" t="str">
            <v>Kotak India Growth Fund Series 7 - Direct Plan - Dividend Option</v>
          </cell>
          <cell r="B5045">
            <v>541884</v>
          </cell>
          <cell r="C5045" t="str">
            <v>KTKIND7DD</v>
          </cell>
        </row>
        <row r="5046">
          <cell r="A5046" t="str">
            <v>SBI - ETF - SENSEX NEXT 50</v>
          </cell>
          <cell r="B5046">
            <v>541972</v>
          </cell>
          <cell r="C5046" t="str">
            <v>SETFSN50</v>
          </cell>
        </row>
        <row r="5047">
          <cell r="A5047" t="str">
            <v>NIPPON INDIA MUTUAL FUND  INDIA OPPT FD  SR A RG GWTH31JN22</v>
          </cell>
          <cell r="B5047">
            <v>541984</v>
          </cell>
          <cell r="C5047" t="str">
            <v>NIOSAG</v>
          </cell>
        </row>
        <row r="5048">
          <cell r="A5048" t="str">
            <v>NIPPON INDIA MUTUAL FUND  INDIA OPPT FD  SR A RG DVP31JN22</v>
          </cell>
          <cell r="B5048">
            <v>541985</v>
          </cell>
          <cell r="C5048" t="str">
            <v>NIOSAD</v>
          </cell>
        </row>
        <row r="5049">
          <cell r="A5049" t="str">
            <v>NIPPON INDIA MUTUAL FUND  INDIA OPPT FD  SR A DR GWTH31JN22</v>
          </cell>
          <cell r="B5049">
            <v>541986</v>
          </cell>
          <cell r="C5049" t="str">
            <v>NIOSADG</v>
          </cell>
        </row>
        <row r="5050">
          <cell r="A5050" t="str">
            <v>NIPPON INDIA MUTUAL FUND  INDIA OPPT FD  SR A DR DVP31JN22</v>
          </cell>
          <cell r="B5050">
            <v>541987</v>
          </cell>
          <cell r="C5050" t="str">
            <v>NIOSADD</v>
          </cell>
        </row>
        <row r="5051">
          <cell r="A5051" t="str">
            <v>MIRAE ASSET NIFTY 50 ETF (MAN50ETF)</v>
          </cell>
          <cell r="B5051">
            <v>542131</v>
          </cell>
          <cell r="C5051" t="str">
            <v>MAN50ETF</v>
          </cell>
        </row>
        <row r="5052">
          <cell r="A5052" t="str">
            <v>ICICI Prudential Bharat Consumption Fund - Series 5 - Cumulative Option</v>
          </cell>
          <cell r="B5052">
            <v>542156</v>
          </cell>
          <cell r="C5052" t="str">
            <v>IPRU3218</v>
          </cell>
        </row>
        <row r="5053">
          <cell r="A5053" t="str">
            <v>ICICI Prudential Bharat Consumption Fund - Series 5 - Dividend Payout Option</v>
          </cell>
          <cell r="B5053">
            <v>542158</v>
          </cell>
          <cell r="C5053" t="str">
            <v>IPRU3219</v>
          </cell>
        </row>
        <row r="5054">
          <cell r="A5054" t="str">
            <v>ICICI Prudential Bharat Consumption Fund - Series 5 -  Direct Plan - Cumulative Option</v>
          </cell>
          <cell r="B5054">
            <v>542160</v>
          </cell>
          <cell r="C5054" t="str">
            <v>IPRU9420</v>
          </cell>
        </row>
        <row r="5055">
          <cell r="A5055" t="str">
            <v>ICICI Prudential Bharat Consumption Fund - Series 5 -  Direct Plan - Dividend Payout  Option</v>
          </cell>
          <cell r="B5055">
            <v>542163</v>
          </cell>
          <cell r="C5055" t="str">
            <v>IPRU9421</v>
          </cell>
        </row>
        <row r="5056">
          <cell r="A5056" t="str">
            <v>Aditya Birla Sun Life Nifty Next 50 ETF</v>
          </cell>
          <cell r="B5056">
            <v>542230</v>
          </cell>
          <cell r="C5056" t="str">
            <v>ABSLNN50ET</v>
          </cell>
        </row>
        <row r="5057">
          <cell r="A5057" t="str">
            <v>Axis&amp;#160;Capital&amp;#160;Builder&amp;#160;Fund&amp;#160;-&amp;#160;Series&amp;#160;4&amp;#160;(1582&amp;#160;days)&amp;#160;-</v>
          </cell>
          <cell r="B5057">
            <v>542244</v>
          </cell>
          <cell r="C5057" t="str">
            <v>AXISCCDID</v>
          </cell>
        </row>
        <row r="5058">
          <cell r="A5058" t="str">
            <v>Axis&amp;#160;Capital&amp;#160;Builder&amp;#160;Fund&amp;#160;-&amp;#160;Series&amp;#160;4&amp;#160;(1582&amp;#160;days)&amp;#160;-Direct&amp;#160;Plan&amp;#160;-&amp;#160;Growth&amp;#160;Option</v>
          </cell>
          <cell r="B5058">
            <v>542245</v>
          </cell>
          <cell r="C5058" t="str">
            <v>AXISCCDGG</v>
          </cell>
        </row>
        <row r="5059">
          <cell r="A5059" t="str">
            <v>Axis&amp;#160;Capital&amp;#160;Builder&amp;#160;Fund&amp;#160;-&amp;#160;Series&amp;#160;4&amp;#160;(1582&amp;#160;days)&amp;#160;-Regular&amp;#160;Plan&amp;#160;-&amp;#160;Dividend&amp;#160;Payout&amp;#160;Option</v>
          </cell>
          <cell r="B5059">
            <v>542246</v>
          </cell>
          <cell r="C5059" t="str">
            <v>AXISCCDPD</v>
          </cell>
        </row>
        <row r="5060">
          <cell r="A5060" t="str">
            <v>Axis&amp;#160;Capital&amp;#160;Builder&amp;#160;Fund&amp;#160;-&amp;#160;Series&amp;#160;4&amp;#160;(1582&amp;#160;days)&amp;#160;- Regular&amp;#160;Plan&amp;#160;-&amp;#160;Growth&amp;#160;Option</v>
          </cell>
          <cell r="B5060">
            <v>542247</v>
          </cell>
          <cell r="C5060" t="str">
            <v>AXISCCGPG</v>
          </cell>
        </row>
        <row r="5061">
          <cell r="A5061" t="str">
            <v>UTI S&amp;P BSE Sensex Next 50 ETF</v>
          </cell>
          <cell r="B5061">
            <v>542513</v>
          </cell>
          <cell r="C5061" t="str">
            <v>UTISXN50</v>
          </cell>
        </row>
        <row r="5062">
          <cell r="A5062" t="str">
            <v>India Infrastructure Trust</v>
          </cell>
          <cell r="B5062">
            <v>542543</v>
          </cell>
          <cell r="C5062" t="str">
            <v>INFRATRUST</v>
          </cell>
        </row>
        <row r="5063">
          <cell r="A5063" t="str">
            <v>Parshva Enterprises Ltd</v>
          </cell>
          <cell r="B5063">
            <v>542694</v>
          </cell>
          <cell r="C5063" t="str">
            <v>PARSHVA</v>
          </cell>
        </row>
        <row r="5064">
          <cell r="A5064" t="str">
            <v>Anand Rayons Ltd</v>
          </cell>
          <cell r="B5064">
            <v>542721</v>
          </cell>
          <cell r="C5064" t="str">
            <v>ARL</v>
          </cell>
        </row>
        <row r="5065">
          <cell r="A5065" t="str">
            <v>Earum Pharmaceuticals Ltd</v>
          </cell>
          <cell r="B5065">
            <v>542724</v>
          </cell>
          <cell r="C5065" t="str">
            <v>EARUM</v>
          </cell>
        </row>
        <row r="5066">
          <cell r="A5066" t="str">
            <v>SBC Exports Ltd</v>
          </cell>
          <cell r="B5066">
            <v>542725</v>
          </cell>
          <cell r="C5066" t="str">
            <v>SBC</v>
          </cell>
        </row>
        <row r="5067">
          <cell r="A5067" t="str">
            <v>IndiaMART InterMESH Ltd</v>
          </cell>
          <cell r="B5067">
            <v>542726</v>
          </cell>
          <cell r="C5067" t="str">
            <v>INDIAMART</v>
          </cell>
        </row>
        <row r="5068">
          <cell r="A5068" t="str">
            <v>City Pulse Multiplex Ltd</v>
          </cell>
          <cell r="B5068">
            <v>542727</v>
          </cell>
          <cell r="C5068" t="str">
            <v>CPML</v>
          </cell>
        </row>
        <row r="5069">
          <cell r="A5069" t="str">
            <v>SK International Export Ltd</v>
          </cell>
          <cell r="B5069">
            <v>542728</v>
          </cell>
          <cell r="C5069" t="str">
            <v>SKIEL</v>
          </cell>
        </row>
        <row r="5070">
          <cell r="A5070" t="str">
            <v>DCM Nouvelle Ltd</v>
          </cell>
          <cell r="B5070">
            <v>542729</v>
          </cell>
          <cell r="C5070" t="str">
            <v>DCMNVL</v>
          </cell>
        </row>
        <row r="5071">
          <cell r="A5071" t="str">
            <v>ICICI Prudential Bank ETF</v>
          </cell>
          <cell r="B5071">
            <v>542730</v>
          </cell>
          <cell r="C5071" t="str">
            <v>ICICIBANKN</v>
          </cell>
        </row>
        <row r="5072">
          <cell r="A5072" t="str">
            <v>NIPPON INDIA ETF SENSEX NEXT 50</v>
          </cell>
          <cell r="B5072">
            <v>542747</v>
          </cell>
          <cell r="C5072" t="str">
            <v>NETFSNX150</v>
          </cell>
        </row>
        <row r="5073">
          <cell r="A5073" t="str">
            <v>Affle (India) Ltd</v>
          </cell>
          <cell r="B5073">
            <v>542752</v>
          </cell>
          <cell r="C5073" t="str">
            <v>AFFLE</v>
          </cell>
        </row>
        <row r="5074">
          <cell r="A5074" t="str">
            <v>Seacoast Shipping Services Ltd</v>
          </cell>
          <cell r="B5074">
            <v>542753</v>
          </cell>
          <cell r="C5074" t="str">
            <v>SEACOAST</v>
          </cell>
        </row>
        <row r="5075">
          <cell r="A5075" t="str">
            <v>ICICI Prudential Private Banks ETF</v>
          </cell>
          <cell r="B5075">
            <v>542758</v>
          </cell>
          <cell r="C5075" t="str">
            <v>ICICIBANKP</v>
          </cell>
        </row>
        <row r="5076">
          <cell r="A5076" t="str">
            <v>Spandana Sphoorty Financial Ltd</v>
          </cell>
          <cell r="B5076">
            <v>542759</v>
          </cell>
          <cell r="C5076" t="str">
            <v>SPANDANA</v>
          </cell>
        </row>
        <row r="5077">
          <cell r="A5077" t="str">
            <v>Sterling and Wilson Solar Ltd</v>
          </cell>
          <cell r="B5077">
            <v>542760</v>
          </cell>
          <cell r="C5077" t="str">
            <v>SWSOLAR</v>
          </cell>
        </row>
        <row r="5078">
          <cell r="A5078" t="str">
            <v>Transpact Enterprises Ltd</v>
          </cell>
          <cell r="B5078">
            <v>542765</v>
          </cell>
          <cell r="C5078" t="str">
            <v>TRANSPACT</v>
          </cell>
        </row>
        <row r="5079">
          <cell r="A5079" t="str">
            <v>Alphalogic Techsys Ltd</v>
          </cell>
          <cell r="B5079">
            <v>542770</v>
          </cell>
          <cell r="C5079" t="str">
            <v>ALPHALOGIC</v>
          </cell>
        </row>
        <row r="5080">
          <cell r="A5080" t="str">
            <v>Novateor Research Laboratories Ltd</v>
          </cell>
          <cell r="B5080">
            <v>542771</v>
          </cell>
          <cell r="C5080" t="str">
            <v>NOVATEOR</v>
          </cell>
        </row>
        <row r="5081">
          <cell r="A5081" t="str">
            <v>IIFL Wealth Management Ltd</v>
          </cell>
          <cell r="B5081">
            <v>542772</v>
          </cell>
          <cell r="C5081" t="str">
            <v>IIFLWAM</v>
          </cell>
        </row>
        <row r="5082">
          <cell r="A5082" t="str">
            <v>IIFL Securities Ltd</v>
          </cell>
          <cell r="B5082">
            <v>542773</v>
          </cell>
          <cell r="C5082" t="str">
            <v>IIFLSEC</v>
          </cell>
        </row>
        <row r="5083">
          <cell r="A5083" t="str">
            <v>APM Finvest Ltd</v>
          </cell>
          <cell r="B5083">
            <v>542774</v>
          </cell>
          <cell r="C5083" t="str">
            <v>APMFINVEST</v>
          </cell>
        </row>
        <row r="5084">
          <cell r="A5084" t="str">
            <v>Misquita Engineering Ltd</v>
          </cell>
          <cell r="B5084">
            <v>542801</v>
          </cell>
          <cell r="C5084" t="str">
            <v>MISQUITA</v>
          </cell>
        </row>
        <row r="5085">
          <cell r="A5085" t="str">
            <v>Galactico Corporate Services Ltd</v>
          </cell>
          <cell r="B5085">
            <v>542802</v>
          </cell>
          <cell r="C5085" t="str">
            <v>GALACTICO</v>
          </cell>
        </row>
        <row r="5086">
          <cell r="A5086" t="str">
            <v>Ellora Trading Ltd</v>
          </cell>
          <cell r="B5086">
            <v>542803</v>
          </cell>
          <cell r="C5086" t="str">
            <v>ELLORATRAD</v>
          </cell>
        </row>
        <row r="5087">
          <cell r="A5087" t="str">
            <v>NIPPON INDIA EQUITY SAVINGS FUND - SEGREGATED PORTFOLIO 1 - DIVIDEND PLANDIVIDEND PAYOUT</v>
          </cell>
          <cell r="B5087">
            <v>542804</v>
          </cell>
          <cell r="C5087" t="str">
            <v>NIESSPJ</v>
          </cell>
        </row>
        <row r="5088">
          <cell r="A5088" t="str">
            <v>NIPPON INDIA EQUITY SAVINGS FUND - SEGREGATED PORTFOLIO 1 - DIRECT QUARTERLY DIVIDEND PLAN REINVESTMENT</v>
          </cell>
          <cell r="B5088">
            <v>542805</v>
          </cell>
          <cell r="C5088" t="str">
            <v>NIESSPI</v>
          </cell>
        </row>
        <row r="5089">
          <cell r="A5089" t="str">
            <v>NIPPON INDIA EQUITY SAVINGS FUND - SEGREGATED PORTFOLIO 1 - DIRECT BONUS PLAN BONUS</v>
          </cell>
          <cell r="B5089">
            <v>542806</v>
          </cell>
          <cell r="C5089" t="str">
            <v>NIESSPB</v>
          </cell>
        </row>
        <row r="5090">
          <cell r="A5090" t="str">
            <v>NIPPON INDIA EQUITY SAVINGS FUND - SEGREGATED PORTFOLIO 1 - QUARTERLY DIVIDEND PLANDIVIDEND PAYOUT</v>
          </cell>
          <cell r="B5090">
            <v>542807</v>
          </cell>
          <cell r="C5090" t="str">
            <v>NIESSPO</v>
          </cell>
        </row>
        <row r="5091">
          <cell r="A5091" t="str">
            <v>NIPPON INDIA EQUITY SAVINGS FUND - SEGREGATED PORTFOLIO 1 - DIRECT DIVIDEND PLAN DIVIDEND PAYOUT</v>
          </cell>
          <cell r="B5091">
            <v>542808</v>
          </cell>
          <cell r="C5091" t="str">
            <v>NIESSPC</v>
          </cell>
        </row>
        <row r="5092">
          <cell r="A5092" t="str">
            <v>NIPPON INDIA EQUITY SAVINGS FUND - SEGREGATED PORTFOLIO 1 - QUARTERLY DIVIDEND PLAN REINVESTMENT</v>
          </cell>
          <cell r="B5092">
            <v>542809</v>
          </cell>
          <cell r="C5092" t="str">
            <v>NIESSPP</v>
          </cell>
        </row>
        <row r="5093">
          <cell r="A5093" t="str">
            <v>NIPPON INDIA EQUITY SAVINGS FUND - SEGREGATED PORTFOLIO 1 - BONUS PLANBONUS</v>
          </cell>
          <cell r="B5093">
            <v>542810</v>
          </cell>
          <cell r="C5093" t="str">
            <v>NIESSPA</v>
          </cell>
        </row>
        <row r="5094">
          <cell r="A5094" t="str">
            <v>NIPPON INDIA EQUITY SAVINGS FUND - SEGREGATED PORTFOLIO 1 - DIRECT MONTHLY DIVIDEND PLAN REINVESTMENT</v>
          </cell>
          <cell r="B5094">
            <v>542811</v>
          </cell>
          <cell r="C5094" t="str">
            <v>NIESSPG</v>
          </cell>
        </row>
        <row r="5095">
          <cell r="A5095" t="str">
            <v>Gujarat Fluorochemicals Ltd</v>
          </cell>
          <cell r="B5095">
            <v>542812</v>
          </cell>
          <cell r="C5095" t="str">
            <v>FLUOROCHEM</v>
          </cell>
        </row>
        <row r="5096">
          <cell r="A5096" t="str">
            <v>NIPPON INDIA EQUITY HYBRID FUND -&amp;#160;SEGREGATED PORTFOLIO 1- DIRECT DIVIDEND PLAN REINVESTMENT</v>
          </cell>
          <cell r="B5096">
            <v>542813</v>
          </cell>
          <cell r="C5096" t="str">
            <v>NIEHSPA</v>
          </cell>
        </row>
        <row r="5097">
          <cell r="A5097" t="str">
            <v>NIPPON INDIA EQUITY HYBRID FUND -&amp;#160;SEGREGATED PORTFOLIO 1 - DIRECT MONTHLY DIVIDEND PLAN DIVIDEND PAYOUT</v>
          </cell>
          <cell r="B5097">
            <v>542814</v>
          </cell>
          <cell r="C5097" t="str">
            <v>NIEHSPB</v>
          </cell>
        </row>
        <row r="5098">
          <cell r="A5098" t="str">
            <v>NIPPON INDIA EQUITY HYBRID FUND -&amp;#160;SEGREGATED PORTFOLIO 1 - DIRECT MONTHLY DIVIDEND PLAN REINVESTMENT</v>
          </cell>
          <cell r="B5098">
            <v>542815</v>
          </cell>
          <cell r="C5098" t="str">
            <v>NIEHSPC</v>
          </cell>
        </row>
        <row r="5099">
          <cell r="A5099" t="str">
            <v>NIPPON INDIA EQUITY HYBRID FUND -&amp;#160;SEGREGATED PORTFOLIO 1 - QUARTERLY DIVIDEND PLAN REINVESTMENT</v>
          </cell>
          <cell r="B5099">
            <v>542816</v>
          </cell>
          <cell r="C5099" t="str">
            <v>NIEHSPF</v>
          </cell>
        </row>
        <row r="5100">
          <cell r="A5100" t="str">
            <v>NIPPON INDIA EQUITY HYBRID FUND -&amp;#160;SEGREGATED PORTFOLIO 1 - DIRECT QUARTERLY DIVIDEND PLAN DIVIDEND PAYOUT</v>
          </cell>
          <cell r="B5100">
            <v>542817</v>
          </cell>
          <cell r="C5100" t="str">
            <v>NIEHSPI</v>
          </cell>
        </row>
        <row r="5101">
          <cell r="A5101" t="str">
            <v>NIPPON INDIA EQUITY HYBRID FUND -&amp;#160;SEGREGATED PORTFOLIO 1 - DIRECT QUARTERLY DIVIDEND PLAN REINVESTMENT</v>
          </cell>
          <cell r="B5101">
            <v>542818</v>
          </cell>
          <cell r="C5101" t="str">
            <v>NIEHSPK</v>
          </cell>
        </row>
        <row r="5102">
          <cell r="A5102" t="str">
            <v>NIPPON INDIA EQUITY HYBRID FUND -&amp;#160;SEGREGATED PORTFOLIO 1 - DIRECT DIVIDEND PLAN DIVIDEND PAYOUT</v>
          </cell>
          <cell r="B5102">
            <v>542819</v>
          </cell>
          <cell r="C5102" t="str">
            <v>NIEHSPM</v>
          </cell>
        </row>
        <row r="5103">
          <cell r="A5103" t="str">
            <v>NIPPON INDIA EQUITY HYBRID FUND -&amp;#160;SEGREGATED PORTFOLIO 1 - MONTHLY DIVIDEND PLAN REINVESTMENT</v>
          </cell>
          <cell r="B5103">
            <v>542820</v>
          </cell>
          <cell r="C5103" t="str">
            <v>NIEHSPN</v>
          </cell>
        </row>
        <row r="5104">
          <cell r="A5104" t="str">
            <v>Indian Railway Catering and Tourism Corporation Ltd</v>
          </cell>
          <cell r="B5104">
            <v>542830</v>
          </cell>
          <cell r="C5104" t="str">
            <v>IRCTC</v>
          </cell>
        </row>
        <row r="5105">
          <cell r="A5105" t="str">
            <v>NIPPON INDIA EQUITY SAVINGS FUND - SEGREGATED PORTFOLIO 1 - DIRECT DIVIDEND PLAN REINVESTMENT</v>
          </cell>
          <cell r="B5105">
            <v>542836</v>
          </cell>
          <cell r="C5105" t="str">
            <v>NIESSPD</v>
          </cell>
        </row>
        <row r="5106">
          <cell r="A5106" t="str">
            <v>NIPPON INDIA EQUITY SAVINGS FUND - SEGREGATED PORTFOLIO 1 - DIRECT GROWTH PLAN GROWTH</v>
          </cell>
          <cell r="B5106">
            <v>542837</v>
          </cell>
          <cell r="C5106" t="str">
            <v>NIESSPE</v>
          </cell>
        </row>
        <row r="5107">
          <cell r="A5107" t="str">
            <v>NIPPON INDIA EQUITY SAVINGS FUND - SEGREGATED PORTFOLIO 1 - DIRECT MONTHLY DIVIDEND PLAN DIVIDEND PAYOUT</v>
          </cell>
          <cell r="B5107">
            <v>542838</v>
          </cell>
          <cell r="C5107" t="str">
            <v>NIESSPF</v>
          </cell>
        </row>
        <row r="5108">
          <cell r="A5108" t="str">
            <v>NIPPON INDIA EQUITY HYBRID FUND -&amp;#160;SEGREGATED PORTFOLIO 1 - GROWTH PLAN GROWTH</v>
          </cell>
          <cell r="B5108">
            <v>542839</v>
          </cell>
          <cell r="C5108" t="str">
            <v>NIEHSPD</v>
          </cell>
        </row>
        <row r="5109">
          <cell r="A5109" t="str">
            <v>NIPPON INDIA EQUITY SAVINGS FUND - SEGREGATED PORTFOLIO 1 - DIRECT QUARTERLY DIVIDEND PLAN DIVIDEND PAYOUT</v>
          </cell>
          <cell r="B5109">
            <v>542840</v>
          </cell>
          <cell r="C5109" t="str">
            <v>NIESSPH</v>
          </cell>
        </row>
        <row r="5110">
          <cell r="A5110" t="str">
            <v>NIPPON INDIA EQUITY HYBRID FUND -&amp;#160;SEGREGATED PORTFOLIO 1 - QUARTERLY DIVIDEND PLAN DIVIDEND PAYOUT</v>
          </cell>
          <cell r="B5110">
            <v>542841</v>
          </cell>
          <cell r="C5110" t="str">
            <v>NIEHSPE</v>
          </cell>
        </row>
        <row r="5111">
          <cell r="A5111" t="str">
            <v>NIPPON INDIA EQUITY SAVINGS FUND - SEGREGATED PORTFOLIO 1 - DIVIDEND PLAN REINVESTMENT</v>
          </cell>
          <cell r="B5111">
            <v>542842</v>
          </cell>
          <cell r="C5111" t="str">
            <v>NIESSPK</v>
          </cell>
        </row>
        <row r="5112">
          <cell r="A5112" t="str">
            <v>NIPPON INDIA EQUITY HYBRID FUND -&amp;#160;SEGREGATED PORTFOLIO 1 - DIRECT GROWTH PLAN GROWTH</v>
          </cell>
          <cell r="B5112">
            <v>542843</v>
          </cell>
          <cell r="C5112" t="str">
            <v>NIEHSPG</v>
          </cell>
        </row>
        <row r="5113">
          <cell r="A5113" t="str">
            <v>NIPPON INDIA EQUITY HYBRID FUND -&amp;#160;SEGREGATED PORTFOLIO 1 - DIVIDEND PLAN DIVIDEND PAYOUT</v>
          </cell>
          <cell r="B5113">
            <v>542844</v>
          </cell>
          <cell r="C5113" t="str">
            <v>NIEHSPH</v>
          </cell>
        </row>
        <row r="5114">
          <cell r="A5114" t="str">
            <v>NIPPON INDIA EQUITY HYBRID FUND -&amp;#160;SEGREGATED PORTFOLIO 1 - DIVIDEND PLAN REINVESTMENT</v>
          </cell>
          <cell r="B5114">
            <v>542845</v>
          </cell>
          <cell r="C5114" t="str">
            <v>NIEHSPJ</v>
          </cell>
        </row>
        <row r="5115">
          <cell r="A5115" t="str">
            <v>NIPPON INDIA EQUITY HYBRID FUND -&amp;#160;SEGREGATED PORTFOLIO 1 - MONTHLY DIVIDEND PLAN DIVIDEND PAYOUT</v>
          </cell>
          <cell r="B5115">
            <v>542846</v>
          </cell>
          <cell r="C5115" t="str">
            <v>NIEHSPL</v>
          </cell>
        </row>
        <row r="5116">
          <cell r="A5116" t="str">
            <v>NIPPON INDIA EQUITY SAVINGS FUND - SEGREGATED PORTFOLIO 1 - GROWTH PLAN GROWTH</v>
          </cell>
          <cell r="B5116">
            <v>542847</v>
          </cell>
          <cell r="C5116" t="str">
            <v>NIESSPL</v>
          </cell>
        </row>
        <row r="5117">
          <cell r="A5117" t="str">
            <v>NIPPON INDIA EQUITY SAVINGS FUND - SEGREGATED PORTFOLIO 1 - MONTHLY DIVIDEND PLANDIVIDEND PAYOUT</v>
          </cell>
          <cell r="B5117">
            <v>542848</v>
          </cell>
          <cell r="C5117" t="str">
            <v>NIESSPM</v>
          </cell>
        </row>
        <row r="5118">
          <cell r="A5118" t="str">
            <v>NIPPON INDIA EQUITY SAVINGS FUND - SEGREGATED PORTFOLIO 1 - MONTHLY DIVIDEND PLAN REINVESTMENT</v>
          </cell>
          <cell r="B5118">
            <v>542849</v>
          </cell>
          <cell r="C5118" t="str">
            <v>NIESSPN</v>
          </cell>
        </row>
        <row r="5119">
          <cell r="A5119" t="str">
            <v>Goblin India Ltd</v>
          </cell>
          <cell r="B5119">
            <v>542850</v>
          </cell>
          <cell r="C5119" t="str">
            <v>GOBLIN</v>
          </cell>
        </row>
        <row r="5120">
          <cell r="A5120" t="str">
            <v>Gensol Engineering Ltd</v>
          </cell>
          <cell r="B5120">
            <v>542851</v>
          </cell>
          <cell r="C5120" t="str">
            <v>GENSOL</v>
          </cell>
        </row>
        <row r="5121">
          <cell r="A5121" t="str">
            <v>Vishwaraj Sugar Industries Ltd</v>
          </cell>
          <cell r="B5121">
            <v>542852</v>
          </cell>
          <cell r="C5121" t="str">
            <v>VISHWARAJ</v>
          </cell>
        </row>
        <row r="5122">
          <cell r="A5122" t="str">
            <v>Greenpanel Industries Ltd</v>
          </cell>
          <cell r="B5122">
            <v>542857</v>
          </cell>
          <cell r="C5122" t="str">
            <v>GREENPANEL</v>
          </cell>
        </row>
        <row r="5123">
          <cell r="A5123" t="str">
            <v>Shahlon Silk Industries Ltd</v>
          </cell>
          <cell r="B5123">
            <v>542862</v>
          </cell>
          <cell r="C5123" t="str">
            <v>SHAHLON</v>
          </cell>
        </row>
        <row r="5124">
          <cell r="A5124" t="str">
            <v>ADITYA BIRLA SUN LIFE BANKING ETF</v>
          </cell>
          <cell r="B5124">
            <v>542863</v>
          </cell>
          <cell r="C5124" t="str">
            <v>ABSLBANETF</v>
          </cell>
        </row>
        <row r="5125">
          <cell r="A5125" t="str">
            <v>Mount Housing and Infrastructure Ltd</v>
          </cell>
          <cell r="B5125">
            <v>542864</v>
          </cell>
          <cell r="C5125" t="str">
            <v>MOUNT</v>
          </cell>
        </row>
        <row r="5126">
          <cell r="A5126" t="str">
            <v>Anuroop Packaging Ltd</v>
          </cell>
          <cell r="B5126">
            <v>542865</v>
          </cell>
          <cell r="C5126" t="str">
            <v>ANUROOP</v>
          </cell>
        </row>
        <row r="5127">
          <cell r="A5127" t="str">
            <v>JSG Leasing Ltd</v>
          </cell>
          <cell r="B5127">
            <v>542866</v>
          </cell>
          <cell r="C5127" t="str">
            <v>JSGLEASING</v>
          </cell>
        </row>
        <row r="5128">
          <cell r="A5128" t="str">
            <v>CSB Bank Ltd</v>
          </cell>
          <cell r="B5128">
            <v>542867</v>
          </cell>
          <cell r="C5128" t="str">
            <v>CSBBANK</v>
          </cell>
        </row>
        <row r="5129">
          <cell r="A5129" t="str">
            <v>Ujjivan Small Finance Bank Ltd</v>
          </cell>
          <cell r="B5129">
            <v>542904</v>
          </cell>
          <cell r="C5129" t="str">
            <v>UJJIVANSFB</v>
          </cell>
        </row>
        <row r="5130">
          <cell r="A5130" t="str">
            <v>Somany Home Innovation Ltd</v>
          </cell>
          <cell r="B5130">
            <v>542905</v>
          </cell>
          <cell r="C5130" t="str">
            <v>SHIL</v>
          </cell>
        </row>
        <row r="5131">
          <cell r="A5131" t="str">
            <v>Easun Capital Markets Ltd</v>
          </cell>
          <cell r="B5131">
            <v>542906</v>
          </cell>
          <cell r="C5131" t="str">
            <v>EASUN</v>
          </cell>
        </row>
        <row r="5132">
          <cell r="A5132" t="str">
            <v>Prince Pipes and Fittings Ltd</v>
          </cell>
          <cell r="B5132">
            <v>542907</v>
          </cell>
          <cell r="C5132" t="str">
            <v>PRINCEPIPE</v>
          </cell>
        </row>
        <row r="5133">
          <cell r="A5133" t="str">
            <v>Valencia Nutrition Ltd</v>
          </cell>
          <cell r="B5133">
            <v>542910</v>
          </cell>
          <cell r="C5133" t="str">
            <v>VALENCIA</v>
          </cell>
        </row>
        <row r="5134">
          <cell r="A5134" t="str">
            <v>Assam Entrade Ltd</v>
          </cell>
          <cell r="B5134">
            <v>542911</v>
          </cell>
          <cell r="C5134" t="str">
            <v>ASSAMENT</v>
          </cell>
        </row>
        <row r="5135">
          <cell r="A5135" t="str">
            <v>Gian Life Care Ltd</v>
          </cell>
          <cell r="B5135">
            <v>542918</v>
          </cell>
          <cell r="C5135" t="str">
            <v>GIANLIFE</v>
          </cell>
        </row>
        <row r="5136">
          <cell r="A5136" t="str">
            <v>Artemis Medicare Services Ltd</v>
          </cell>
          <cell r="B5136">
            <v>542919</v>
          </cell>
          <cell r="C5136" t="str">
            <v>ARTEMISMED</v>
          </cell>
        </row>
        <row r="5137">
          <cell r="A5137" t="str">
            <v>Sumitomo Chemical India Ltd</v>
          </cell>
          <cell r="B5137">
            <v>542920</v>
          </cell>
          <cell r="C5137" t="str">
            <v>SUMICHEM</v>
          </cell>
        </row>
        <row r="5138">
          <cell r="A5138" t="str">
            <v>ICICI Prudential Midcap 150 ETF</v>
          </cell>
          <cell r="B5138">
            <v>542921</v>
          </cell>
          <cell r="C5138" t="str">
            <v>ICICIM150</v>
          </cell>
        </row>
        <row r="5139">
          <cell r="A5139" t="str">
            <v>Mirae Asset Nifty Next 50 ETF (MANXT50ETF)</v>
          </cell>
          <cell r="B5139">
            <v>542922</v>
          </cell>
          <cell r="C5139" t="str">
            <v>MANXT50ETF</v>
          </cell>
        </row>
        <row r="5140">
          <cell r="A5140" t="str">
            <v>Tranway Technologies Ltd</v>
          </cell>
          <cell r="B5140">
            <v>542923</v>
          </cell>
          <cell r="C5140" t="str">
            <v>TRANWAY</v>
          </cell>
        </row>
        <row r="5141">
          <cell r="A5141" t="str">
            <v>Janus Corporation Ltd</v>
          </cell>
          <cell r="B5141">
            <v>542924</v>
          </cell>
          <cell r="C5141" t="str">
            <v>JANUSCORP</v>
          </cell>
        </row>
        <row r="5142">
          <cell r="A5142" t="str">
            <v>Vardhan Capital &amp; Finance Ltd</v>
          </cell>
          <cell r="B5142">
            <v>542931</v>
          </cell>
          <cell r="C5142" t="str">
            <v>VARDHANCFL</v>
          </cell>
        </row>
        <row r="5143">
          <cell r="A5143" t="str">
            <v>Birla Tyres Ltd</v>
          </cell>
          <cell r="B5143">
            <v>542932</v>
          </cell>
          <cell r="C5143" t="str">
            <v>BIRLATYRES</v>
          </cell>
        </row>
        <row r="5144">
          <cell r="A5144" t="str">
            <v>Universus Photo Imagings Ltd</v>
          </cell>
          <cell r="B5144">
            <v>542933</v>
          </cell>
          <cell r="C5144" t="str">
            <v>UNIVPHOTO</v>
          </cell>
        </row>
        <row r="5145">
          <cell r="A5145" t="str">
            <v>Chandra Bhagat Pharma Ltd</v>
          </cell>
          <cell r="B5145">
            <v>542934</v>
          </cell>
          <cell r="C5145" t="str">
            <v>CBPL</v>
          </cell>
        </row>
        <row r="5146">
          <cell r="A5146" t="str">
            <v>ICL Organic Dairy Products Ltd</v>
          </cell>
          <cell r="B5146">
            <v>542935</v>
          </cell>
          <cell r="C5146" t="str">
            <v>ICLORGANIC</v>
          </cell>
        </row>
        <row r="5147">
          <cell r="A5147" t="str">
            <v>Octavius Plantations Ltd</v>
          </cell>
          <cell r="B5147">
            <v>542938</v>
          </cell>
          <cell r="C5147" t="str">
            <v>OCTAVIUSPL</v>
          </cell>
        </row>
        <row r="5148">
          <cell r="A5148" t="str">
            <v>Suven Pharmaceuticals Ltd</v>
          </cell>
          <cell r="B5148">
            <v>543064</v>
          </cell>
          <cell r="C5148" t="str">
            <v>SUVENPHAR</v>
          </cell>
        </row>
        <row r="5149">
          <cell r="A5149" t="str">
            <v>SM Auto Stamping Ltd</v>
          </cell>
          <cell r="B5149">
            <v>543065</v>
          </cell>
          <cell r="C5149" t="str">
            <v>SMAUTO</v>
          </cell>
        </row>
        <row r="5150">
          <cell r="A5150" t="str">
            <v>SBI Cards and Payment Services Ltd</v>
          </cell>
          <cell r="B5150">
            <v>543066</v>
          </cell>
          <cell r="C5150" t="str">
            <v>SBICARD</v>
          </cell>
        </row>
        <row r="5151">
          <cell r="A5151" t="str">
            <v>NIPPON INDIA EQUITY SAVINGS FUND -  SEGREGATED PORTFOLIO 2 - MONTHLY DIVIDEND PLAN(Issue Price: 0.01)</v>
          </cell>
          <cell r="B5151">
            <v>543144</v>
          </cell>
          <cell r="C5151" t="str">
            <v>08MPD</v>
          </cell>
        </row>
        <row r="5152">
          <cell r="A5152" t="str">
            <v>NIPPON INDIA EQUITY SAVINGS FUND -  SEGREGATED PORTFOLIO 2 - DIRECT DIVIDEND PLAN(Issue Price: 0.01)</v>
          </cell>
          <cell r="B5152">
            <v>543145</v>
          </cell>
          <cell r="C5152" t="str">
            <v>08ADR</v>
          </cell>
        </row>
        <row r="5153">
          <cell r="A5153" t="str">
            <v>NIPPON INDIA EQUITY SAVINGS FUND -  SEGREGATED PORTFOLIO 2 - MONTHLY DIVIDEND PLAN(Issue Price: 0.01)</v>
          </cell>
          <cell r="B5153">
            <v>543146</v>
          </cell>
          <cell r="C5153" t="str">
            <v>08MPR</v>
          </cell>
        </row>
        <row r="5154">
          <cell r="A5154" t="str">
            <v>NIPPON INDIA EQUITY SAVINGS FUND -  SEGREGATED PORTFOLIO 2 - DIRECT MONTHLY DIVIDEND PLAN(Issue Price: 0.01)</v>
          </cell>
          <cell r="B5154">
            <v>543147</v>
          </cell>
          <cell r="C5154" t="str">
            <v>08AMD</v>
          </cell>
        </row>
        <row r="5155">
          <cell r="A5155" t="str">
            <v>NIPPON INDIA EQUITY SAVINGS FUND -  SEGREGATED PORTFOLIO 2 - DIRECT MONTHLY DIVIDEND PLAN(Issue Price: 0.01)</v>
          </cell>
          <cell r="B5155">
            <v>543148</v>
          </cell>
          <cell r="C5155" t="str">
            <v>08AMR</v>
          </cell>
        </row>
        <row r="5156">
          <cell r="A5156" t="str">
            <v>NIPPON INDIA EQUITY SAVINGS FUND -  SEGREGATED PORTFOLIO 2 - BONUS PLAN(Issue Price: 0.01)</v>
          </cell>
          <cell r="B5156">
            <v>543149</v>
          </cell>
          <cell r="C5156" t="str">
            <v>08BPB</v>
          </cell>
        </row>
        <row r="5157">
          <cell r="A5157" t="str">
            <v>NIPPON INDIA EQUITY SAVINGS FUND -  SEGREGATED PORTFOLIO 2 - GROWTH PLAN(Issue Price: 0.01)</v>
          </cell>
          <cell r="B5157">
            <v>543150</v>
          </cell>
          <cell r="C5157" t="str">
            <v>08GPG</v>
          </cell>
        </row>
        <row r="5158">
          <cell r="A5158" t="str">
            <v>NIPPON INDIA EQUITY SAVINGS FUND -  SEGREGATED PORTFOLIO 2 - DIRECT BONUS PLAN(Issue Price: 0.01)</v>
          </cell>
          <cell r="B5158">
            <v>543151</v>
          </cell>
          <cell r="C5158" t="str">
            <v>08ABB</v>
          </cell>
        </row>
        <row r="5159">
          <cell r="A5159" t="str">
            <v>NIPPON INDIA EQUITY SAVINGS FUND -  SEGREGATED PORTFOLIO 2 - QUARTERLY DIVIDEND PLAN(Issue Price: 0.01)</v>
          </cell>
          <cell r="B5159">
            <v>543152</v>
          </cell>
          <cell r="C5159" t="str">
            <v>08QPD</v>
          </cell>
        </row>
        <row r="5160">
          <cell r="A5160" t="str">
            <v>NIPPON INDIA EQUITY SAVINGS FUND -  SEGREGATED PORTFOLIO 2 - DIRECT GROWTH PLAN(Issue Price: 0.01)</v>
          </cell>
          <cell r="B5160">
            <v>543153</v>
          </cell>
          <cell r="C5160" t="str">
            <v>08AGG</v>
          </cell>
        </row>
        <row r="5161">
          <cell r="A5161" t="str">
            <v>NIPPON INDIA EQUITY SAVINGS FUND -  SEGREGATED PORTFOLIO 2 - QUARTERLY DIVIDEND PLAN(Issue Price: 0.01)</v>
          </cell>
          <cell r="B5161">
            <v>543154</v>
          </cell>
          <cell r="C5161" t="str">
            <v>08QPR</v>
          </cell>
        </row>
        <row r="5162">
          <cell r="A5162" t="str">
            <v>NIPPON INDIA EQUITY SAVINGS FUND -  SEGREGATED PORTFOLIO 2 - DIRECT QUARTERLY DIVIDEND PLAN(Issue Price: 0.01)</v>
          </cell>
          <cell r="B5162">
            <v>543155</v>
          </cell>
          <cell r="C5162" t="str">
            <v>08AQD</v>
          </cell>
        </row>
        <row r="5163">
          <cell r="A5163" t="str">
            <v>NIPPON INDIA EQUITY SAVINGS FUND -  SEGREGATED PORTFOLIO 2 - DIVIDEND PLAN(Issue Price: 0.01)</v>
          </cell>
          <cell r="B5163">
            <v>543156</v>
          </cell>
          <cell r="C5163" t="str">
            <v>08DPD</v>
          </cell>
        </row>
        <row r="5164">
          <cell r="A5164" t="str">
            <v>NIPPON INDIA EQUITY SAVINGS FUND -  SEGREGATED PORTFOLIO 2 - DIRECT QUARTERLY DIVIDEND PLAN(Issue Price: 0.01)</v>
          </cell>
          <cell r="B5164">
            <v>543168</v>
          </cell>
          <cell r="C5164" t="str">
            <v>08AQR</v>
          </cell>
        </row>
        <row r="5165">
          <cell r="A5165" t="str">
            <v>NIPPON INDIA EQUITY SAVINGS FUND -  SEGREGATED PORTFOLIO 2 - DIVIDEND PLAN(Issue Price: 0.01)</v>
          </cell>
          <cell r="B5165">
            <v>543169</v>
          </cell>
          <cell r="C5165" t="str">
            <v>08DPR</v>
          </cell>
        </row>
        <row r="5166">
          <cell r="A5166" t="str">
            <v>NIPPON INDIA EQUITY SAVINGS FUND -  SEGREGATED PORTFOLIO 2 - DIRECT DIVIDEND PLAN(Issue Price: 0.01)</v>
          </cell>
          <cell r="B5166">
            <v>543170</v>
          </cell>
          <cell r="C5166" t="str">
            <v>08ADD</v>
          </cell>
        </row>
        <row r="5167">
          <cell r="A5167" t="str">
            <v>RO Jewels Ltd</v>
          </cell>
          <cell r="B5167">
            <v>543171</v>
          </cell>
          <cell r="C5167" t="str">
            <v>ROJL</v>
          </cell>
        </row>
        <row r="5168">
          <cell r="A5168" t="str">
            <v>Cospower Engineering Ltd</v>
          </cell>
          <cell r="B5168">
            <v>543172</v>
          </cell>
          <cell r="C5168" t="str">
            <v>COSPOWER</v>
          </cell>
        </row>
        <row r="5169">
          <cell r="A5169" t="str">
            <v>NIPPON INDIA EQUITY HYBRID FUND -  SEGREGATED PORTFOLIO 2DIVIDEND PLANDIVIDEND REINVESTMENT</v>
          </cell>
          <cell r="B5169">
            <v>543173</v>
          </cell>
          <cell r="C5169" t="str">
            <v>11DPR</v>
          </cell>
        </row>
        <row r="5170">
          <cell r="A5170" t="str">
            <v>NIPPON INDIA EQUITY HYBRID FUND -  SEGREGATED PORTFOLIO 2GROWTH PLAN GROWTH OPTIONGROWTH</v>
          </cell>
          <cell r="B5170">
            <v>543174</v>
          </cell>
          <cell r="C5170" t="str">
            <v>11GPG</v>
          </cell>
        </row>
        <row r="5171">
          <cell r="A5171" t="str">
            <v>NIPPON INDIA EQUITY HYBRID FUND -  SEGREGATED PORTFOLIO 2MONTHLY DIVIDEND PLANDIVIDEND PAYOUT</v>
          </cell>
          <cell r="B5171">
            <v>543175</v>
          </cell>
          <cell r="C5171" t="str">
            <v>11MPD</v>
          </cell>
        </row>
        <row r="5172">
          <cell r="A5172" t="str">
            <v>NIPPON INDIA EQUITY HYBRID FUND -  SEGREGATED PORTFOLIO 2MONTHLY DIVIDEND PLANREINVESTMENT</v>
          </cell>
          <cell r="B5172">
            <v>543176</v>
          </cell>
          <cell r="C5172" t="str">
            <v>11MPR</v>
          </cell>
        </row>
        <row r="5173">
          <cell r="A5173" t="str">
            <v>NIPPON INDIA EQUITY HYBRID FUND -  SEGREGATED PORTFOLIO 2QUARTERLY DIVIDEND PLANDIVIDEND PAYOUT</v>
          </cell>
          <cell r="B5173">
            <v>543177</v>
          </cell>
          <cell r="C5173" t="str">
            <v>11QPD</v>
          </cell>
        </row>
        <row r="5174">
          <cell r="A5174" t="str">
            <v>NIPPON INDIA EQUITY HYBRID FUND -  SEGREGATED PORTFOLIO 2QUARTERLY DIVIDEND PLANREINVESTMENT</v>
          </cell>
          <cell r="B5174">
            <v>543178</v>
          </cell>
          <cell r="C5174" t="str">
            <v>11QPR</v>
          </cell>
        </row>
        <row r="5175">
          <cell r="A5175" t="str">
            <v>NIPPON INDIA EQUITY HYBRID FUND -  SEGREGATED PORTFOLIO 2DIRECT PLAN DIVIDEND PLANDIVIDEND PAYOUT</v>
          </cell>
          <cell r="B5175">
            <v>543179</v>
          </cell>
          <cell r="C5175" t="str">
            <v>11ADD</v>
          </cell>
        </row>
        <row r="5176">
          <cell r="A5176" t="str">
            <v>NIPPON INDIA EQUITY HYBRID FUND -  SEGREGATED PORTFOLIO 2DIRECT PLAN DIVIDEND PLANDIVIDEND REINVESTMENT</v>
          </cell>
          <cell r="B5176">
            <v>543180</v>
          </cell>
          <cell r="C5176" t="str">
            <v>11ADR</v>
          </cell>
        </row>
        <row r="5177">
          <cell r="A5177" t="str">
            <v>NIPPON INDIA EQUITY HYBRID FUND -  SEGREGATED PORTFOLIO 2DIRECT GROWTH PLAN GROWTH OPTIONGROWTH</v>
          </cell>
          <cell r="B5177">
            <v>543181</v>
          </cell>
          <cell r="C5177" t="str">
            <v>11AGG</v>
          </cell>
        </row>
        <row r="5178">
          <cell r="A5178" t="str">
            <v>NIPPON INDIA EQUITY HYBRID FUND -  SEGREGATED PORTFOLIO 2DIRECT MONTHLY DIVIDEND PLANDIVIDEND PAYOUT</v>
          </cell>
          <cell r="B5178">
            <v>543182</v>
          </cell>
          <cell r="C5178" t="str">
            <v>11AMD</v>
          </cell>
        </row>
        <row r="5179">
          <cell r="A5179" t="str">
            <v>NIPPON INDIA EQUITY HYBRID FUND -  SEGREGATED PORTFOLIO 2DIRECT MONTHLY DIVIDEND PLANREINVESTMENT</v>
          </cell>
          <cell r="B5179">
            <v>543183</v>
          </cell>
          <cell r="C5179" t="str">
            <v>11AMR</v>
          </cell>
        </row>
        <row r="5180">
          <cell r="A5180" t="str">
            <v>NIPPON INDIA EQUITY HYBRID FUND -  SEGREGATED PORTFOLIO 2DIRECT QUARTERLY DIVIDEND PLANDIVIDEND PAYOUT</v>
          </cell>
          <cell r="B5180">
            <v>543184</v>
          </cell>
          <cell r="C5180" t="str">
            <v>11AQD</v>
          </cell>
        </row>
        <row r="5181">
          <cell r="A5181" t="str">
            <v>NIPPON INDIA EQUITY HYBRID FUND -  SEGREGATED PORTFOLIO 2DIRECT QUARTERLY DIVIDEND PLANREINVESTMENT</v>
          </cell>
          <cell r="B5181">
            <v>543185</v>
          </cell>
          <cell r="C5181" t="str">
            <v>11AQR</v>
          </cell>
        </row>
        <row r="5182">
          <cell r="A5182" t="str">
            <v>NIPPON INDIA EQUITY HYBRID FUND -  SEGREGATED PORTFOLIO 2DIVIDEND PLANDIVIDEND PAYOUT</v>
          </cell>
          <cell r="B5182">
            <v>543186</v>
          </cell>
          <cell r="C5182" t="str">
            <v>11DPD</v>
          </cell>
        </row>
        <row r="5183">
          <cell r="A5183" t="str">
            <v>ABB Power Products and Systems India Ltd</v>
          </cell>
          <cell r="B5183">
            <v>543187</v>
          </cell>
          <cell r="C5183" t="str">
            <v>POWERINDIA</v>
          </cell>
        </row>
        <row r="5184">
          <cell r="A5184" t="str">
            <v>DJ Mediaprint &amp; Logistics Ltd</v>
          </cell>
          <cell r="B5184">
            <v>543193</v>
          </cell>
          <cell r="C5184" t="str">
            <v>DJML</v>
          </cell>
        </row>
        <row r="5185">
          <cell r="A5185" t="str">
            <v>Nirmitee Robotics India Ltd</v>
          </cell>
          <cell r="B5185">
            <v>543194</v>
          </cell>
          <cell r="C5185" t="str">
            <v>NIRMITEE</v>
          </cell>
        </row>
        <row r="5186">
          <cell r="A5186" t="str">
            <v>Natural Biocon (India) Ltd</v>
          </cell>
          <cell r="B5186">
            <v>543207</v>
          </cell>
          <cell r="C5186" t="str">
            <v>NATURAL</v>
          </cell>
        </row>
        <row r="5187">
          <cell r="A5187" t="str">
            <v>Bhartia Bachat Ltd</v>
          </cell>
          <cell r="B5187">
            <v>543208</v>
          </cell>
          <cell r="C5187" t="str">
            <v>BHARTIA</v>
          </cell>
        </row>
        <row r="5188">
          <cell r="A5188" t="str">
            <v>Billwin Industries Ltd</v>
          </cell>
          <cell r="B5188">
            <v>543209</v>
          </cell>
          <cell r="C5188" t="str">
            <v>BILLWIN</v>
          </cell>
        </row>
        <row r="5189">
          <cell r="A5189" t="str">
            <v>Aarti Surfactants Ltd</v>
          </cell>
          <cell r="B5189">
            <v>543210</v>
          </cell>
          <cell r="C5189" t="str">
            <v>AARTISURF</v>
          </cell>
        </row>
        <row r="5190">
          <cell r="A5190" t="str">
            <v>Bonlon Industries Ltd</v>
          </cell>
          <cell r="B5190">
            <v>543211</v>
          </cell>
          <cell r="C5190" t="str">
            <v>BONLON</v>
          </cell>
        </row>
        <row r="5191">
          <cell r="A5191" t="str">
            <v>Borosil Ltd</v>
          </cell>
          <cell r="B5191">
            <v>543212</v>
          </cell>
          <cell r="C5191" t="str">
            <v>BOROLTD</v>
          </cell>
        </row>
        <row r="5192">
          <cell r="A5192" t="str">
            <v>Rossari Biotech Ltd</v>
          </cell>
          <cell r="B5192">
            <v>543213</v>
          </cell>
          <cell r="C5192" t="str">
            <v>ROSSARI</v>
          </cell>
        </row>
        <row r="5193">
          <cell r="A5193" t="str">
            <v>NDR Auto Components Ltd</v>
          </cell>
          <cell r="B5193">
            <v>543214</v>
          </cell>
          <cell r="C5193" t="str">
            <v>NDRAUTO</v>
          </cell>
        </row>
        <row r="5194">
          <cell r="A5194" t="str">
            <v>Mindspace Business Parks REIT</v>
          </cell>
          <cell r="B5194">
            <v>543217</v>
          </cell>
          <cell r="C5194" t="str">
            <v>MINDSPACE</v>
          </cell>
        </row>
        <row r="5195">
          <cell r="A5195" t="str">
            <v>Suratwwala Business Group Ltd</v>
          </cell>
          <cell r="B5195">
            <v>543218</v>
          </cell>
          <cell r="C5195" t="str">
            <v>SBGLP</v>
          </cell>
        </row>
        <row r="5196">
          <cell r="A5196" t="str">
            <v>&amp;#160;ICICI Prudential Alpha Low Vol 30 ETF&amp;#160;</v>
          </cell>
          <cell r="B5196">
            <v>543219</v>
          </cell>
          <cell r="C5196" t="str">
            <v>ICICIALPLV</v>
          </cell>
        </row>
        <row r="5197">
          <cell r="A5197" t="str">
            <v>Max Healthcare Institute Ltd</v>
          </cell>
          <cell r="B5197">
            <v>543220</v>
          </cell>
          <cell r="C5197" t="str">
            <v>MAXHEALTH</v>
          </cell>
        </row>
        <row r="5198">
          <cell r="A5198" t="str">
            <v>ICICI Prudential IT ETF</v>
          </cell>
          <cell r="B5198">
            <v>543221</v>
          </cell>
          <cell r="C5198" t="str">
            <v>ICICITECH</v>
          </cell>
        </row>
        <row r="5199">
          <cell r="A5199" t="str">
            <v>Trekkingtoes.com Ltd</v>
          </cell>
          <cell r="B5199">
            <v>543222</v>
          </cell>
          <cell r="C5199" t="str">
            <v>HIPPOCABS</v>
          </cell>
        </row>
        <row r="5200">
          <cell r="A5200" t="str">
            <v>Max India Ltd</v>
          </cell>
          <cell r="B5200">
            <v>543223</v>
          </cell>
          <cell r="C5200" t="str">
            <v>MAXINDIA</v>
          </cell>
        </row>
        <row r="5201">
          <cell r="A5201" t="str">
            <v>HDFC Banking ETF</v>
          </cell>
          <cell r="B5201">
            <v>543224</v>
          </cell>
          <cell r="C5201" t="str">
            <v>HBANKETF</v>
          </cell>
        </row>
        <row r="5202">
          <cell r="A5202" t="str">
            <v>Tower Infrastructure Trust</v>
          </cell>
          <cell r="B5202">
            <v>543225</v>
          </cell>
          <cell r="C5202" t="str">
            <v>TOWERINFRA</v>
          </cell>
        </row>
        <row r="5203">
          <cell r="A5203" t="str">
            <v>UTI Bank Exchange Traded Fund (UTI Bank ETF)</v>
          </cell>
          <cell r="B5203">
            <v>543226</v>
          </cell>
          <cell r="C5203" t="str">
            <v>UTIBANKETF</v>
          </cell>
        </row>
        <row r="5204">
          <cell r="A5204" t="str">
            <v>Happiest Minds Technologies Ltd</v>
          </cell>
          <cell r="B5204">
            <v>543227</v>
          </cell>
          <cell r="C5204" t="str">
            <v>HAPPSTMNDS</v>
          </cell>
        </row>
        <row r="5205">
          <cell r="A5205" t="str">
            <v>Route Mobile Ltd</v>
          </cell>
          <cell r="B5205">
            <v>543228</v>
          </cell>
          <cell r="C5205" t="str">
            <v>ROUTE</v>
          </cell>
        </row>
        <row r="5206">
          <cell r="A5206" t="str">
            <v>Advait Infratech Ltd</v>
          </cell>
          <cell r="B5206">
            <v>543230</v>
          </cell>
          <cell r="C5206" t="str">
            <v>ADVAIT</v>
          </cell>
        </row>
        <row r="5207">
          <cell r="A5207" t="str">
            <v>Archidply Decor Ltd</v>
          </cell>
          <cell r="B5207">
            <v>543231</v>
          </cell>
          <cell r="C5207" t="str">
            <v>ADL</v>
          </cell>
        </row>
        <row r="5208">
          <cell r="A5208" t="str">
            <v>Computer Age Management Services Ltd</v>
          </cell>
          <cell r="B5208">
            <v>543232</v>
          </cell>
          <cell r="C5208" t="str">
            <v>CAMS</v>
          </cell>
        </row>
        <row r="5209">
          <cell r="A5209" t="str">
            <v>Chemcon Speciality Chemicals Ltd</v>
          </cell>
          <cell r="B5209">
            <v>543233</v>
          </cell>
          <cell r="C5209" t="str">
            <v>CHEMCON</v>
          </cell>
        </row>
        <row r="5210">
          <cell r="A5210" t="str">
            <v>SecMark Consultancy Ltd</v>
          </cell>
          <cell r="B5210">
            <v>543234</v>
          </cell>
          <cell r="C5210" t="str">
            <v>SECMARK</v>
          </cell>
        </row>
        <row r="5211">
          <cell r="A5211" t="str">
            <v>Angel Broking Ltd</v>
          </cell>
          <cell r="B5211">
            <v>543235</v>
          </cell>
          <cell r="C5211" t="str">
            <v>ANGELBRKG</v>
          </cell>
        </row>
        <row r="5212">
          <cell r="A5212" t="str">
            <v>Atam Valves Ltd</v>
          </cell>
          <cell r="B5212">
            <v>543236</v>
          </cell>
          <cell r="C5212" t="str">
            <v>ATAM</v>
          </cell>
        </row>
        <row r="5213">
          <cell r="A5213" t="str">
            <v>Mazagon Dock Shipbuilders Ltd</v>
          </cell>
          <cell r="B5213">
            <v>543237</v>
          </cell>
          <cell r="C5213" t="str">
            <v>MAZDOCK</v>
          </cell>
        </row>
        <row r="5214">
          <cell r="A5214" t="str">
            <v>UTI Asset Management Company Ltd</v>
          </cell>
          <cell r="B5214">
            <v>543238</v>
          </cell>
          <cell r="C5214" t="str">
            <v>UTIAMC</v>
          </cell>
        </row>
        <row r="5215">
          <cell r="A5215" t="str">
            <v>G M Polyplast Ltd</v>
          </cell>
          <cell r="B5215">
            <v>543239</v>
          </cell>
          <cell r="C5215" t="str">
            <v>GMPL</v>
          </cell>
        </row>
        <row r="5216">
          <cell r="A5216" t="str">
            <v>Likhitha Infrastructure Ltd</v>
          </cell>
          <cell r="B5216">
            <v>543240</v>
          </cell>
          <cell r="C5216" t="str">
            <v>LIKHITHA</v>
          </cell>
        </row>
        <row r="5217">
          <cell r="A5217" t="str">
            <v>Veer Global Infraconstruction Ltd</v>
          </cell>
          <cell r="B5217">
            <v>543241</v>
          </cell>
          <cell r="C5217" t="str">
            <v>VGIL</v>
          </cell>
        </row>
        <row r="5218">
          <cell r="A5218" t="str">
            <v>Hemisphere Properties India Ltd</v>
          </cell>
          <cell r="B5218">
            <v>543242</v>
          </cell>
          <cell r="C5218" t="str">
            <v>HEMIPROP</v>
          </cell>
        </row>
        <row r="5219">
          <cell r="A5219" t="str">
            <v>Equitas Small Finance Bank Ltd</v>
          </cell>
          <cell r="B5219">
            <v>543243</v>
          </cell>
          <cell r="C5219" t="str">
            <v>EQUITASBNK</v>
          </cell>
        </row>
        <row r="5220">
          <cell r="A5220" t="str">
            <v>Shine Fashions (India) Ltd</v>
          </cell>
          <cell r="B5220">
            <v>543244</v>
          </cell>
          <cell r="C5220" t="str">
            <v>SHINEFASH</v>
          </cell>
        </row>
        <row r="5221">
          <cell r="A5221" t="str">
            <v>BARODA RAYON CORPORATION LTD</v>
          </cell>
          <cell r="B5221">
            <v>500270</v>
          </cell>
          <cell r="C5221" t="str">
            <v>BARODARY</v>
          </cell>
        </row>
        <row r="5222">
          <cell r="A5222" t="str">
            <v>MEDIAONE GLOBAL ENTERTAINMENT LTD</v>
          </cell>
          <cell r="B5222">
            <v>503685</v>
          </cell>
          <cell r="C5222" t="str">
            <v>MEDIAONE</v>
          </cell>
        </row>
        <row r="5223">
          <cell r="A5223" t="str">
            <v>INDIA RADIATORS LTD</v>
          </cell>
          <cell r="B5223">
            <v>505100</v>
          </cell>
          <cell r="C5223" t="str">
            <v>INRADIA</v>
          </cell>
        </row>
        <row r="5224">
          <cell r="A5224" t="str">
            <v>PB Global Ltd</v>
          </cell>
          <cell r="B5224">
            <v>506580</v>
          </cell>
          <cell r="C5224" t="str">
            <v>PBGLOBAL</v>
          </cell>
        </row>
        <row r="5225">
          <cell r="A5225" t="str">
            <v>INFOMEDIA PRESS LTD</v>
          </cell>
          <cell r="B5225">
            <v>509069</v>
          </cell>
          <cell r="C5225" t="str">
            <v>INFOMEDIA</v>
          </cell>
        </row>
        <row r="5226">
          <cell r="A5226" t="str">
            <v>U.P.HOTELS LTD</v>
          </cell>
          <cell r="B5226">
            <v>509960</v>
          </cell>
          <cell r="C5226" t="str">
            <v>UPHOT</v>
          </cell>
        </row>
        <row r="5227">
          <cell r="A5227" t="str">
            <v>PREMIER CAPITAL SERVICES LTD</v>
          </cell>
          <cell r="B5227">
            <v>511016</v>
          </cell>
          <cell r="C5227" t="str">
            <v>PREMCAP</v>
          </cell>
        </row>
        <row r="5228">
          <cell r="A5228" t="str">
            <v>ICDS LTD</v>
          </cell>
          <cell r="B5228">
            <v>511194</v>
          </cell>
          <cell r="C5228" t="str">
            <v>ICDSLTD</v>
          </cell>
        </row>
        <row r="5229">
          <cell r="A5229" t="str">
            <v>Saianand Commercial Limited</v>
          </cell>
          <cell r="B5229">
            <v>512097</v>
          </cell>
          <cell r="C5229" t="str">
            <v>SAICOM</v>
          </cell>
        </row>
        <row r="5230">
          <cell r="A5230" t="str">
            <v>ROSE MERC.LTD</v>
          </cell>
          <cell r="B5230">
            <v>512115</v>
          </cell>
          <cell r="C5230" t="str">
            <v>ROSEMER</v>
          </cell>
        </row>
        <row r="5231">
          <cell r="A5231" t="str">
            <v>SURBHI INDUSTRIES LTD</v>
          </cell>
          <cell r="B5231">
            <v>514260</v>
          </cell>
          <cell r="C5231" t="str">
            <v>SURBHIN</v>
          </cell>
        </row>
        <row r="5232">
          <cell r="A5232" t="str">
            <v>SHRI GANG INDUSTRIES AND ALLIED PRODUCTS LTD</v>
          </cell>
          <cell r="B5232">
            <v>523309</v>
          </cell>
          <cell r="C5232" t="str">
            <v>SHRIGANG</v>
          </cell>
        </row>
        <row r="5233">
          <cell r="A5233" t="str">
            <v>UBE INDUSTRIES LTD</v>
          </cell>
          <cell r="B5233">
            <v>523868</v>
          </cell>
          <cell r="C5233" t="str">
            <v>UBEINDL</v>
          </cell>
        </row>
        <row r="5234">
          <cell r="A5234" t="str">
            <v>PET PLASTICS LTD</v>
          </cell>
          <cell r="B5234">
            <v>524046</v>
          </cell>
          <cell r="C5234" t="str">
            <v>PETPLST</v>
          </cell>
        </row>
        <row r="5235">
          <cell r="A5235" t="str">
            <v>PANJON LTD</v>
          </cell>
          <cell r="B5235">
            <v>526345</v>
          </cell>
          <cell r="C5235" t="str">
            <v>PANJON</v>
          </cell>
        </row>
        <row r="5236">
          <cell r="A5236" t="str">
            <v>EURO LEDER FASHION LTD</v>
          </cell>
          <cell r="B5236">
            <v>526468</v>
          </cell>
          <cell r="C5236" t="str">
            <v>EUROLED</v>
          </cell>
        </row>
        <row r="5237">
          <cell r="A5237" t="str">
            <v>DSJ keep Learning Ltd</v>
          </cell>
          <cell r="B5237">
            <v>526677</v>
          </cell>
          <cell r="C5237" t="str">
            <v>KEEPLEARN</v>
          </cell>
        </row>
        <row r="5238">
          <cell r="A5238" t="str">
            <v>SIDDHESWARI GARMENTS LTD</v>
          </cell>
          <cell r="B5238">
            <v>526877</v>
          </cell>
          <cell r="C5238" t="str">
            <v>SIDDHEGA</v>
          </cell>
        </row>
        <row r="5239">
          <cell r="A5239" t="str">
            <v>AADI INDUSTRIES LTD</v>
          </cell>
          <cell r="B5239">
            <v>530027</v>
          </cell>
          <cell r="C5239" t="str">
            <v>AADIIND</v>
          </cell>
        </row>
        <row r="5240">
          <cell r="A5240" t="str">
            <v>SHAMROCK INDUSTRIAL CO.LTD</v>
          </cell>
          <cell r="B5240">
            <v>531240</v>
          </cell>
          <cell r="C5240" t="str">
            <v>SHAMROIN</v>
          </cell>
        </row>
        <row r="5241">
          <cell r="A5241" t="str">
            <v>G.G.AUTOMOTIVE GEARS LTD</v>
          </cell>
          <cell r="B5241">
            <v>531399</v>
          </cell>
          <cell r="C5241" t="str">
            <v>GGAUTO</v>
          </cell>
        </row>
        <row r="5242">
          <cell r="A5242" t="str">
            <v>SGN TELECOMS LTD</v>
          </cell>
          <cell r="B5242">
            <v>531812</v>
          </cell>
          <cell r="C5242" t="str">
            <v>SGNTE</v>
          </cell>
        </row>
        <row r="5243">
          <cell r="A5243" t="str">
            <v>LCC INFOTECH LTD</v>
          </cell>
          <cell r="B5243">
            <v>532019</v>
          </cell>
          <cell r="C5243" t="str">
            <v>LCCINFOTEC</v>
          </cell>
        </row>
        <row r="5244">
          <cell r="A5244" t="str">
            <v>AMBICA AGARBATHIES &amp; AROMA INDUSTRIES LTD</v>
          </cell>
          <cell r="B5244">
            <v>532335</v>
          </cell>
          <cell r="C5244" t="str">
            <v>AMBICAAGAR</v>
          </cell>
        </row>
        <row r="5245">
          <cell r="A5245" t="str">
            <v>Shree Hanuman Sugar &amp; Industries Ltd</v>
          </cell>
          <cell r="B5245">
            <v>537709</v>
          </cell>
          <cell r="C5245" t="str">
            <v>HANSUGAR</v>
          </cell>
        </row>
        <row r="5246">
          <cell r="A5246" t="str">
            <v>Samrat Forgings Ltd</v>
          </cell>
          <cell r="B5246">
            <v>543229</v>
          </cell>
          <cell r="C5246" t="str">
            <v>SAMRATFORG</v>
          </cell>
        </row>
        <row r="5247">
          <cell r="A5247" t="str">
            <v>Gland Pharma Ltd</v>
          </cell>
          <cell r="B5247">
            <v>543245</v>
          </cell>
          <cell r="C5247" t="str">
            <v>GLAND</v>
          </cell>
        </row>
        <row r="5248">
          <cell r="A5248" t="str">
            <v>Mirae Asset ESG Sector Leaders ETF</v>
          </cell>
          <cell r="B5248">
            <v>543246</v>
          </cell>
          <cell r="C5248" t="str">
            <v>MAESGETF</v>
          </cell>
        </row>
        <row r="5249">
          <cell r="A5249" t="str">
            <v>Net Pix Shorts Digital Media Ltd</v>
          </cell>
          <cell r="B5249">
            <v>543247</v>
          </cell>
          <cell r="C5249" t="str">
            <v>NETPIX</v>
          </cell>
        </row>
        <row r="5250">
          <cell r="A5250" t="str">
            <v>Restaurant Brands Asia Ltd</v>
          </cell>
          <cell r="B5250">
            <v>543248</v>
          </cell>
          <cell r="C5250" t="str">
            <v>RBA</v>
          </cell>
        </row>
        <row r="5251">
          <cell r="A5251" t="str">
            <v>Tarc Ltd</v>
          </cell>
          <cell r="B5251">
            <v>543249</v>
          </cell>
          <cell r="C5251" t="str">
            <v>TARC</v>
          </cell>
        </row>
        <row r="5252">
          <cell r="A5252" t="str">
            <v>Ravinder Heights Ltd</v>
          </cell>
          <cell r="B5252">
            <v>543251</v>
          </cell>
          <cell r="C5252" t="str">
            <v>RVHL</v>
          </cell>
        </row>
        <row r="5253">
          <cell r="A5253" t="str">
            <v>Fairchem Organics Ltd</v>
          </cell>
          <cell r="B5253">
            <v>543252</v>
          </cell>
          <cell r="C5253" t="str">
            <v>FAIRCHEMOR</v>
          </cell>
        </row>
        <row r="5254">
          <cell r="A5254" t="str">
            <v>Mrs. Bectors Food Specialities Ltd</v>
          </cell>
          <cell r="B5254">
            <v>543253</v>
          </cell>
          <cell r="C5254" t="str">
            <v>BECTORFOOD</v>
          </cell>
        </row>
        <row r="5255">
          <cell r="A5255" t="str">
            <v>Antony Waste Handling Cell Ltd</v>
          </cell>
          <cell r="B5255">
            <v>543254</v>
          </cell>
          <cell r="C5255" t="str">
            <v>AWHCL</v>
          </cell>
        </row>
        <row r="5256">
          <cell r="A5256" t="str">
            <v>NIPPON INDIA ETF INFRA BeES</v>
          </cell>
          <cell r="B5256">
            <v>543255</v>
          </cell>
          <cell r="C5256" t="str">
            <v>INFRABEES</v>
          </cell>
        </row>
        <row r="5257">
          <cell r="A5257" t="str">
            <v>Rita Finance and Leasing Ltd</v>
          </cell>
          <cell r="B5257">
            <v>543256</v>
          </cell>
          <cell r="C5257" t="str">
            <v>RFLL</v>
          </cell>
        </row>
        <row r="5258">
          <cell r="A5258" t="str">
            <v>Indian Railway Finance Corporation Ltd</v>
          </cell>
          <cell r="B5258">
            <v>543257</v>
          </cell>
          <cell r="C5258" t="str">
            <v>IRFC</v>
          </cell>
        </row>
        <row r="5259">
          <cell r="A5259" t="str">
            <v>Indigo Paints Ltd</v>
          </cell>
          <cell r="B5259">
            <v>543258</v>
          </cell>
          <cell r="C5259" t="str">
            <v>INDIGOPNTS</v>
          </cell>
        </row>
        <row r="5260">
          <cell r="A5260" t="str">
            <v>Home First Finance Company India Ltd</v>
          </cell>
          <cell r="B5260">
            <v>543259</v>
          </cell>
          <cell r="C5260" t="str">
            <v>HOMEFIRST</v>
          </cell>
        </row>
        <row r="5261">
          <cell r="A5261" t="str">
            <v>Stove Kraft Ltd</v>
          </cell>
          <cell r="B5261">
            <v>543260</v>
          </cell>
          <cell r="C5261" t="str">
            <v>STOVEKRAFT</v>
          </cell>
        </row>
        <row r="5262">
          <cell r="A5262" t="str">
            <v>Brookfield India Real Estate Trust REIT</v>
          </cell>
          <cell r="B5262">
            <v>543261</v>
          </cell>
          <cell r="C5262" t="str">
            <v>BIRET</v>
          </cell>
        </row>
        <row r="5263">
          <cell r="A5263" t="str">
            <v>MRP Agro Ltd</v>
          </cell>
          <cell r="B5263">
            <v>543262</v>
          </cell>
          <cell r="C5263" t="str">
            <v>MRP</v>
          </cell>
        </row>
        <row r="5264">
          <cell r="A5264" t="str">
            <v>SMC Global Securities Ltd</v>
          </cell>
          <cell r="B5264">
            <v>543263</v>
          </cell>
          <cell r="C5264" t="str">
            <v>SMCGLOBAL*</v>
          </cell>
        </row>
        <row r="5265">
          <cell r="A5265" t="str">
            <v>Nureca Ltd</v>
          </cell>
          <cell r="B5265">
            <v>543264</v>
          </cell>
          <cell r="C5265" t="str">
            <v>NURECA</v>
          </cell>
        </row>
        <row r="5266">
          <cell r="A5266" t="str">
            <v>RailTel Corporation of India Ltd</v>
          </cell>
          <cell r="B5266">
            <v>543265</v>
          </cell>
          <cell r="C5266" t="str">
            <v>RAILTEL</v>
          </cell>
        </row>
        <row r="5267">
          <cell r="A5267" t="str">
            <v>Heranba Industries Ltd</v>
          </cell>
          <cell r="B5267">
            <v>543266</v>
          </cell>
          <cell r="C5267" t="str">
            <v>HERANBA</v>
          </cell>
        </row>
        <row r="5268">
          <cell r="A5268" t="str">
            <v>Davangere Sugar Company Ltd</v>
          </cell>
          <cell r="B5268">
            <v>543267</v>
          </cell>
          <cell r="C5268" t="str">
            <v>DAVANGERE</v>
          </cell>
        </row>
        <row r="5269">
          <cell r="A5269" t="str">
            <v>Adjia Technologies Ltd</v>
          </cell>
          <cell r="B5269">
            <v>543269</v>
          </cell>
          <cell r="C5269" t="str">
            <v>ADJIA</v>
          </cell>
        </row>
        <row r="5270">
          <cell r="A5270" t="str">
            <v>MTAR Technologies Ltd</v>
          </cell>
          <cell r="B5270">
            <v>543270</v>
          </cell>
          <cell r="C5270" t="str">
            <v>MTARTECH</v>
          </cell>
        </row>
        <row r="5271">
          <cell r="A5271" t="str">
            <v>Jubilant Ingrevia Ltd</v>
          </cell>
          <cell r="B5271">
            <v>543271</v>
          </cell>
          <cell r="C5271" t="str">
            <v>JUBLINGREA</v>
          </cell>
        </row>
        <row r="5272">
          <cell r="A5272" t="str">
            <v>Easy Trip Planners Ltd</v>
          </cell>
          <cell r="B5272">
            <v>543272</v>
          </cell>
          <cell r="C5272" t="str">
            <v>EASEMYTRIP</v>
          </cell>
        </row>
        <row r="5273">
          <cell r="A5273" t="str">
            <v>Knowledge Marine &amp; Engineering Works Ltd</v>
          </cell>
          <cell r="B5273">
            <v>543273</v>
          </cell>
          <cell r="C5273" t="str">
            <v>KMEW</v>
          </cell>
        </row>
        <row r="5274">
          <cell r="A5274" t="str">
            <v>Suumaya Corporation Ltd</v>
          </cell>
          <cell r="B5274">
            <v>543274</v>
          </cell>
          <cell r="C5274" t="str">
            <v>SUUMAYA</v>
          </cell>
        </row>
        <row r="5275">
          <cell r="A5275" t="str">
            <v>Anupam Rasayan India Ltd</v>
          </cell>
          <cell r="B5275">
            <v>543275</v>
          </cell>
          <cell r="C5275" t="str">
            <v>ANURAS</v>
          </cell>
        </row>
        <row r="5276">
          <cell r="A5276" t="str">
            <v>Craftsman Automation Ltd</v>
          </cell>
          <cell r="B5276">
            <v>543276</v>
          </cell>
          <cell r="C5276" t="str">
            <v>CRAFTSMAN</v>
          </cell>
        </row>
        <row r="5277">
          <cell r="A5277" t="str">
            <v>Laxmi Organic Industries Ltd</v>
          </cell>
          <cell r="B5277">
            <v>543277</v>
          </cell>
          <cell r="C5277" t="str">
            <v>LXCHEM</v>
          </cell>
        </row>
        <row r="5278">
          <cell r="A5278" t="str">
            <v>Kalyan Jewellers India Ltd</v>
          </cell>
          <cell r="B5278">
            <v>543278</v>
          </cell>
          <cell r="C5278" t="str">
            <v>KALYANKJIL</v>
          </cell>
        </row>
        <row r="5279">
          <cell r="A5279" t="str">
            <v>Suryoday Small Finance Bank Ltd</v>
          </cell>
          <cell r="B5279">
            <v>543279</v>
          </cell>
          <cell r="C5279" t="str">
            <v>SURYODAY</v>
          </cell>
        </row>
        <row r="5280">
          <cell r="A5280" t="str">
            <v>Nazara Technologies Ltd</v>
          </cell>
          <cell r="B5280">
            <v>543280</v>
          </cell>
          <cell r="C5280" t="str">
            <v>NAZARA</v>
          </cell>
        </row>
        <row r="5281">
          <cell r="A5281" t="str">
            <v>Suvidhaa Infoserve Ltd</v>
          </cell>
          <cell r="B5281">
            <v>543281</v>
          </cell>
          <cell r="C5281" t="str">
            <v>SUVIDHAA</v>
          </cell>
        </row>
        <row r="5282">
          <cell r="A5282" t="str">
            <v>Niks Technology Ltd</v>
          </cell>
          <cell r="B5282">
            <v>543282</v>
          </cell>
          <cell r="C5282" t="str">
            <v>NIKSTECH</v>
          </cell>
        </row>
        <row r="5283">
          <cell r="A5283" t="str">
            <v>Barbeque-Nation Hospitality Ltd</v>
          </cell>
          <cell r="B5283">
            <v>543283</v>
          </cell>
          <cell r="C5283" t="str">
            <v>BARBEQUE</v>
          </cell>
        </row>
        <row r="5284">
          <cell r="A5284" t="str">
            <v>EKI Energy Services Ltd</v>
          </cell>
          <cell r="B5284">
            <v>543284</v>
          </cell>
          <cell r="C5284" t="str">
            <v>EKI</v>
          </cell>
        </row>
        <row r="5285">
          <cell r="A5285" t="str">
            <v>Rajeshwari Cans Ltd</v>
          </cell>
          <cell r="B5285">
            <v>543285</v>
          </cell>
          <cell r="C5285" t="str">
            <v>RCAN</v>
          </cell>
        </row>
        <row r="5286">
          <cell r="A5286" t="str">
            <v>Jetmall Spices and Masala Ltd</v>
          </cell>
          <cell r="B5286">
            <v>543286</v>
          </cell>
          <cell r="C5286" t="str">
            <v>JETMALL</v>
          </cell>
        </row>
        <row r="5287">
          <cell r="A5287" t="str">
            <v>Macrotech Developers Ltd</v>
          </cell>
          <cell r="B5287">
            <v>543287</v>
          </cell>
          <cell r="C5287" t="str">
            <v>LODHA</v>
          </cell>
        </row>
        <row r="5288">
          <cell r="A5288" t="str">
            <v>Deep Industries Ltd</v>
          </cell>
          <cell r="B5288">
            <v>543288</v>
          </cell>
          <cell r="C5288" t="str">
            <v>DEEPIND</v>
          </cell>
        </row>
        <row r="5289">
          <cell r="A5289" t="str">
            <v>Kuberan Global Edu Solutions Ltd</v>
          </cell>
          <cell r="B5289">
            <v>543289</v>
          </cell>
          <cell r="C5289" t="str">
            <v>KGES</v>
          </cell>
        </row>
        <row r="5290">
          <cell r="A5290" t="str">
            <v>POWERGRID Infrastructure Investment Trust</v>
          </cell>
          <cell r="B5290">
            <v>543290</v>
          </cell>
          <cell r="C5290" t="str">
            <v>PGINVIT</v>
          </cell>
        </row>
        <row r="5291">
          <cell r="A5291" t="str">
            <v>Mirae Asset NYSE FANG+ ETF</v>
          </cell>
          <cell r="B5291">
            <v>543291</v>
          </cell>
          <cell r="C5291" t="str">
            <v>MAFANG</v>
          </cell>
        </row>
        <row r="5292">
          <cell r="A5292" t="str">
            <v>ICICI Prudential Healthcare ETF</v>
          </cell>
          <cell r="B5292">
            <v>543292</v>
          </cell>
          <cell r="C5292" t="str">
            <v>ICICIPHARM</v>
          </cell>
        </row>
        <row r="5293">
          <cell r="A5293" t="str">
            <v>Inox Wind Energy Ltd</v>
          </cell>
          <cell r="B5293">
            <v>543297</v>
          </cell>
          <cell r="C5293" t="str">
            <v>IWEL</v>
          </cell>
        </row>
        <row r="5294">
          <cell r="A5294" t="str">
            <v>Vineet Laboratories Ltd</v>
          </cell>
          <cell r="B5294">
            <v>543298</v>
          </cell>
          <cell r="C5294" t="str">
            <v>VINEETLAB</v>
          </cell>
        </row>
        <row r="5295">
          <cell r="A5295" t="str">
            <v>Shyam Metalics and Energy Ltd</v>
          </cell>
          <cell r="B5295">
            <v>543299</v>
          </cell>
          <cell r="C5295" t="str">
            <v>SHYAMMETL</v>
          </cell>
        </row>
        <row r="5296">
          <cell r="A5296" t="str">
            <v>Sona BLW Precision Forgings Ltd</v>
          </cell>
          <cell r="B5296">
            <v>543300</v>
          </cell>
          <cell r="C5296" t="str">
            <v>SONACOMS</v>
          </cell>
        </row>
        <row r="5297">
          <cell r="A5297" t="str">
            <v>Navoday Enterprises Ltd</v>
          </cell>
          <cell r="B5297">
            <v>543305</v>
          </cell>
          <cell r="C5297" t="str">
            <v>NAVODAYENT</v>
          </cell>
        </row>
        <row r="5298">
          <cell r="A5298" t="str">
            <v>Dodla Dairy Ltd</v>
          </cell>
          <cell r="B5298">
            <v>543306</v>
          </cell>
          <cell r="C5298" t="str">
            <v>DODLA</v>
          </cell>
        </row>
        <row r="5299">
          <cell r="A5299" t="str">
            <v>Krishna Institute of Medical Sciences Ltd</v>
          </cell>
          <cell r="B5299">
            <v>543308</v>
          </cell>
          <cell r="C5299" t="str">
            <v>KIMS</v>
          </cell>
        </row>
        <row r="5300">
          <cell r="A5300" t="str">
            <v>Adeshwar Meditex Ltd</v>
          </cell>
          <cell r="B5300">
            <v>543309</v>
          </cell>
          <cell r="C5300" t="str">
            <v>ADESHWAR</v>
          </cell>
        </row>
        <row r="5301">
          <cell r="A5301" t="str">
            <v>Times Green Energy (India) Ltd</v>
          </cell>
          <cell r="B5301">
            <v>543310</v>
          </cell>
          <cell r="C5301" t="str">
            <v>TIMESGREEN</v>
          </cell>
        </row>
        <row r="5302">
          <cell r="A5302" t="str">
            <v>India Pesticides Ltd</v>
          </cell>
          <cell r="B5302">
            <v>543311</v>
          </cell>
          <cell r="C5302" t="str">
            <v>IPL</v>
          </cell>
        </row>
        <row r="5303">
          <cell r="A5303" t="str">
            <v>Focus Business Solution Ltd</v>
          </cell>
          <cell r="B5303">
            <v>543312</v>
          </cell>
          <cell r="C5303" t="str">
            <v>FOCUS</v>
          </cell>
        </row>
        <row r="5304">
          <cell r="A5304" t="str">
            <v>G R Infraprojects Ltd</v>
          </cell>
          <cell r="B5304">
            <v>543317</v>
          </cell>
          <cell r="C5304" t="str">
            <v>GRINFRA</v>
          </cell>
        </row>
        <row r="5305">
          <cell r="A5305" t="str">
            <v>Clean Science and Technology Ltd</v>
          </cell>
          <cell r="B5305">
            <v>543318</v>
          </cell>
          <cell r="C5305" t="str">
            <v>CLEAN</v>
          </cell>
        </row>
        <row r="5306">
          <cell r="A5306" t="str">
            <v>AA Plus Tradelink Ltd</v>
          </cell>
          <cell r="B5306">
            <v>543319</v>
          </cell>
          <cell r="C5306" t="str">
            <v>AAPLUSTRAD</v>
          </cell>
        </row>
        <row r="5307">
          <cell r="A5307" t="str">
            <v>Zomato Ltd</v>
          </cell>
          <cell r="B5307">
            <v>543320</v>
          </cell>
          <cell r="C5307" t="str">
            <v>ZOMATO</v>
          </cell>
        </row>
        <row r="5308">
          <cell r="A5308" t="str">
            <v>Tatva Chintan Pharma Chem Ltd</v>
          </cell>
          <cell r="B5308">
            <v>543321</v>
          </cell>
          <cell r="C5308" t="str">
            <v>TATVA</v>
          </cell>
        </row>
        <row r="5309">
          <cell r="A5309" t="str">
            <v>Glenmark Life Sciences Ltd</v>
          </cell>
          <cell r="B5309">
            <v>543322</v>
          </cell>
          <cell r="C5309" t="str">
            <v>GLS</v>
          </cell>
        </row>
        <row r="5310">
          <cell r="A5310" t="str">
            <v>Mirae Asset Nifty Financial Services ETF</v>
          </cell>
          <cell r="B5310">
            <v>543323</v>
          </cell>
          <cell r="C5310" t="str">
            <v>MAFSETF</v>
          </cell>
        </row>
        <row r="5311">
          <cell r="A5311" t="str">
            <v>Gretex Corporate Services Ltd</v>
          </cell>
          <cell r="B5311">
            <v>543324</v>
          </cell>
          <cell r="C5311" t="str">
            <v>GCSL</v>
          </cell>
        </row>
        <row r="5312">
          <cell r="A5312" t="str">
            <v>Rolex Rings Ltd</v>
          </cell>
          <cell r="B5312">
            <v>543325</v>
          </cell>
          <cell r="C5312" t="str">
            <v>ROLEXRINGS</v>
          </cell>
        </row>
        <row r="5313">
          <cell r="A5313" t="str">
            <v>ICICI Prudential FMCG ETF</v>
          </cell>
          <cell r="B5313">
            <v>543326</v>
          </cell>
          <cell r="C5313" t="str">
            <v>ICICIFMCG</v>
          </cell>
        </row>
        <row r="5314">
          <cell r="A5314" t="str">
            <v>Exxaro Tiles Ltd</v>
          </cell>
          <cell r="B5314">
            <v>543327</v>
          </cell>
          <cell r="C5314" t="str">
            <v>EXXARO</v>
          </cell>
        </row>
        <row r="5315">
          <cell r="A5315" t="str">
            <v>Krsnaa Diagnostics Ltd</v>
          </cell>
          <cell r="B5315">
            <v>543328</v>
          </cell>
          <cell r="C5315" t="str">
            <v>KRSNAA</v>
          </cell>
        </row>
        <row r="5316">
          <cell r="A5316" t="str">
            <v>Windlas Biotech Ltd</v>
          </cell>
          <cell r="B5316">
            <v>543329</v>
          </cell>
          <cell r="C5316" t="str">
            <v>WINDLAS</v>
          </cell>
        </row>
        <row r="5317">
          <cell r="A5317" t="str">
            <v>Devyani International Ltd</v>
          </cell>
          <cell r="B5317">
            <v>543330</v>
          </cell>
          <cell r="C5317" t="str">
            <v>DEVYANI</v>
          </cell>
        </row>
        <row r="5318">
          <cell r="A5318" t="str">
            <v>Meghmani Organics Ltd</v>
          </cell>
          <cell r="B5318">
            <v>543331</v>
          </cell>
          <cell r="C5318" t="str">
            <v>MOL</v>
          </cell>
        </row>
        <row r="5319">
          <cell r="A5319" t="str">
            <v>Meghmani Finechem Ltd</v>
          </cell>
          <cell r="B5319">
            <v>543332</v>
          </cell>
          <cell r="C5319" t="str">
            <v>MFL</v>
          </cell>
        </row>
        <row r="5320">
          <cell r="A5320" t="str">
            <v>CarTrade Tech Ltd</v>
          </cell>
          <cell r="B5320">
            <v>543333</v>
          </cell>
          <cell r="C5320" t="str">
            <v>CARTRADE</v>
          </cell>
        </row>
        <row r="5321">
          <cell r="A5321" t="str">
            <v>Nuvoco Vistas Corporation Ltd</v>
          </cell>
          <cell r="B5321">
            <v>543334</v>
          </cell>
          <cell r="C5321" t="str">
            <v>NUVOCO</v>
          </cell>
        </row>
        <row r="5322">
          <cell r="A5322" t="str">
            <v>Aptus Value Housing Finance India Ltd</v>
          </cell>
          <cell r="B5322">
            <v>543335</v>
          </cell>
          <cell r="C5322" t="str">
            <v>APTUS</v>
          </cell>
        </row>
        <row r="5323">
          <cell r="A5323" t="str">
            <v>Chemplast Sanmar Ltd</v>
          </cell>
          <cell r="B5323">
            <v>543336</v>
          </cell>
          <cell r="C5323" t="str">
            <v>CHEMPLASTS</v>
          </cell>
        </row>
        <row r="5324">
          <cell r="A5324" t="str">
            <v>Sharpline Broadcast Ltd</v>
          </cell>
          <cell r="B5324">
            <v>543341</v>
          </cell>
          <cell r="C5324" t="str">
            <v>SHARPLINE</v>
          </cell>
        </row>
        <row r="5325">
          <cell r="A5325" t="str">
            <v>Aashka Hospitals Ltd</v>
          </cell>
          <cell r="B5325">
            <v>543346</v>
          </cell>
          <cell r="C5325" t="str">
            <v>AASHKA</v>
          </cell>
        </row>
        <row r="5326">
          <cell r="A5326" t="str">
            <v>AXIS TECHNOLOGY ETF</v>
          </cell>
          <cell r="B5326">
            <v>543347</v>
          </cell>
          <cell r="C5326" t="str">
            <v>AXISTECETF</v>
          </cell>
        </row>
        <row r="5327">
          <cell r="A5327" t="str">
            <v>AXIS HEALTHCARE ETF</v>
          </cell>
          <cell r="B5327">
            <v>543348</v>
          </cell>
          <cell r="C5327" t="str">
            <v>AXISHETF</v>
          </cell>
        </row>
        <row r="5328">
          <cell r="A5328" t="str">
            <v>Ami Organics Ltd</v>
          </cell>
          <cell r="B5328">
            <v>543349</v>
          </cell>
          <cell r="C5328" t="str">
            <v>AMIORG</v>
          </cell>
        </row>
        <row r="5329">
          <cell r="A5329" t="str">
            <v>Vijaya Diagnostic Centre Ltd</v>
          </cell>
          <cell r="B5329">
            <v>543350</v>
          </cell>
          <cell r="C5329" t="str">
            <v>VIJAYA</v>
          </cell>
        </row>
        <row r="5330">
          <cell r="A5330" t="str">
            <v>Naapbooks Ltd</v>
          </cell>
          <cell r="B5330">
            <v>543351</v>
          </cell>
          <cell r="C5330" t="str">
            <v>NBL</v>
          </cell>
        </row>
        <row r="5331">
          <cell r="A5331" t="str">
            <v>PlatinumOne Business Services Ltd</v>
          </cell>
          <cell r="B5331">
            <v>543352</v>
          </cell>
          <cell r="C5331" t="str">
            <v>POBS</v>
          </cell>
        </row>
        <row r="5332">
          <cell r="A5332" t="str">
            <v>AXIS CONSUMPTION ETF</v>
          </cell>
          <cell r="B5332">
            <v>543357</v>
          </cell>
          <cell r="C5332" t="str">
            <v>AXISCETF</v>
          </cell>
        </row>
        <row r="5333">
          <cell r="A5333" t="str">
            <v>Sansera Engineering Ltd</v>
          </cell>
          <cell r="B5333">
            <v>543358</v>
          </cell>
          <cell r="C5333" t="str">
            <v>SANSERA</v>
          </cell>
        </row>
        <row r="5334">
          <cell r="A5334" t="str">
            <v>Prevest Denpro Ltd</v>
          </cell>
          <cell r="B5334">
            <v>543363</v>
          </cell>
          <cell r="C5334" t="str">
            <v>PREVEST</v>
          </cell>
        </row>
        <row r="5335">
          <cell r="A5335" t="str">
            <v>Markolines Traffic Controls Ltd</v>
          </cell>
          <cell r="B5335">
            <v>543364</v>
          </cell>
          <cell r="C5335" t="str">
            <v>MTCL</v>
          </cell>
        </row>
        <row r="5336">
          <cell r="A5336" t="str">
            <v>Mirae Asset S&amp;P 500 Top 50 ETF</v>
          </cell>
          <cell r="B5336">
            <v>543365</v>
          </cell>
          <cell r="C5336" t="str">
            <v>MASPTOP50</v>
          </cell>
        </row>
        <row r="5337">
          <cell r="A5337" t="str">
            <v>SBL Infratech Ltd</v>
          </cell>
          <cell r="B5337">
            <v>543366</v>
          </cell>
          <cell r="C5337" t="str">
            <v>SBLI</v>
          </cell>
        </row>
        <row r="5338">
          <cell r="A5338" t="str">
            <v>Paras Defence and Space Technologies Ltd</v>
          </cell>
          <cell r="B5338">
            <v>543367</v>
          </cell>
          <cell r="C5338" t="str">
            <v>PARAS</v>
          </cell>
        </row>
        <row r="5339">
          <cell r="A5339" t="str">
            <v>Getalong Enterprise Ltd</v>
          </cell>
          <cell r="B5339">
            <v>543372</v>
          </cell>
          <cell r="C5339" t="str">
            <v>GETALONG</v>
          </cell>
        </row>
        <row r="5340">
          <cell r="A5340" t="str">
            <v>Shri Venkatesh Refineries Ltd</v>
          </cell>
          <cell r="B5340">
            <v>543373</v>
          </cell>
          <cell r="C5340" t="str">
            <v>SVRL</v>
          </cell>
        </row>
        <row r="5341">
          <cell r="A5341" t="str">
            <v>Aditya Birla Sun Life AMC Ltd</v>
          </cell>
          <cell r="B5341">
            <v>543374</v>
          </cell>
          <cell r="C5341" t="str">
            <v>ABSLAMC</v>
          </cell>
        </row>
        <row r="5342">
          <cell r="A5342" t="str">
            <v>Promax Power Ltd</v>
          </cell>
          <cell r="B5342">
            <v>543375</v>
          </cell>
          <cell r="C5342" t="str">
            <v>PROMAX</v>
          </cell>
        </row>
        <row r="5343">
          <cell r="A5343" t="str">
            <v>Samor Reality Ltd</v>
          </cell>
          <cell r="B5343">
            <v>543376</v>
          </cell>
          <cell r="C5343" t="str">
            <v>SAMOR</v>
          </cell>
        </row>
        <row r="5344">
          <cell r="A5344" t="str">
            <v>Adishakti Loha and Ispat Ltd</v>
          </cell>
          <cell r="B5344">
            <v>543377</v>
          </cell>
          <cell r="C5344" t="str">
            <v>ADISHAKTI</v>
          </cell>
        </row>
        <row r="5345">
          <cell r="A5345" t="str">
            <v>CWD Ltd</v>
          </cell>
          <cell r="B5345">
            <v>543378</v>
          </cell>
          <cell r="C5345" t="str">
            <v>CWD</v>
          </cell>
        </row>
        <row r="5346">
          <cell r="A5346" t="str">
            <v>ICICI Prudential Consumption ETF</v>
          </cell>
          <cell r="B5346">
            <v>543383</v>
          </cell>
          <cell r="C5346" t="str">
            <v>ICICICONSU</v>
          </cell>
        </row>
        <row r="5347">
          <cell r="A5347" t="str">
            <v>FSN E-Commerce Ventures Ltd</v>
          </cell>
          <cell r="B5347">
            <v>543384</v>
          </cell>
          <cell r="C5347" t="str">
            <v>NYKAA</v>
          </cell>
        </row>
        <row r="5348">
          <cell r="A5348" t="str">
            <v>National Highways Infra Trust</v>
          </cell>
          <cell r="B5348">
            <v>543385</v>
          </cell>
          <cell r="C5348" t="str">
            <v>NHIT</v>
          </cell>
        </row>
        <row r="5349">
          <cell r="A5349" t="str">
            <v>Fino Payments Bank Ltd</v>
          </cell>
          <cell r="B5349">
            <v>543386</v>
          </cell>
          <cell r="C5349" t="str">
            <v>FINOPB</v>
          </cell>
        </row>
        <row r="5350">
          <cell r="A5350" t="str">
            <v>S.J.S. Enterprises Ltd</v>
          </cell>
          <cell r="B5350">
            <v>543387</v>
          </cell>
          <cell r="C5350" t="str">
            <v>SJS</v>
          </cell>
        </row>
        <row r="5351">
          <cell r="A5351" t="str">
            <v>DSP Nifty 50 Equal Weight ETF</v>
          </cell>
          <cell r="B5351">
            <v>543388</v>
          </cell>
          <cell r="C5351" t="str">
            <v>DSPNEWETF</v>
          </cell>
        </row>
        <row r="5352">
          <cell r="A5352" t="str">
            <v>Sigachi Industries Ltd</v>
          </cell>
          <cell r="B5352">
            <v>543389</v>
          </cell>
          <cell r="C5352" t="str">
            <v>SIGACHI</v>
          </cell>
        </row>
        <row r="5353">
          <cell r="A5353" t="str">
            <v>PB Fintech Ltd</v>
          </cell>
          <cell r="B5353">
            <v>543390</v>
          </cell>
          <cell r="C5353" t="str">
            <v>POLICYBZR</v>
          </cell>
        </row>
        <row r="5354">
          <cell r="A5354" t="str">
            <v>Suyog Gurbaxani Funicular Ropeways Ltd</v>
          </cell>
          <cell r="B5354">
            <v>543391</v>
          </cell>
          <cell r="C5354" t="str">
            <v>SGFRL</v>
          </cell>
        </row>
        <row r="5355">
          <cell r="A5355" t="str">
            <v>One 97 Communications Ltd</v>
          </cell>
          <cell r="B5355">
            <v>543396</v>
          </cell>
          <cell r="C5355" t="str">
            <v>PAYTM</v>
          </cell>
        </row>
        <row r="5356">
          <cell r="A5356" t="str">
            <v>Sapphire Foods India Ltd</v>
          </cell>
          <cell r="B5356">
            <v>543397</v>
          </cell>
          <cell r="C5356" t="str">
            <v>SAPPHIRE</v>
          </cell>
        </row>
        <row r="5357">
          <cell r="A5357" t="str">
            <v>Latent View Analytics Ltd</v>
          </cell>
          <cell r="B5357">
            <v>543398</v>
          </cell>
          <cell r="C5357" t="str">
            <v>LATENTVIEW</v>
          </cell>
        </row>
        <row r="5358">
          <cell r="A5358" t="str">
            <v>Tarsons Products Ltd</v>
          </cell>
          <cell r="B5358">
            <v>543399</v>
          </cell>
          <cell r="C5358" t="str">
            <v>TARSONS</v>
          </cell>
        </row>
        <row r="5359">
          <cell r="A5359" t="str">
            <v>Omnipotent Industries Ltd</v>
          </cell>
          <cell r="B5359">
            <v>543400</v>
          </cell>
          <cell r="C5359" t="str">
            <v>OMNIPOTENT</v>
          </cell>
        </row>
        <row r="5360">
          <cell r="A5360" t="str">
            <v>Go Fashion (India) Ltd</v>
          </cell>
          <cell r="B5360">
            <v>543401</v>
          </cell>
          <cell r="C5360" t="str">
            <v>GOCOLORS</v>
          </cell>
        </row>
        <row r="5361">
          <cell r="A5361" t="str">
            <v>DMR Hydroengineering &amp; Infrastructures Ltd</v>
          </cell>
          <cell r="B5361">
            <v>543410</v>
          </cell>
          <cell r="C5361" t="str">
            <v>DMR</v>
          </cell>
        </row>
        <row r="5362">
          <cell r="A5362" t="str">
            <v>Hi-Tech Pipes Ltd</v>
          </cell>
          <cell r="B5362">
            <v>543411</v>
          </cell>
          <cell r="C5362" t="str">
            <v>HITECH</v>
          </cell>
        </row>
        <row r="5363">
          <cell r="A5363" t="str">
            <v>Star Health and Allied Insurance Company Ltd</v>
          </cell>
          <cell r="B5363">
            <v>543412</v>
          </cell>
          <cell r="C5363" t="str">
            <v>STARHEALTH</v>
          </cell>
        </row>
        <row r="5364">
          <cell r="A5364" t="str">
            <v>Tega Industries Ltd</v>
          </cell>
          <cell r="B5364">
            <v>543413</v>
          </cell>
          <cell r="C5364" t="str">
            <v>TEGA</v>
          </cell>
        </row>
        <row r="5365">
          <cell r="A5365" t="str">
            <v>Mirae Asset Hang Seng TECH ETF</v>
          </cell>
          <cell r="B5365">
            <v>543414</v>
          </cell>
          <cell r="C5365" t="str">
            <v>MAHKTECH</v>
          </cell>
        </row>
        <row r="5366">
          <cell r="A5366" t="str">
            <v>Anand Rathi Wealth Ltd</v>
          </cell>
          <cell r="B5366">
            <v>543415</v>
          </cell>
          <cell r="C5366" t="str">
            <v>ANANDRATHI</v>
          </cell>
        </row>
        <row r="5367">
          <cell r="A5367" t="str">
            <v>Zodiac Energy Ltd</v>
          </cell>
          <cell r="B5367">
            <v>543416</v>
          </cell>
          <cell r="C5367" t="str">
            <v>ZODIAC</v>
          </cell>
        </row>
        <row r="5368">
          <cell r="A5368" t="str">
            <v>RateGain Travel Technologies Ltd</v>
          </cell>
          <cell r="B5368">
            <v>543417</v>
          </cell>
          <cell r="C5368" t="str">
            <v>RATEGAIN</v>
          </cell>
        </row>
        <row r="5369">
          <cell r="A5369" t="str">
            <v>Shriram Properties Ltd</v>
          </cell>
          <cell r="B5369">
            <v>543419</v>
          </cell>
          <cell r="C5369" t="str">
            <v>SHRIRAMPPS</v>
          </cell>
        </row>
        <row r="5370">
          <cell r="A5370" t="str">
            <v>Jet Freight Logistics Ltd</v>
          </cell>
          <cell r="B5370">
            <v>543420</v>
          </cell>
          <cell r="C5370" t="str">
            <v>JETFREIGHT</v>
          </cell>
        </row>
        <row r="5371">
          <cell r="A5371" t="str">
            <v>C.E. Info Systems Ltd</v>
          </cell>
          <cell r="B5371">
            <v>543425</v>
          </cell>
          <cell r="C5371" t="str">
            <v>MAPMYINDIA</v>
          </cell>
        </row>
        <row r="5372">
          <cell r="A5372" t="str">
            <v>Metro Brands Ltd</v>
          </cell>
          <cell r="B5372">
            <v>543426</v>
          </cell>
          <cell r="C5372" t="str">
            <v>METROBRAND</v>
          </cell>
        </row>
        <row r="5373">
          <cell r="A5373" t="str">
            <v>Medplus Health Services Ltd</v>
          </cell>
          <cell r="B5373">
            <v>543427</v>
          </cell>
          <cell r="C5373" t="str">
            <v>MEDPLUS</v>
          </cell>
        </row>
        <row r="5374">
          <cell r="A5374" t="str">
            <v>Data Patterns (India) Ltd</v>
          </cell>
          <cell r="B5374">
            <v>543428</v>
          </cell>
          <cell r="C5374" t="str">
            <v>DATAPATTNS</v>
          </cell>
        </row>
        <row r="5375">
          <cell r="A5375" t="str">
            <v>HP Adhesives Ltd</v>
          </cell>
          <cell r="B5375">
            <v>543433</v>
          </cell>
          <cell r="C5375" t="str">
            <v>HPAL</v>
          </cell>
        </row>
        <row r="5376">
          <cell r="A5376" t="str">
            <v>Supriya Lifescience Ltd</v>
          </cell>
          <cell r="B5376">
            <v>543434</v>
          </cell>
          <cell r="C5376" t="str">
            <v>SUPRIYA</v>
          </cell>
        </row>
        <row r="5377">
          <cell r="A5377" t="str">
            <v>Clara Industries Ltd</v>
          </cell>
          <cell r="B5377">
            <v>543435</v>
          </cell>
          <cell r="C5377" t="str">
            <v>CLARA</v>
          </cell>
        </row>
        <row r="5378">
          <cell r="A5378" t="str">
            <v>Wherrelz IT Solutions Ltd</v>
          </cell>
          <cell r="B5378">
            <v>543436</v>
          </cell>
          <cell r="C5378" t="str">
            <v>WITS</v>
          </cell>
        </row>
        <row r="5379">
          <cell r="A5379" t="str">
            <v>Motilal Oswal Nasdaq Q 50 ETF</v>
          </cell>
          <cell r="B5379">
            <v>543437</v>
          </cell>
          <cell r="C5379" t="str">
            <v>MONQ50</v>
          </cell>
        </row>
        <row r="5380">
          <cell r="A5380" t="str">
            <v>DSP Nifty Midcap 150 Quality 50 ETF</v>
          </cell>
          <cell r="B5380">
            <v>543438</v>
          </cell>
          <cell r="C5380" t="str">
            <v>DSPQ50ETF</v>
          </cell>
        </row>
        <row r="5381">
          <cell r="A5381" t="str">
            <v>Brandbucket Media &amp; Technology Ltd</v>
          </cell>
          <cell r="B5381">
            <v>543439</v>
          </cell>
          <cell r="C5381" t="str">
            <v>BRANDBUCKT</v>
          </cell>
        </row>
        <row r="5382">
          <cell r="A5382" t="str">
            <v>DSP Nifty 50 ETF</v>
          </cell>
          <cell r="B5382">
            <v>543440</v>
          </cell>
          <cell r="C5382" t="str">
            <v>DSPN50ETF</v>
          </cell>
        </row>
        <row r="5383">
          <cell r="A5383" t="str">
            <v>CMS Info Systems Ltd</v>
          </cell>
          <cell r="B5383">
            <v>543441</v>
          </cell>
          <cell r="C5383" t="str">
            <v>CMSINFO</v>
          </cell>
        </row>
        <row r="5384">
          <cell r="A5384" t="str">
            <v>Brand Concepts Ltd</v>
          </cell>
          <cell r="B5384">
            <v>543442</v>
          </cell>
          <cell r="C5384" t="str">
            <v>BCONCEPTS</v>
          </cell>
        </row>
        <row r="5385">
          <cell r="A5385" t="str">
            <v>Ascensive Educare Ltd</v>
          </cell>
          <cell r="B5385">
            <v>543443</v>
          </cell>
          <cell r="C5385" t="str">
            <v>ASCENSIVE</v>
          </cell>
        </row>
        <row r="5386">
          <cell r="A5386" t="str">
            <v>Fabino Life Sciences Ltd</v>
          </cell>
          <cell r="B5386">
            <v>543444</v>
          </cell>
          <cell r="C5386" t="str">
            <v>FABINO</v>
          </cell>
        </row>
        <row r="5387">
          <cell r="A5387" t="str">
            <v>Wonder Fibromats Ltd</v>
          </cell>
          <cell r="B5387">
            <v>543449</v>
          </cell>
          <cell r="C5387" t="str">
            <v>WFL</v>
          </cell>
        </row>
        <row r="5388">
          <cell r="A5388" t="str">
            <v>ICICI Prudential Nifty Auto ETF</v>
          </cell>
          <cell r="B5388">
            <v>543450</v>
          </cell>
          <cell r="C5388" t="str">
            <v>ICICIAUTO</v>
          </cell>
        </row>
        <row r="5389">
          <cell r="A5389" t="str">
            <v>AGS Transact Technologies Ltd</v>
          </cell>
          <cell r="B5389">
            <v>543451</v>
          </cell>
          <cell r="C5389" t="str">
            <v>AGSTRA</v>
          </cell>
        </row>
        <row r="5390">
          <cell r="A5390" t="str">
            <v>ICICI Prudential Silver ETF</v>
          </cell>
          <cell r="B5390">
            <v>543452</v>
          </cell>
          <cell r="C5390" t="str">
            <v>ICICISILVE</v>
          </cell>
        </row>
        <row r="5391">
          <cell r="A5391" t="str">
            <v>Alkosign Ltd</v>
          </cell>
          <cell r="B5391">
            <v>543453</v>
          </cell>
          <cell r="C5391" t="str">
            <v>ALKOSIGN</v>
          </cell>
        </row>
        <row r="5392">
          <cell r="A5392" t="str">
            <v>Mirae Asset Nifty India Manufacturing ETF</v>
          </cell>
          <cell r="B5392">
            <v>543454</v>
          </cell>
          <cell r="C5392" t="str">
            <v>MAMFGETF</v>
          </cell>
        </row>
        <row r="5393">
          <cell r="A5393" t="str">
            <v>Adani Wilmar Ltd</v>
          </cell>
          <cell r="B5393">
            <v>543458</v>
          </cell>
          <cell r="C5393" t="str">
            <v>AWL</v>
          </cell>
        </row>
        <row r="5394">
          <cell r="A5394" t="str">
            <v>Quality RO Industries Ltd</v>
          </cell>
          <cell r="B5394">
            <v>543460</v>
          </cell>
          <cell r="C5394" t="str">
            <v>QRIL</v>
          </cell>
        </row>
        <row r="5395">
          <cell r="A5395" t="str">
            <v>Safa Systems &amp; Technologies Ltd</v>
          </cell>
          <cell r="B5395">
            <v>543461</v>
          </cell>
          <cell r="C5395" t="str">
            <v>SSTL</v>
          </cell>
        </row>
        <row r="5396">
          <cell r="A5396" t="str">
            <v>Dev Information Technology Ltd</v>
          </cell>
          <cell r="B5396">
            <v>543462</v>
          </cell>
          <cell r="C5396" t="str">
            <v>DEVIT</v>
          </cell>
        </row>
        <row r="5397">
          <cell r="A5397" t="str">
            <v>Vedant Fashions Ltd</v>
          </cell>
          <cell r="B5397">
            <v>543463</v>
          </cell>
          <cell r="C5397" t="str">
            <v>MANYAVAR</v>
          </cell>
        </row>
        <row r="5398">
          <cell r="A5398" t="str">
            <v>Maruti Interior Products Ltd</v>
          </cell>
          <cell r="B5398">
            <v>543464</v>
          </cell>
          <cell r="C5398" t="str">
            <v>MARUTIIPL</v>
          </cell>
        </row>
        <row r="5399">
          <cell r="A5399" t="str">
            <v>Motilal Oswal Nifty 200 Momentum 30 ETF</v>
          </cell>
          <cell r="B5399">
            <v>543465</v>
          </cell>
          <cell r="C5399" t="str">
            <v>MOMOMENTUM</v>
          </cell>
        </row>
        <row r="5400">
          <cell r="A5400" t="str">
            <v>Softtech Engineers Ltd</v>
          </cell>
          <cell r="B5400">
            <v>543470</v>
          </cell>
          <cell r="C5400" t="str">
            <v>SOFTTECH</v>
          </cell>
        </row>
        <row r="5401">
          <cell r="A5401" t="str">
            <v>Aditya Birla Sun Life Silver ETF</v>
          </cell>
          <cell r="B5401">
            <v>543471</v>
          </cell>
          <cell r="C5401" t="str">
            <v>SILVER</v>
          </cell>
        </row>
        <row r="5402">
          <cell r="A5402" t="str">
            <v>Aditya Birla Sunlife Nifty IT ETF</v>
          </cell>
          <cell r="B5402">
            <v>543472</v>
          </cell>
          <cell r="C5402" t="str">
            <v>TECH</v>
          </cell>
        </row>
        <row r="5403">
          <cell r="A5403" t="str">
            <v>Aditya Birla Sun Life Nifty Healthcare ETF</v>
          </cell>
          <cell r="B5403">
            <v>543473</v>
          </cell>
          <cell r="C5403" t="str">
            <v>HEALTHY</v>
          </cell>
        </row>
        <row r="5404">
          <cell r="A5404" t="str">
            <v>Aditya Birla Sun Life Nifty ETF</v>
          </cell>
          <cell r="B5404">
            <v>543474</v>
          </cell>
          <cell r="C5404" t="str">
            <v>BSLNIFTY</v>
          </cell>
        </row>
        <row r="5405">
          <cell r="A5405" t="str">
            <v>Ekennis Software Service Ltd</v>
          </cell>
          <cell r="B5405">
            <v>543475</v>
          </cell>
          <cell r="C5405" t="str">
            <v>EKENNIS</v>
          </cell>
        </row>
        <row r="5406">
          <cell r="A5406" t="str">
            <v>Mirae Asset Nifty Midcap 150 ETF</v>
          </cell>
          <cell r="B5406">
            <v>543481</v>
          </cell>
          <cell r="C5406" t="str">
            <v>MAM150ETF</v>
          </cell>
        </row>
        <row r="5407">
          <cell r="A5407" t="str">
            <v>Eureka Forbes Ltd</v>
          </cell>
          <cell r="B5407">
            <v>543482</v>
          </cell>
          <cell r="C5407" t="str">
            <v>EUREKAFORBE</v>
          </cell>
        </row>
        <row r="5408">
          <cell r="A5408" t="str">
            <v>Gateway Distriparks Ltd</v>
          </cell>
          <cell r="B5408">
            <v>543489</v>
          </cell>
          <cell r="C5408" t="str">
            <v>GATEWAY</v>
          </cell>
        </row>
        <row r="5409">
          <cell r="A5409" t="str">
            <v>GMR Power and Urban Infra Ltd</v>
          </cell>
          <cell r="B5409">
            <v>543490</v>
          </cell>
          <cell r="C5409" t="str">
            <v>GMRP&amp;UI</v>
          </cell>
        </row>
        <row r="5410">
          <cell r="A5410" t="str">
            <v>Bhatia Colour Chem Ltd</v>
          </cell>
          <cell r="B5410">
            <v>543497</v>
          </cell>
          <cell r="C5410" t="str">
            <v>BCCL</v>
          </cell>
        </row>
        <row r="5411">
          <cell r="A5411" t="str">
            <v>Motherson Sumi Wiring India Ltd</v>
          </cell>
          <cell r="B5411">
            <v>543498</v>
          </cell>
          <cell r="C5411" t="str">
            <v>MSUMI</v>
          </cell>
        </row>
        <row r="5412">
          <cell r="A5412" t="str">
            <v>Achyut Healthcare Ltd</v>
          </cell>
          <cell r="B5412">
            <v>543499</v>
          </cell>
          <cell r="C5412" t="str">
            <v>ACHYUT</v>
          </cell>
        </row>
        <row r="5413">
          <cell r="A5413" t="str">
            <v>Evoq Remedies Ltd</v>
          </cell>
          <cell r="B5413">
            <v>543500</v>
          </cell>
          <cell r="C5413" t="str">
            <v>EVOQ</v>
          </cell>
        </row>
        <row r="5414">
          <cell r="A5414" t="str">
            <v>Motilal Oswal S&amp;P BSE Low Volatility ETF</v>
          </cell>
          <cell r="B5414">
            <v>543501</v>
          </cell>
          <cell r="C5414" t="str">
            <v>MOLOWVOL</v>
          </cell>
        </row>
        <row r="5415">
          <cell r="A5415" t="str">
            <v>Avro India Ltd</v>
          </cell>
          <cell r="B5415">
            <v>543512</v>
          </cell>
          <cell r="C5415" t="str">
            <v>AVROIND</v>
          </cell>
        </row>
        <row r="5416">
          <cell r="A5416" t="str">
            <v>Uma Exports Ltd</v>
          </cell>
          <cell r="B5416">
            <v>543513</v>
          </cell>
          <cell r="C5416" t="str">
            <v>UMAEXPORTS</v>
          </cell>
        </row>
        <row r="5417">
          <cell r="A5417" t="str">
            <v>Veranda Learning Solutions Ltd</v>
          </cell>
          <cell r="B5417">
            <v>543514</v>
          </cell>
          <cell r="C5417" t="str">
            <v>VERANDA</v>
          </cell>
        </row>
        <row r="5418">
          <cell r="A5418" t="str">
            <v>Sunrise Efficient Marketing Ltd</v>
          </cell>
          <cell r="B5418">
            <v>543515</v>
          </cell>
          <cell r="C5418" t="str">
            <v>SEML</v>
          </cell>
        </row>
        <row r="5419">
          <cell r="A5419" t="str">
            <v>Dhyaani Tile and Marblez Ltd</v>
          </cell>
          <cell r="B5419">
            <v>543516</v>
          </cell>
          <cell r="C5419" t="str">
            <v>DHYAANI</v>
          </cell>
        </row>
        <row r="5420">
          <cell r="A5420" t="str">
            <v>Hariom Pipe Industries Ltd</v>
          </cell>
          <cell r="B5420">
            <v>543517</v>
          </cell>
          <cell r="C5420" t="str">
            <v>HARIOMPIPE</v>
          </cell>
        </row>
        <row r="5421">
          <cell r="A5421" t="str">
            <v>Eighty Jewellers Ltd</v>
          </cell>
          <cell r="B5421">
            <v>543518</v>
          </cell>
          <cell r="C5421" t="str">
            <v>EIGHTY</v>
          </cell>
        </row>
        <row r="5422">
          <cell r="A5422" t="str">
            <v>Shashwat Furnishing Solutions Ltd</v>
          </cell>
          <cell r="B5422">
            <v>543519</v>
          </cell>
          <cell r="C5422" t="str">
            <v>SFSL</v>
          </cell>
        </row>
        <row r="5423">
          <cell r="A5423" t="str">
            <v>Global Longlife Hospital and Research Ltd</v>
          </cell>
          <cell r="B5423">
            <v>543520</v>
          </cell>
          <cell r="C5423" t="str">
            <v>GLHRL</v>
          </cell>
        </row>
        <row r="5424">
          <cell r="A5424" t="str">
            <v>Fone4 Communications (India) Ltd</v>
          </cell>
          <cell r="B5424">
            <v>543521</v>
          </cell>
          <cell r="C5424" t="str">
            <v>FONE4</v>
          </cell>
        </row>
        <row r="5425">
          <cell r="A5425" t="str">
            <v>Nanavati Ventures Ltd</v>
          </cell>
          <cell r="B5425">
            <v>543522</v>
          </cell>
          <cell r="C5425" t="str">
            <v>NVENTURES</v>
          </cell>
        </row>
        <row r="5426">
          <cell r="A5426" t="str">
            <v>Campus Activewear Ltd</v>
          </cell>
          <cell r="B5426">
            <v>543523</v>
          </cell>
          <cell r="C5426" t="str">
            <v>CAMPUS</v>
          </cell>
        </row>
        <row r="5427">
          <cell r="A5427" t="str">
            <v>Rainbow Children's Medicare Ltd</v>
          </cell>
          <cell r="B5427">
            <v>543524</v>
          </cell>
          <cell r="C5427" t="str">
            <v>RAINBOW</v>
          </cell>
        </row>
        <row r="5428">
          <cell r="A5428" t="str">
            <v>Silver Touch Technologies Ltd</v>
          </cell>
          <cell r="B5428">
            <v>543525</v>
          </cell>
          <cell r="C5428" t="str">
            <v>SILVERTUC</v>
          </cell>
        </row>
        <row r="5429">
          <cell r="A5429" t="str">
            <v>Life Insurance Corporation of India</v>
          </cell>
          <cell r="B5429">
            <v>543526</v>
          </cell>
          <cell r="C5429" t="str">
            <v>LICI</v>
          </cell>
        </row>
        <row r="5430">
          <cell r="A5430" t="str">
            <v>Prudent Corporate Advisory Services Ltd</v>
          </cell>
          <cell r="B5430">
            <v>543527</v>
          </cell>
          <cell r="C5430" t="str">
            <v>PRUDENT</v>
          </cell>
        </row>
        <row r="5431">
          <cell r="A5431" t="str">
            <v>Venus Pipes &amp; Tubes Ltd</v>
          </cell>
          <cell r="B5431">
            <v>543528</v>
          </cell>
          <cell r="C5431" t="str">
            <v>VENUSPIPES</v>
          </cell>
        </row>
        <row r="5432">
          <cell r="A5432" t="str">
            <v>Delhivery Ltd</v>
          </cell>
          <cell r="B5432">
            <v>543529</v>
          </cell>
          <cell r="C5432" t="str">
            <v>DELHIVERY</v>
          </cell>
        </row>
        <row r="5433">
          <cell r="A5433" t="str">
            <v>Paradeep Phosphates Ltd</v>
          </cell>
          <cell r="B5433">
            <v>543530</v>
          </cell>
          <cell r="C5433" t="str">
            <v>PARADEEP</v>
          </cell>
        </row>
        <row r="5434">
          <cell r="A5434" t="str">
            <v>Tierra Agrotech Ltd</v>
          </cell>
          <cell r="B5434">
            <v>543531</v>
          </cell>
          <cell r="C5434" t="str">
            <v>TIERRA</v>
          </cell>
        </row>
        <row r="5435">
          <cell r="A5435" t="str">
            <v>Ethos Ltd</v>
          </cell>
          <cell r="B5435">
            <v>543532</v>
          </cell>
          <cell r="C5435" t="str">
            <v>ETHOSLTD</v>
          </cell>
        </row>
        <row r="5436">
          <cell r="A5436" t="str">
            <v>eMudhra Ltd</v>
          </cell>
          <cell r="B5436">
            <v>543533</v>
          </cell>
          <cell r="C5436" t="str">
            <v>EMUDHRA</v>
          </cell>
        </row>
        <row r="5437">
          <cell r="A5437" t="str">
            <v>Aether Industries Ltd</v>
          </cell>
          <cell r="B5437">
            <v>543534</v>
          </cell>
          <cell r="C5437" t="str">
            <v>AETHER</v>
          </cell>
        </row>
        <row r="5438">
          <cell r="A5438" t="str">
            <v>We Win Ltd</v>
          </cell>
          <cell r="B5438">
            <v>543535</v>
          </cell>
          <cell r="C5438" t="str">
            <v>WEWIN</v>
          </cell>
        </row>
        <row r="5439">
          <cell r="A5439" t="str">
            <v>Silver Pearl Hospitality &amp; Luxury Spaces Ltd</v>
          </cell>
          <cell r="B5439">
            <v>543536</v>
          </cell>
          <cell r="C5439" t="str">
            <v>SILVERPRL</v>
          </cell>
        </row>
        <row r="5440">
          <cell r="A5440" t="str">
            <v>Kotak Banking ETF - Dividend Payout Option</v>
          </cell>
          <cell r="B5440">
            <v>590136</v>
          </cell>
          <cell r="C5440" t="str">
            <v>KOTAKBKETF</v>
          </cell>
        </row>
        <row r="5441">
          <cell r="A5441" t="str">
            <v>SBI-ETF NIFTY BANK</v>
          </cell>
          <cell r="B5441">
            <v>590137</v>
          </cell>
          <cell r="C5441" t="str">
            <v>SETFNIFBK</v>
          </cell>
        </row>
        <row r="5442">
          <cell r="A5442" t="str">
            <v>SBI-ETF NIFTY 50</v>
          </cell>
          <cell r="B5442">
            <v>590138</v>
          </cell>
          <cell r="C5442" t="str">
            <v>SETFNIF50</v>
          </cell>
        </row>
      </sheetData>
      <sheetData sheetId="20"/>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3A18C9-2513-467B-8B3F-29E25D9B6E5D}">
  <sheetPr>
    <tabColor rgb="FF002060"/>
    <pageSetUpPr fitToPage="1"/>
  </sheetPr>
  <dimension ref="A1"/>
  <sheetViews>
    <sheetView showGridLines="0" workbookViewId="0"/>
  </sheetViews>
  <sheetFormatPr defaultRowHeight="14.5"/>
  <sheetData/>
  <pageMargins left="0.7" right="0.7" top="0.75" bottom="0.75" header="0.3" footer="0.3"/>
  <pageSetup scale="74"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767848-ADFC-4933-B3EE-56ABBC0F4658}">
  <sheetPr>
    <tabColor rgb="FF002060"/>
    <pageSetUpPr fitToPage="1"/>
  </sheetPr>
  <dimension ref="A2:J49"/>
  <sheetViews>
    <sheetView showGridLines="0" workbookViewId="0"/>
  </sheetViews>
  <sheetFormatPr defaultRowHeight="14.5"/>
  <cols>
    <col min="6" max="6" width="9.90625" customWidth="1"/>
  </cols>
  <sheetData>
    <row r="2" spans="1:10" ht="14.5" customHeight="1">
      <c r="A2" s="220" t="s">
        <v>15</v>
      </c>
      <c r="B2" s="220"/>
      <c r="C2" s="220"/>
      <c r="D2" s="220"/>
      <c r="E2" s="220"/>
      <c r="F2" s="220"/>
      <c r="G2" s="220"/>
      <c r="H2" s="220"/>
      <c r="I2" s="220"/>
      <c r="J2" s="220"/>
    </row>
    <row r="3" spans="1:10" ht="14.5" customHeight="1">
      <c r="A3" s="220"/>
      <c r="B3" s="220"/>
      <c r="C3" s="220"/>
      <c r="D3" s="220"/>
      <c r="E3" s="220"/>
      <c r="F3" s="220"/>
      <c r="G3" s="220"/>
      <c r="H3" s="220"/>
      <c r="I3" s="220"/>
      <c r="J3" s="220"/>
    </row>
    <row r="7" spans="1:10" ht="18.5">
      <c r="G7" s="2">
        <v>1</v>
      </c>
      <c r="H7" s="1" t="s">
        <v>14</v>
      </c>
      <c r="I7" s="1"/>
      <c r="J7" s="1"/>
    </row>
    <row r="8" spans="1:10" ht="18.5">
      <c r="G8" s="2"/>
      <c r="H8" s="1"/>
      <c r="I8" s="1"/>
      <c r="J8" s="1"/>
    </row>
    <row r="10" spans="1:10" ht="18.5">
      <c r="G10" s="2">
        <f>G7+1</f>
        <v>2</v>
      </c>
      <c r="H10" s="1" t="s">
        <v>13</v>
      </c>
      <c r="I10" s="1"/>
      <c r="J10" s="1"/>
    </row>
    <row r="11" spans="1:10" ht="18.5">
      <c r="G11" s="2"/>
      <c r="H11" s="1"/>
      <c r="I11" s="1"/>
      <c r="J11" s="1"/>
    </row>
    <row r="13" spans="1:10" ht="18.5">
      <c r="G13" s="2">
        <f>G10+1</f>
        <v>3</v>
      </c>
      <c r="H13" s="1" t="s">
        <v>12</v>
      </c>
      <c r="I13" s="1"/>
      <c r="J13" s="1"/>
    </row>
    <row r="14" spans="1:10" ht="18.5">
      <c r="G14" s="2"/>
      <c r="H14" s="1"/>
      <c r="I14" s="1"/>
      <c r="J14" s="1"/>
    </row>
    <row r="16" spans="1:10" ht="18.5">
      <c r="G16" s="2">
        <f>G13+1</f>
        <v>4</v>
      </c>
      <c r="H16" s="1" t="s">
        <v>11</v>
      </c>
      <c r="I16" s="1"/>
      <c r="J16" s="1"/>
    </row>
    <row r="17" spans="7:10" ht="18.5">
      <c r="G17" s="2"/>
      <c r="H17" s="1"/>
      <c r="I17" s="1"/>
      <c r="J17" s="1"/>
    </row>
    <row r="19" spans="7:10" ht="18.5">
      <c r="G19" s="2">
        <f>G16+1</f>
        <v>5</v>
      </c>
      <c r="H19" s="1" t="s">
        <v>10</v>
      </c>
      <c r="I19" s="1"/>
      <c r="J19" s="1"/>
    </row>
    <row r="20" spans="7:10" ht="18.5">
      <c r="G20" s="2"/>
      <c r="H20" s="1"/>
      <c r="I20" s="1"/>
      <c r="J20" s="1"/>
    </row>
    <row r="22" spans="7:10" ht="18.5">
      <c r="G22" s="2">
        <f>G19+1</f>
        <v>6</v>
      </c>
      <c r="H22" s="1" t="s">
        <v>9</v>
      </c>
      <c r="I22" s="1"/>
      <c r="J22" s="1"/>
    </row>
    <row r="23" spans="7:10" ht="18.5">
      <c r="G23" s="2"/>
      <c r="H23" s="1"/>
      <c r="I23" s="1"/>
      <c r="J23" s="1"/>
    </row>
    <row r="25" spans="7:10" ht="18.5">
      <c r="G25" s="2">
        <f>G22+1</f>
        <v>7</v>
      </c>
      <c r="H25" s="1" t="s">
        <v>8</v>
      </c>
      <c r="I25" s="1"/>
    </row>
    <row r="26" spans="7:10" ht="18.5">
      <c r="G26" s="2"/>
      <c r="H26" s="1"/>
      <c r="I26" s="1"/>
    </row>
    <row r="28" spans="7:10" ht="18.5">
      <c r="G28" s="2">
        <f>G25+1</f>
        <v>8</v>
      </c>
      <c r="H28" s="1" t="s">
        <v>7</v>
      </c>
      <c r="I28" s="1"/>
      <c r="J28" s="1"/>
    </row>
    <row r="29" spans="7:10" ht="18.5">
      <c r="G29" s="2"/>
      <c r="H29" s="1"/>
      <c r="I29" s="1"/>
      <c r="J29" s="1"/>
    </row>
    <row r="31" spans="7:10" ht="18.5">
      <c r="G31" s="2">
        <f>G28+1</f>
        <v>9</v>
      </c>
      <c r="H31" s="1" t="s">
        <v>6</v>
      </c>
      <c r="I31" s="1"/>
      <c r="J31" s="1"/>
    </row>
    <row r="32" spans="7:10" ht="18.5">
      <c r="G32" s="2"/>
      <c r="H32" s="1"/>
      <c r="I32" s="1"/>
      <c r="J32" s="1"/>
    </row>
    <row r="34" spans="7:10" ht="18.5">
      <c r="G34" s="2">
        <f>G31+1</f>
        <v>10</v>
      </c>
      <c r="H34" s="1" t="s">
        <v>5</v>
      </c>
      <c r="I34" s="1"/>
    </row>
    <row r="35" spans="7:10" ht="18.5">
      <c r="G35" s="2"/>
      <c r="H35" s="1"/>
      <c r="I35" s="1"/>
    </row>
    <row r="36" spans="7:10" ht="18.5">
      <c r="J36" s="1"/>
    </row>
    <row r="37" spans="7:10" ht="18.5">
      <c r="G37" s="2">
        <f>G34+1</f>
        <v>11</v>
      </c>
      <c r="H37" s="1" t="s">
        <v>4</v>
      </c>
      <c r="I37" s="1"/>
      <c r="J37" s="1"/>
    </row>
    <row r="38" spans="7:10" ht="18.5">
      <c r="G38" s="2"/>
      <c r="H38" s="1"/>
      <c r="I38" s="1"/>
      <c r="J38" s="1"/>
    </row>
    <row r="40" spans="7:10" ht="18.5">
      <c r="G40" s="2">
        <f>G37+1</f>
        <v>12</v>
      </c>
      <c r="H40" s="1" t="s">
        <v>3</v>
      </c>
      <c r="I40" s="1"/>
      <c r="J40" s="1"/>
    </row>
    <row r="41" spans="7:10" ht="18.5">
      <c r="G41" s="2"/>
      <c r="H41" s="1"/>
      <c r="I41" s="1"/>
      <c r="J41" s="1"/>
    </row>
    <row r="43" spans="7:10" ht="18.5">
      <c r="G43" s="2">
        <f>G40+1</f>
        <v>13</v>
      </c>
      <c r="H43" s="1" t="s">
        <v>2</v>
      </c>
      <c r="I43" s="1"/>
      <c r="J43" s="1"/>
    </row>
    <row r="44" spans="7:10" ht="18.5">
      <c r="G44" s="2"/>
      <c r="H44" s="1"/>
      <c r="I44" s="1"/>
      <c r="J44" s="1"/>
    </row>
    <row r="46" spans="7:10" ht="18.5">
      <c r="G46" s="2">
        <f>G43+1</f>
        <v>14</v>
      </c>
      <c r="H46" s="1" t="s">
        <v>1</v>
      </c>
      <c r="I46" s="1"/>
      <c r="J46" s="1"/>
    </row>
    <row r="47" spans="7:10" ht="18.5">
      <c r="G47" s="2"/>
      <c r="H47" s="1"/>
      <c r="I47" s="1"/>
      <c r="J47" s="1"/>
    </row>
    <row r="49" spans="7:10" ht="18.5">
      <c r="G49" s="2">
        <f>G46+1</f>
        <v>15</v>
      </c>
      <c r="H49" s="1" t="s">
        <v>0</v>
      </c>
      <c r="I49" s="1"/>
      <c r="J49" s="1"/>
    </row>
  </sheetData>
  <mergeCells count="1">
    <mergeCell ref="A2:J3"/>
  </mergeCells>
  <printOptions horizontalCentered="1" verticalCentered="1"/>
  <pageMargins left="0.25" right="0.25" top="0.75" bottom="0.75" header="0.3" footer="0.3"/>
  <pageSetup scale="80"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96D6EF-8D5B-41E0-A04F-C41BC2DEBCD5}">
  <sheetPr>
    <tabColor rgb="FF002060"/>
    <pageSetUpPr fitToPage="1"/>
  </sheetPr>
  <dimension ref="B2:S133"/>
  <sheetViews>
    <sheetView showGridLines="0" workbookViewId="0"/>
  </sheetViews>
  <sheetFormatPr defaultRowHeight="14.5"/>
  <cols>
    <col min="1" max="1" width="1.90625" style="170" customWidth="1"/>
    <col min="2" max="2" width="30.1796875" style="170" customWidth="1"/>
    <col min="3" max="3" width="9.26953125" style="170" customWidth="1"/>
    <col min="4" max="4" width="10" style="170" customWidth="1"/>
    <col min="5" max="5" width="10.54296875" style="170" customWidth="1"/>
    <col min="6" max="6" width="9.08984375" style="170" customWidth="1"/>
    <col min="7" max="7" width="12.08984375" style="170" customWidth="1"/>
    <col min="8" max="8" width="1.36328125" style="170" customWidth="1"/>
    <col min="9" max="9" width="14.26953125" style="170" customWidth="1"/>
    <col min="10" max="10" width="13.54296875" style="170" customWidth="1"/>
    <col min="11" max="11" width="10.1796875" style="170" customWidth="1"/>
    <col min="12" max="12" width="3.26953125" style="170" customWidth="1"/>
    <col min="13" max="16384" width="8.7265625" style="170"/>
  </cols>
  <sheetData>
    <row r="2" spans="2:19">
      <c r="B2" s="221" t="str">
        <f>'[1]Profit &amp; Loss'!A1&amp;" - One Page Profile"</f>
        <v>ZOMATO LTD - One Page Profile</v>
      </c>
      <c r="C2" s="221"/>
      <c r="D2" s="221"/>
      <c r="E2" s="221"/>
      <c r="F2" s="221"/>
      <c r="G2" s="221"/>
      <c r="H2" s="221"/>
      <c r="I2" s="221"/>
      <c r="J2" s="221"/>
      <c r="K2" s="221"/>
      <c r="M2" s="202"/>
      <c r="N2" s="202"/>
      <c r="O2" s="202"/>
      <c r="P2" s="202"/>
      <c r="Q2" s="202"/>
      <c r="R2" s="202"/>
      <c r="S2" s="202"/>
    </row>
    <row r="3" spans="2:19" ht="3" customHeight="1">
      <c r="M3" s="202"/>
      <c r="N3" s="202"/>
      <c r="O3" s="202"/>
      <c r="P3" s="202"/>
      <c r="Q3" s="202"/>
      <c r="R3" s="202"/>
      <c r="S3" s="202"/>
    </row>
    <row r="4" spans="2:19" ht="92.5" customHeight="1">
      <c r="B4" s="171"/>
      <c r="C4" s="171"/>
      <c r="D4" s="222" t="str">
        <f>'[1]Input '!C3</f>
        <v>Incorporated in 2010, Zomato Limited is one of the leading online Food Service platforms in terms of the value of food sold. Its offerings include food delivery, dining-out services, Loyalty programs, and others. As of December 31, 2020, Zomato has established a strong footprint across 23 countries with 131,233 active food delivery restaurants, 161,637 active delivery partners, and an average monthly food order of 10.7 million customers.</v>
      </c>
      <c r="E4" s="222"/>
      <c r="F4" s="222"/>
      <c r="G4" s="222"/>
      <c r="H4" s="222"/>
      <c r="I4" s="222"/>
      <c r="J4" s="222"/>
      <c r="K4" s="222"/>
      <c r="M4" s="202"/>
      <c r="N4" s="202"/>
      <c r="O4" s="202"/>
      <c r="P4" s="202"/>
      <c r="Q4" s="202"/>
      <c r="R4" s="202"/>
      <c r="S4" s="202"/>
    </row>
    <row r="5" spans="2:19">
      <c r="M5" s="202"/>
      <c r="N5" s="202"/>
      <c r="O5" s="202"/>
      <c r="P5" s="202"/>
      <c r="Q5" s="202"/>
      <c r="R5" s="202"/>
      <c r="S5" s="202"/>
    </row>
    <row r="6" spans="2:19" ht="15.5">
      <c r="B6" s="196" t="s">
        <v>351</v>
      </c>
      <c r="C6" s="197">
        <f>IFERROR('[1]Data Sheet'!G16,0)</f>
        <v>43921</v>
      </c>
      <c r="D6" s="197">
        <f>IFERROR('[1]Data Sheet'!H16,0)</f>
        <v>44286</v>
      </c>
      <c r="E6" s="197">
        <f>IFERROR('[1]Data Sheet'!I16,0)</f>
        <v>44651</v>
      </c>
      <c r="F6" s="197">
        <f>IFERROR('[1]Data Sheet'!J16,0)</f>
        <v>45016</v>
      </c>
      <c r="G6" s="197">
        <f>IFERROR('[1]Data Sheet'!K16,0)</f>
        <v>45382</v>
      </c>
      <c r="I6" s="223" t="s">
        <v>352</v>
      </c>
      <c r="J6" s="223"/>
      <c r="K6" s="223"/>
      <c r="M6" s="202"/>
      <c r="N6" s="202"/>
      <c r="O6" s="202"/>
      <c r="P6" s="202"/>
      <c r="Q6" s="202"/>
      <c r="R6" s="202"/>
      <c r="S6" s="202"/>
    </row>
    <row r="7" spans="2:19" ht="3.5" customHeight="1">
      <c r="M7" s="202"/>
      <c r="N7" s="202"/>
      <c r="O7" s="202"/>
      <c r="P7" s="202"/>
      <c r="Q7" s="202"/>
      <c r="R7" s="202"/>
      <c r="S7" s="202"/>
    </row>
    <row r="8" spans="2:19">
      <c r="B8" s="172" t="s">
        <v>353</v>
      </c>
      <c r="C8" s="173">
        <f>IFERROR('[1]Data Sheet'!G17,0)</f>
        <v>2604.7399999999998</v>
      </c>
      <c r="D8" s="173">
        <f>IFERROR('[1]Data Sheet'!H17,0)</f>
        <v>1993.8</v>
      </c>
      <c r="E8" s="173">
        <f>IFERROR('[1]Data Sheet'!I17,0)</f>
        <v>4192.3999999999996</v>
      </c>
      <c r="F8" s="173">
        <f>IFERROR('[1]Data Sheet'!J17,0)</f>
        <v>7079</v>
      </c>
      <c r="G8" s="173">
        <f>IFERROR('[1]Data Sheet'!K17,0)</f>
        <v>12114</v>
      </c>
      <c r="M8" s="202"/>
      <c r="N8" s="202"/>
      <c r="O8" s="202"/>
      <c r="P8" s="202"/>
      <c r="Q8" s="202"/>
      <c r="R8" s="202"/>
      <c r="S8" s="202"/>
    </row>
    <row r="9" spans="2:19">
      <c r="B9" s="174" t="s">
        <v>354</v>
      </c>
      <c r="C9" s="175">
        <f>IFERROR('[1]Profit &amp; Loss'!G27,0)</f>
        <v>0.98442773447915943</v>
      </c>
      <c r="D9" s="175">
        <f>IFERROR('[1]Profit &amp; Loss'!H27,0)</f>
        <v>-0.23454932162135178</v>
      </c>
      <c r="E9" s="175">
        <f>IFERROR('[1]Profit &amp; Loss'!I27,0)</f>
        <v>1.1027184271240844</v>
      </c>
      <c r="F9" s="175">
        <f>IFERROR('[1]Profit &amp; Loss'!J27,0)</f>
        <v>0.6885316286613874</v>
      </c>
      <c r="G9" s="175">
        <f>IFERROR('[1]Profit &amp; Loss'!K27,0)</f>
        <v>0.71125865235202723</v>
      </c>
      <c r="M9" s="202"/>
      <c r="N9" s="202"/>
      <c r="O9" s="202"/>
      <c r="P9" s="202"/>
      <c r="Q9" s="202"/>
      <c r="R9" s="202"/>
      <c r="S9" s="202"/>
    </row>
    <row r="10" spans="2:19">
      <c r="B10" s="172" t="s">
        <v>355</v>
      </c>
      <c r="C10" s="176">
        <f>IFERROR('[1]Profit &amp; Loss'!G29,0)</f>
        <v>0.14489737939295289</v>
      </c>
      <c r="D10" s="176">
        <f>IFERROR('[1]Profit &amp; Loss'!H29,0)</f>
        <v>0.85439863577088981</v>
      </c>
      <c r="E10" s="176">
        <f>IFERROR('[1]Profit &amp; Loss'!I29,0)</f>
        <v>0.81693063638965746</v>
      </c>
      <c r="F10" s="176">
        <f>IFERROR('[1]Profit &amp; Loss'!J29,0)</f>
        <v>0.73329566322926965</v>
      </c>
      <c r="G10" s="176">
        <f>IFERROR('[1]Profit &amp; Loss'!K29,0)</f>
        <v>0.71404985966650159</v>
      </c>
      <c r="M10" s="202"/>
      <c r="N10" s="202"/>
      <c r="O10" s="202"/>
      <c r="P10" s="202"/>
      <c r="Q10" s="202"/>
      <c r="R10" s="202"/>
      <c r="S10" s="202"/>
    </row>
    <row r="11" spans="2:19">
      <c r="B11" s="172" t="s">
        <v>356</v>
      </c>
      <c r="C11" s="176">
        <f>IFERROR('[1]Profit &amp; Loss'!G30,0)</f>
        <v>-0.88481000023034928</v>
      </c>
      <c r="D11" s="176">
        <f>IFERROR('[1]Profit &amp; Loss'!H30,0)</f>
        <v>-0.23427625639482402</v>
      </c>
      <c r="E11" s="176">
        <f>IFERROR('[1]Profit &amp; Loss'!I30,0)</f>
        <v>-0.44146550901631554</v>
      </c>
      <c r="F11" s="176">
        <f>IFERROR('[1]Profit &amp; Loss'!J30,0)</f>
        <v>-0.17106936007910722</v>
      </c>
      <c r="G11" s="176">
        <f>IFERROR('[1]Profit &amp; Loss'!K30,0)</f>
        <v>3.549612019151395E-3</v>
      </c>
      <c r="M11" s="202"/>
      <c r="N11" s="202"/>
      <c r="O11" s="202"/>
      <c r="P11" s="202"/>
      <c r="Q11" s="202"/>
      <c r="R11" s="202"/>
      <c r="S11" s="202"/>
    </row>
    <row r="12" spans="2:19">
      <c r="B12" s="172" t="s">
        <v>357</v>
      </c>
      <c r="C12" s="176">
        <f>IFERROR('[1]Profit &amp; Loss'!G31,0)</f>
        <v>-0.23047323410397966</v>
      </c>
      <c r="D12" s="176">
        <f>IFERROR('[1]Profit &amp; Loss'!H31,0)</f>
        <v>-4.6716906409870612E-2</v>
      </c>
      <c r="E12" s="176">
        <f>IFERROR('[1]Profit &amp; Loss'!I31,0)</f>
        <v>-0.18508358505867772</v>
      </c>
      <c r="F12" s="176">
        <f>IFERROR('[1]Profit &amp; Loss'!J31,0)</f>
        <v>-0.12110617318830343</v>
      </c>
      <c r="G12" s="176">
        <f>IFERROR('[1]Profit &amp; Loss'!K31,0)</f>
        <v>4.2956579164602935E-3</v>
      </c>
      <c r="M12" s="202"/>
      <c r="N12" s="202"/>
      <c r="O12" s="202"/>
      <c r="P12" s="202"/>
      <c r="Q12" s="202"/>
      <c r="R12" s="202"/>
      <c r="S12" s="202"/>
    </row>
    <row r="13" spans="2:19">
      <c r="B13" s="172" t="s">
        <v>358</v>
      </c>
      <c r="C13" s="176">
        <f>IFERROR('[1]Profit &amp; Loss'!G32,0)</f>
        <v>-0.90878936093429674</v>
      </c>
      <c r="D13" s="176">
        <f>IFERROR('[1]Profit &amp; Loss'!H32,0)</f>
        <v>-0.40766375764871099</v>
      </c>
      <c r="E13" s="176">
        <f>IFERROR('[1]Profit &amp; Loss'!I32,0)</f>
        <v>-0.28830741341475052</v>
      </c>
      <c r="F13" s="176">
        <f>IFERROR('[1]Profit &amp; Loss'!J32,0)</f>
        <v>-0.13716626642181098</v>
      </c>
      <c r="G13" s="176">
        <f>IFERROR('[1]Profit &amp; Loss'!K32,0)</f>
        <v>2.8974739970282319E-2</v>
      </c>
      <c r="M13" s="202"/>
      <c r="N13" s="202"/>
      <c r="O13" s="202"/>
      <c r="P13" s="202"/>
      <c r="Q13" s="202"/>
      <c r="R13" s="202"/>
      <c r="S13" s="202"/>
    </row>
    <row r="14" spans="2:19">
      <c r="B14" s="172" t="s">
        <v>359</v>
      </c>
      <c r="C14" s="173">
        <f>IFERROR('[1]Profit &amp; Loss'!G13,0)</f>
        <v>-78905.333333333328</v>
      </c>
      <c r="D14" s="173">
        <f>IFERROR('[1]Profit &amp; Loss'!H13,0)</f>
        <v>-20320</v>
      </c>
      <c r="E14" s="173">
        <f>IFERROR('[1]Profit &amp; Loss'!I13,0)</f>
        <v>-1.5354615785261498</v>
      </c>
      <c r="F14" s="173">
        <f>IFERROR('[1]Profit &amp; Loss'!J13,0)</f>
        <v>-1.1352078096685567</v>
      </c>
      <c r="G14" s="173">
        <f>IFERROR('[1]Profit &amp; Loss'!K13,0)</f>
        <v>0.39796820789587067</v>
      </c>
      <c r="M14" s="202"/>
      <c r="N14" s="202"/>
      <c r="O14" s="202"/>
      <c r="P14" s="202"/>
      <c r="Q14" s="202"/>
      <c r="R14" s="202"/>
      <c r="S14" s="202"/>
    </row>
    <row r="15" spans="2:19">
      <c r="B15" s="174" t="s">
        <v>360</v>
      </c>
      <c r="C15" s="175">
        <f>IFERROR('[1]Profit &amp; Loss'!G33,0)</f>
        <v>1.4531426498782318</v>
      </c>
      <c r="D15" s="175">
        <f>IFERROR('[1]Profit &amp; Loss'!H33,0)</f>
        <v>-0.65663495496713353</v>
      </c>
      <c r="E15" s="175">
        <f>IFERROR('[1]Profit &amp; Loss'!I33,0)</f>
        <v>0.48708169291338588</v>
      </c>
      <c r="F15" s="175">
        <f>IFERROR('[1]Profit &amp; Loss'!J33,0)</f>
        <v>-0.19665756597997852</v>
      </c>
      <c r="G15" s="175">
        <f>IFERROR('[1]Profit &amp; Loss'!K33,0)</f>
        <v>-1.3614830072090629</v>
      </c>
      <c r="M15" s="202"/>
      <c r="N15" s="202"/>
      <c r="O15" s="202"/>
      <c r="P15" s="202"/>
      <c r="Q15" s="202"/>
      <c r="R15" s="202"/>
      <c r="S15" s="202"/>
    </row>
    <row r="16" spans="2:19">
      <c r="B16" s="172" t="s">
        <v>49</v>
      </c>
      <c r="C16" s="172">
        <f>IFERROR('[1]Profit &amp; Loss'!G34,0)</f>
        <v>0</v>
      </c>
      <c r="D16" s="172">
        <f>IFERROR('[1]Profit &amp; Loss'!H34,0)</f>
        <v>0</v>
      </c>
      <c r="E16" s="172">
        <f>IFERROR('[1]Profit &amp; Loss'!I34,0)</f>
        <v>0</v>
      </c>
      <c r="F16" s="172">
        <f>IFERROR('[1]Profit &amp; Loss'!J34,0)</f>
        <v>0</v>
      </c>
      <c r="G16" s="172">
        <f>IFERROR('[1]Profit &amp; Loss'!K34,0)</f>
        <v>0</v>
      </c>
      <c r="M16" s="202"/>
      <c r="N16" s="202"/>
      <c r="O16" s="202"/>
      <c r="P16" s="202"/>
      <c r="Q16" s="202"/>
      <c r="R16" s="202"/>
      <c r="S16" s="202"/>
    </row>
    <row r="17" spans="2:19">
      <c r="M17" s="202"/>
      <c r="N17" s="202"/>
      <c r="O17" s="202"/>
      <c r="P17" s="202"/>
      <c r="Q17" s="202"/>
      <c r="R17" s="202"/>
      <c r="S17" s="202"/>
    </row>
    <row r="18" spans="2:19" ht="15.5">
      <c r="B18" s="196" t="s">
        <v>361</v>
      </c>
      <c r="C18" s="197">
        <f>C6</f>
        <v>43921</v>
      </c>
      <c r="D18" s="197">
        <f t="shared" ref="D18:G18" si="0">D6</f>
        <v>44286</v>
      </c>
      <c r="E18" s="197">
        <f t="shared" si="0"/>
        <v>44651</v>
      </c>
      <c r="F18" s="197">
        <f t="shared" si="0"/>
        <v>45016</v>
      </c>
      <c r="G18" s="197">
        <f t="shared" si="0"/>
        <v>45382</v>
      </c>
      <c r="I18" s="223" t="s">
        <v>362</v>
      </c>
      <c r="J18" s="223"/>
      <c r="K18" s="223"/>
      <c r="M18" s="202"/>
      <c r="N18" s="202"/>
      <c r="O18" s="202"/>
      <c r="P18" s="202"/>
      <c r="Q18" s="202"/>
      <c r="R18" s="202"/>
      <c r="S18" s="202"/>
    </row>
    <row r="19" spans="2:19" ht="3.5" customHeight="1">
      <c r="M19" s="202"/>
      <c r="N19" s="202"/>
      <c r="O19" s="202"/>
      <c r="P19" s="202"/>
      <c r="Q19" s="202"/>
      <c r="R19" s="202"/>
      <c r="S19" s="202"/>
    </row>
    <row r="20" spans="2:19">
      <c r="B20" s="172" t="s">
        <v>363</v>
      </c>
      <c r="C20" s="177" t="s">
        <v>21</v>
      </c>
      <c r="D20" s="177" t="s">
        <v>21</v>
      </c>
      <c r="E20" s="178">
        <f>IFERROR('[1]Profit &amp; Loss'!I14,0)</f>
        <v>-53.599517663605532</v>
      </c>
      <c r="F20" s="178">
        <f>IFERROR('[1]Profit &amp; Loss'!J14,0)</f>
        <v>-44.92569515962925</v>
      </c>
      <c r="G20" s="178">
        <f>IFERROR('[1]Profit &amp; Loss'!K14,0)</f>
        <v>457.5742393162393</v>
      </c>
      <c r="M20" s="202"/>
      <c r="N20" s="202"/>
      <c r="O20" s="202"/>
      <c r="P20" s="202"/>
      <c r="Q20" s="202"/>
      <c r="R20" s="202"/>
      <c r="S20" s="202"/>
    </row>
    <row r="21" spans="2:19">
      <c r="B21" s="172" t="s">
        <v>306</v>
      </c>
      <c r="C21" s="178">
        <f>IFERROR('[1]Profit &amp; Loss'!G41,0)</f>
        <v>1.4882631145051423E-2</v>
      </c>
      <c r="D21" s="178">
        <f>IFERROR('[1]Profit &amp; Loss'!H41,0)</f>
        <v>0.80539499036608853</v>
      </c>
      <c r="E21" s="178">
        <f>IFERROR('[1]Profit &amp; Loss'!I41,0)</f>
        <v>-34.190910417116903</v>
      </c>
      <c r="F21" s="178">
        <f>IFERROR('[1]Profit &amp; Loss'!J41,0)</f>
        <v>-35.601032204789426</v>
      </c>
      <c r="G21" s="178">
        <f>IFERROR('[1]Profit &amp; Loss'!K41,0)</f>
        <v>3735.5013488372092</v>
      </c>
      <c r="H21" s="179">
        <f>IFERROR('[1]Profit &amp; Loss'!L41,0)</f>
        <v>0</v>
      </c>
      <c r="M21" s="202"/>
      <c r="N21" s="202"/>
      <c r="O21" s="202"/>
      <c r="P21" s="202"/>
      <c r="Q21" s="202"/>
      <c r="R21" s="202"/>
      <c r="S21" s="202"/>
    </row>
    <row r="22" spans="2:19">
      <c r="B22" s="172" t="s">
        <v>364</v>
      </c>
      <c r="C22" s="178">
        <f>IFERROR('[1]Profit &amp; Loss'!G42,0)</f>
        <v>-1.3168300866881153E-2</v>
      </c>
      <c r="D22" s="178">
        <f>IFERROR('[1]Profit &amp; Loss'!H42,0)</f>
        <v>-0.18868492326211259</v>
      </c>
      <c r="E22" s="178">
        <f>IFERROR('[1]Profit &amp; Loss'!I42,0)</f>
        <v>15.09410767102376</v>
      </c>
      <c r="F22" s="178">
        <f>IFERROR('[1]Profit &amp; Loss'!J42,0)</f>
        <v>6.0902457974290156</v>
      </c>
      <c r="G22" s="178">
        <f>IFERROR('[1]Profit &amp; Loss'!K42,0)</f>
        <v>13.259580485388806</v>
      </c>
      <c r="M22" s="202"/>
      <c r="N22" s="202"/>
      <c r="O22" s="202"/>
      <c r="P22" s="202"/>
      <c r="Q22" s="202"/>
      <c r="R22" s="202"/>
      <c r="S22" s="202"/>
    </row>
    <row r="23" spans="2:19">
      <c r="B23" s="172" t="s">
        <v>365</v>
      </c>
      <c r="C23" s="178">
        <f>IFERROR('[1]Balance Sheet'!G27,0)</f>
        <v>0</v>
      </c>
      <c r="D23" s="178">
        <f>IFERROR('[1]Balance Sheet'!H27,0)</f>
        <v>0</v>
      </c>
      <c r="E23" s="178">
        <f>IFERROR('[1]Balance Sheet'!I27,0)</f>
        <v>3.9250999363848416</v>
      </c>
      <c r="F23" s="178">
        <f>IFERROR('[1]Balance Sheet'!J27,0)</f>
        <v>2.2416675231243577</v>
      </c>
      <c r="G23" s="178">
        <f>IFERROR('[1]Balance Sheet'!K27,0)</f>
        <v>7.8679546367510893</v>
      </c>
      <c r="H23" s="180">
        <f>IFERROR('[1]Balance Sheet'!L27,0)</f>
        <v>0</v>
      </c>
      <c r="M23" s="202"/>
      <c r="N23" s="202"/>
      <c r="O23" s="202"/>
      <c r="P23" s="202"/>
      <c r="Q23" s="202"/>
      <c r="R23" s="202"/>
      <c r="S23" s="202"/>
    </row>
    <row r="24" spans="2:19">
      <c r="B24" s="172" t="s">
        <v>366</v>
      </c>
      <c r="C24" s="181">
        <f>IFERROR('[1]Balance Sheet'!G23,0)</f>
        <v>-5.1754777209322658</v>
      </c>
      <c r="D24" s="181">
        <f>IFERROR('[1]Balance Sheet'!H23,0)</f>
        <v>-0.10633454564483633</v>
      </c>
      <c r="E24" s="181">
        <f>IFERROR('[1]Balance Sheet'!I23,0)</f>
        <v>-7.3230135409408995E-2</v>
      </c>
      <c r="F24" s="181">
        <f>IFERROR('[1]Balance Sheet'!J23,0)</f>
        <v>-4.9897225077081192E-2</v>
      </c>
      <c r="G24" s="181">
        <f>IFERROR('[1]Balance Sheet'!K23,0)</f>
        <v>1.719492480282173E-2</v>
      </c>
      <c r="M24" s="202"/>
      <c r="N24" s="202"/>
      <c r="O24" s="202"/>
      <c r="P24" s="202"/>
      <c r="Q24" s="202"/>
      <c r="R24" s="202"/>
      <c r="S24" s="202"/>
    </row>
    <row r="25" spans="2:19">
      <c r="B25" s="172" t="s">
        <v>367</v>
      </c>
      <c r="C25" s="181">
        <f>IFERROR('[1]Balance Sheet'!G24,0)</f>
        <v>-1.3612177115421018</v>
      </c>
      <c r="D25" s="181">
        <f>IFERROR('[1]Balance Sheet'!H24,0)</f>
        <v>-0.17980469413099609</v>
      </c>
      <c r="E25" s="181">
        <f>IFERROR('[1]Balance Sheet'!I24,0)</f>
        <v>-9.766840425102033E-2</v>
      </c>
      <c r="F25" s="181">
        <f>IFERROR('[1]Balance Sheet'!J24,0)</f>
        <v>-5.2869511914795796E-2</v>
      </c>
      <c r="G25" s="181">
        <f>IFERROR('[1]Balance Sheet'!K24,0)</f>
        <v>1.7651778550414551E-2</v>
      </c>
      <c r="M25" s="202"/>
      <c r="N25" s="202"/>
      <c r="O25" s="202"/>
      <c r="P25" s="202"/>
      <c r="Q25" s="202"/>
      <c r="R25" s="202"/>
      <c r="S25" s="202"/>
    </row>
    <row r="26" spans="2:19">
      <c r="M26" s="202"/>
      <c r="N26" s="202"/>
      <c r="O26" s="202"/>
      <c r="P26" s="202"/>
      <c r="Q26" s="202"/>
      <c r="R26" s="202"/>
      <c r="S26" s="202"/>
    </row>
    <row r="27" spans="2:19" ht="15.5">
      <c r="B27" s="198" t="s">
        <v>368</v>
      </c>
      <c r="C27" s="224" t="str">
        <f>[1]Sheet4!C885</f>
        <v>N. Shares (in Cr.)</v>
      </c>
      <c r="D27" s="224"/>
      <c r="E27" s="199" t="str">
        <f>[1]Sheet4!D885</f>
        <v>% Holding</v>
      </c>
      <c r="F27" s="224" t="str">
        <f>[1]Sheet4!E885</f>
        <v>Market Value</v>
      </c>
      <c r="G27" s="224"/>
      <c r="I27" s="223" t="s">
        <v>369</v>
      </c>
      <c r="J27" s="223"/>
      <c r="K27" s="223"/>
      <c r="M27" s="202"/>
      <c r="N27" s="202"/>
      <c r="O27" s="202"/>
      <c r="P27" s="202"/>
      <c r="Q27" s="202"/>
      <c r="R27" s="202"/>
      <c r="S27" s="202"/>
    </row>
    <row r="28" spans="2:19" ht="3.5" customHeight="1">
      <c r="M28" s="202"/>
      <c r="N28" s="202"/>
      <c r="O28" s="202"/>
      <c r="P28" s="202"/>
      <c r="Q28" s="202"/>
      <c r="R28" s="202"/>
      <c r="S28" s="202"/>
    </row>
    <row r="29" spans="2:19">
      <c r="B29" s="182" t="str">
        <f>[1]Sheet4!B886</f>
        <v>Info Edge (India) Limited</v>
      </c>
      <c r="C29" s="225">
        <f>[1]Sheet4!C886</f>
        <v>11.946870949999999</v>
      </c>
      <c r="D29" s="225"/>
      <c r="E29" s="226">
        <f>[1]Sheet4!D886</f>
        <v>0.12380000000000001</v>
      </c>
      <c r="F29" s="226"/>
      <c r="G29" s="183">
        <f>[1]Sheet4!E886</f>
        <v>2794.373115205</v>
      </c>
      <c r="H29" s="184"/>
      <c r="M29" s="202"/>
      <c r="N29" s="202"/>
      <c r="O29" s="202"/>
      <c r="P29" s="202"/>
      <c r="Q29" s="202"/>
      <c r="R29" s="202"/>
      <c r="S29" s="202"/>
    </row>
    <row r="30" spans="2:19">
      <c r="B30" s="182" t="str">
        <f>[1]Sheet4!B887</f>
        <v>Foodie Bay Employees Esop Trust</v>
      </c>
      <c r="C30" s="225">
        <f>[1]Sheet4!C887</f>
        <v>5.8538420899999997</v>
      </c>
      <c r="D30" s="225"/>
      <c r="E30" s="226">
        <f>[1]Sheet4!D887</f>
        <v>6.0700000000000004E-2</v>
      </c>
      <c r="F30" s="226"/>
      <c r="G30" s="183">
        <f>[1]Sheet4!E887</f>
        <v>1369.213664851</v>
      </c>
      <c r="H30" s="184"/>
      <c r="M30" s="202"/>
      <c r="N30" s="202"/>
      <c r="O30" s="202"/>
      <c r="P30" s="202"/>
      <c r="Q30" s="202"/>
      <c r="R30" s="202"/>
      <c r="S30" s="202"/>
    </row>
    <row r="31" spans="2:19">
      <c r="B31" s="182" t="str">
        <f>[1]Sheet4!B888</f>
        <v>Deepinder Goyal</v>
      </c>
      <c r="C31" s="225">
        <f>[1]Sheet4!C888</f>
        <v>3.694715</v>
      </c>
      <c r="D31" s="225"/>
      <c r="E31" s="226">
        <f>[1]Sheet4!D888</f>
        <v>3.8300000000000001E-2</v>
      </c>
      <c r="F31" s="226"/>
      <c r="G31" s="183">
        <f>[1]Sheet4!E888</f>
        <v>864.19383849999997</v>
      </c>
      <c r="H31" s="184"/>
      <c r="M31" s="202"/>
      <c r="N31" s="202"/>
      <c r="O31" s="202"/>
      <c r="P31" s="202"/>
      <c r="Q31" s="202"/>
      <c r="R31" s="202"/>
      <c r="S31" s="202"/>
    </row>
    <row r="32" spans="2:19">
      <c r="B32" s="182" t="str">
        <f>[1]Sheet4!B889</f>
        <v>Antfin Singapore Holding Pte. Ltd.</v>
      </c>
      <c r="C32" s="225">
        <f>[1]Sheet4!C889</f>
        <v>1.88414675</v>
      </c>
      <c r="D32" s="225"/>
      <c r="E32" s="226">
        <f>[1]Sheet4!D889</f>
        <v>1.95E-2</v>
      </c>
      <c r="F32" s="226"/>
      <c r="G32" s="183">
        <f>[1]Sheet4!E889</f>
        <v>440.70192482499999</v>
      </c>
      <c r="H32" s="184"/>
      <c r="M32" s="202"/>
      <c r="N32" s="202"/>
      <c r="O32" s="202"/>
      <c r="P32" s="202"/>
      <c r="Q32" s="202"/>
      <c r="R32" s="202"/>
      <c r="S32" s="202"/>
    </row>
    <row r="33" spans="2:19">
      <c r="B33" s="182" t="str">
        <f>[1]Sheet4!B890</f>
        <v>Icici Prudential Balanced Advantage Fund</v>
      </c>
      <c r="C33" s="225">
        <f>[1]Sheet4!C890</f>
        <v>1.69053725</v>
      </c>
      <c r="D33" s="225"/>
      <c r="E33" s="226">
        <f>[1]Sheet4!D890</f>
        <v>1.7500000000000002E-2</v>
      </c>
      <c r="F33" s="226"/>
      <c r="G33" s="183">
        <f>[1]Sheet4!E890</f>
        <v>395.41666277500002</v>
      </c>
      <c r="H33" s="184"/>
      <c r="M33" s="202"/>
      <c r="N33" s="202"/>
      <c r="O33" s="202"/>
      <c r="P33" s="202"/>
      <c r="Q33" s="202"/>
      <c r="R33" s="202"/>
      <c r="S33" s="202"/>
    </row>
    <row r="34" spans="2:19">
      <c r="B34" s="182" t="str">
        <f>[1]Sheet4!B891</f>
        <v>Camas Investments Pte. Ltd.</v>
      </c>
      <c r="C34" s="225">
        <f>[1]Sheet4!C891</f>
        <v>1.6808448899999999</v>
      </c>
      <c r="D34" s="225"/>
      <c r="E34" s="226">
        <f>[1]Sheet4!D891</f>
        <v>1.7399999999999999E-2</v>
      </c>
      <c r="F34" s="226"/>
      <c r="G34" s="183">
        <f>[1]Sheet4!E891</f>
        <v>393.149619771</v>
      </c>
      <c r="H34" s="184"/>
      <c r="M34" s="202"/>
      <c r="N34" s="202"/>
      <c r="O34" s="202"/>
      <c r="P34" s="202"/>
      <c r="Q34" s="202"/>
      <c r="R34" s="202"/>
      <c r="S34" s="202"/>
    </row>
    <row r="35" spans="2:19">
      <c r="B35" s="182" t="str">
        <f>[1]Sheet4!B892</f>
        <v>Kotak Flexicap Fund</v>
      </c>
      <c r="C35" s="225">
        <f>[1]Sheet4!C892</f>
        <v>1.5733373799999999</v>
      </c>
      <c r="D35" s="225"/>
      <c r="E35" s="226">
        <f>[1]Sheet4!D892</f>
        <v>1.6299999999999999E-2</v>
      </c>
      <c r="F35" s="226"/>
      <c r="G35" s="183">
        <f>[1]Sheet4!E892</f>
        <v>368.00361318199998</v>
      </c>
      <c r="H35" s="184"/>
      <c r="M35" s="202"/>
      <c r="N35" s="202"/>
      <c r="O35" s="202"/>
      <c r="P35" s="202"/>
      <c r="Q35" s="202"/>
      <c r="R35" s="202"/>
      <c r="S35" s="202"/>
    </row>
    <row r="36" spans="2:19">
      <c r="B36" s="182" t="str">
        <f>[1]Sheet4!B893</f>
        <v>Axis Mutual Fund Trustee Limited A/C Axis Mutual Fund A/C Axis Bluechip Fund</v>
      </c>
      <c r="C36" s="225">
        <f>[1]Sheet4!C893</f>
        <v>1.5104022800000001</v>
      </c>
      <c r="D36" s="225"/>
      <c r="E36" s="226">
        <f>[1]Sheet4!D893</f>
        <v>1.5700000000000002E-2</v>
      </c>
      <c r="F36" s="226"/>
      <c r="G36" s="183">
        <f>[1]Sheet4!E893</f>
        <v>353.28309329200005</v>
      </c>
      <c r="H36" s="184"/>
      <c r="M36" s="202"/>
      <c r="N36" s="202"/>
      <c r="O36" s="202"/>
      <c r="P36" s="202"/>
      <c r="Q36" s="202"/>
      <c r="R36" s="202"/>
      <c r="S36" s="202"/>
    </row>
    <row r="37" spans="2:19">
      <c r="B37" s="182" t="str">
        <f>[1]Sheet4!B894</f>
        <v>Government Of Singapore</v>
      </c>
      <c r="C37" s="225">
        <f>[1]Sheet4!C894</f>
        <v>1.3175695700000001</v>
      </c>
      <c r="D37" s="225"/>
      <c r="E37" s="226">
        <f>[1]Sheet4!D894</f>
        <v>1.37E-2</v>
      </c>
      <c r="F37" s="226"/>
      <c r="G37" s="183">
        <f>[1]Sheet4!E894</f>
        <v>308.17952242300004</v>
      </c>
      <c r="H37" s="184"/>
      <c r="M37" s="202"/>
      <c r="N37" s="202"/>
      <c r="O37" s="202"/>
      <c r="P37" s="202"/>
      <c r="Q37" s="202"/>
      <c r="R37" s="202"/>
      <c r="S37" s="202"/>
    </row>
    <row r="38" spans="2:19">
      <c r="B38" s="182" t="str">
        <f>[1]Sheet4!B895</f>
        <v>Sbi Bse Sensex Etf</v>
      </c>
      <c r="C38" s="225">
        <f>[1]Sheet4!C895</f>
        <v>1.2943161000000001</v>
      </c>
      <c r="D38" s="225"/>
      <c r="E38" s="226">
        <f>[1]Sheet4!D895</f>
        <v>1.34E-2</v>
      </c>
      <c r="F38" s="226"/>
      <c r="G38" s="183">
        <f>[1]Sheet4!E895</f>
        <v>302.74053579000002</v>
      </c>
      <c r="H38" s="184"/>
      <c r="M38" s="202"/>
      <c r="N38" s="202"/>
      <c r="O38" s="202"/>
      <c r="P38" s="202"/>
      <c r="Q38" s="202"/>
      <c r="R38" s="202"/>
      <c r="S38" s="202"/>
    </row>
    <row r="39" spans="2:19">
      <c r="B39" s="185"/>
      <c r="C39" s="185"/>
      <c r="D39" s="185"/>
      <c r="E39" s="185"/>
      <c r="F39" s="185"/>
      <c r="G39" s="185"/>
      <c r="M39" s="202"/>
      <c r="N39" s="202"/>
      <c r="O39" s="202"/>
      <c r="P39" s="202"/>
      <c r="Q39" s="202"/>
      <c r="R39" s="202"/>
      <c r="S39" s="202"/>
    </row>
    <row r="40" spans="2:19" ht="15.5">
      <c r="B40" s="198" t="s">
        <v>370</v>
      </c>
      <c r="C40" s="198" t="s">
        <v>371</v>
      </c>
      <c r="D40" s="221" t="s">
        <v>372</v>
      </c>
      <c r="E40" s="221"/>
      <c r="F40" s="221" t="s">
        <v>373</v>
      </c>
      <c r="G40" s="221"/>
      <c r="I40" s="223" t="s">
        <v>123</v>
      </c>
      <c r="J40" s="223"/>
      <c r="K40" s="223"/>
      <c r="M40" s="202"/>
      <c r="N40" s="202"/>
      <c r="O40" s="202"/>
      <c r="P40" s="202"/>
      <c r="Q40" s="202"/>
      <c r="R40" s="202"/>
      <c r="S40" s="202"/>
    </row>
    <row r="41" spans="2:19" ht="3.5" customHeight="1">
      <c r="D41" s="234"/>
      <c r="E41" s="234"/>
      <c r="M41" s="202"/>
      <c r="N41" s="202"/>
      <c r="O41" s="202"/>
      <c r="P41" s="202"/>
      <c r="Q41" s="202"/>
      <c r="R41" s="202"/>
      <c r="S41" s="202"/>
    </row>
    <row r="42" spans="2:19" ht="16.5">
      <c r="B42" s="186" t="s">
        <v>374</v>
      </c>
      <c r="C42" s="187" t="s">
        <v>375</v>
      </c>
      <c r="D42" s="228" t="s">
        <v>376</v>
      </c>
      <c r="E42" s="229"/>
      <c r="F42" s="229" t="s">
        <v>21</v>
      </c>
      <c r="G42" s="229"/>
      <c r="I42" s="170" t="s">
        <v>377</v>
      </c>
      <c r="K42" s="188">
        <f>IFERROR('[1]Data Sheet'!B8,0)</f>
        <v>233.9</v>
      </c>
      <c r="M42" s="202"/>
      <c r="N42" s="202"/>
      <c r="O42" s="202"/>
      <c r="P42" s="202"/>
      <c r="Q42" s="202"/>
      <c r="R42" s="202"/>
      <c r="S42" s="202"/>
    </row>
    <row r="43" spans="2:19" ht="16.5">
      <c r="B43" s="186" t="s">
        <v>378</v>
      </c>
      <c r="C43" s="187" t="s">
        <v>379</v>
      </c>
      <c r="D43" s="228" t="s">
        <v>380</v>
      </c>
      <c r="E43" s="229"/>
      <c r="F43" s="229" t="s">
        <v>21</v>
      </c>
      <c r="G43" s="229"/>
      <c r="I43" s="170" t="s">
        <v>381</v>
      </c>
      <c r="K43" s="188">
        <f>IFERROR('[1]Data Sheet'!B6,0)</f>
        <v>965.03505771697314</v>
      </c>
      <c r="M43" s="202"/>
      <c r="N43" s="202"/>
      <c r="O43" s="202"/>
      <c r="P43" s="202"/>
      <c r="Q43" s="202"/>
      <c r="R43" s="202"/>
      <c r="S43" s="202"/>
    </row>
    <row r="44" spans="2:19">
      <c r="B44" s="186" t="s">
        <v>382</v>
      </c>
      <c r="C44" s="187" t="s">
        <v>383</v>
      </c>
      <c r="D44" s="230">
        <v>0.8</v>
      </c>
      <c r="E44" s="230"/>
      <c r="F44" s="231">
        <v>9.41</v>
      </c>
      <c r="G44" s="231"/>
      <c r="I44" s="189" t="s">
        <v>129</v>
      </c>
      <c r="K44" s="188">
        <f>K42*K43</f>
        <v>225721.7</v>
      </c>
      <c r="M44" s="202"/>
      <c r="N44" s="202"/>
      <c r="O44" s="202"/>
      <c r="P44" s="202"/>
      <c r="Q44" s="202"/>
      <c r="R44" s="202"/>
      <c r="S44" s="202"/>
    </row>
    <row r="45" spans="2:19">
      <c r="B45" s="190"/>
      <c r="I45" s="191" t="s">
        <v>384</v>
      </c>
      <c r="K45" s="192">
        <f>IFERROR('[1]Data Sheet'!K69*-1,0)</f>
        <v>-731</v>
      </c>
      <c r="M45" s="202"/>
      <c r="N45" s="202"/>
      <c r="O45" s="202"/>
      <c r="P45" s="202"/>
      <c r="Q45" s="202"/>
      <c r="R45" s="202"/>
      <c r="S45" s="202"/>
    </row>
    <row r="46" spans="2:19">
      <c r="B46" s="193" t="s">
        <v>385</v>
      </c>
      <c r="I46" s="191" t="s">
        <v>386</v>
      </c>
      <c r="K46" s="188">
        <f>IFERROR('[1]Data Sheet'!K59,0)</f>
        <v>749</v>
      </c>
      <c r="M46" s="202"/>
      <c r="N46" s="202"/>
      <c r="O46" s="202"/>
      <c r="P46" s="202"/>
      <c r="Q46" s="202"/>
      <c r="R46" s="202"/>
      <c r="S46" s="202"/>
    </row>
    <row r="47" spans="2:19">
      <c r="B47" s="193" t="s">
        <v>387</v>
      </c>
      <c r="I47" s="191" t="s">
        <v>388</v>
      </c>
      <c r="K47" s="170">
        <v>7</v>
      </c>
      <c r="M47" s="202"/>
      <c r="N47" s="202"/>
      <c r="O47" s="202"/>
      <c r="P47" s="202"/>
      <c r="Q47" s="202"/>
      <c r="R47" s="202"/>
      <c r="S47" s="202"/>
    </row>
    <row r="48" spans="2:19">
      <c r="I48" s="194" t="s">
        <v>302</v>
      </c>
      <c r="K48" s="195">
        <f>SUM(K44:K47)</f>
        <v>225746.7</v>
      </c>
      <c r="M48" s="202"/>
      <c r="N48" s="202"/>
      <c r="O48" s="202"/>
      <c r="P48" s="202"/>
      <c r="Q48" s="202"/>
      <c r="R48" s="202"/>
      <c r="S48" s="202"/>
    </row>
    <row r="49" spans="2:19">
      <c r="I49" s="194"/>
      <c r="K49" s="195"/>
      <c r="M49" s="202"/>
      <c r="N49" s="202"/>
      <c r="O49" s="202"/>
      <c r="P49" s="202"/>
      <c r="Q49" s="202"/>
      <c r="R49" s="202"/>
      <c r="S49" s="202"/>
    </row>
    <row r="50" spans="2:19">
      <c r="B50" s="232" t="s">
        <v>389</v>
      </c>
      <c r="C50" s="232"/>
      <c r="D50" s="232"/>
      <c r="E50" s="232"/>
      <c r="F50" s="232"/>
      <c r="G50" s="232"/>
      <c r="H50" s="232"/>
      <c r="I50" s="232"/>
      <c r="J50" s="232"/>
      <c r="K50" s="232"/>
      <c r="M50" s="202"/>
      <c r="N50" s="202"/>
      <c r="O50" s="202"/>
      <c r="P50" s="202"/>
      <c r="Q50" s="202"/>
      <c r="R50" s="202"/>
      <c r="S50" s="202"/>
    </row>
    <row r="51" spans="2:19" ht="3.5" customHeight="1">
      <c r="M51" s="202"/>
      <c r="N51" s="202"/>
      <c r="O51" s="202"/>
      <c r="P51" s="202"/>
      <c r="Q51" s="202"/>
      <c r="R51" s="202"/>
      <c r="S51" s="202"/>
    </row>
    <row r="52" spans="2:19" ht="14.5" customHeight="1">
      <c r="B52" s="233" t="s">
        <v>390</v>
      </c>
      <c r="C52" s="233"/>
      <c r="D52" s="233"/>
      <c r="E52" s="233"/>
      <c r="F52" s="233"/>
      <c r="G52" s="233"/>
      <c r="H52" s="233"/>
      <c r="I52" s="233"/>
      <c r="J52" s="233"/>
      <c r="K52" s="233"/>
      <c r="M52" s="202"/>
      <c r="N52" s="202"/>
      <c r="O52" s="202"/>
      <c r="P52" s="202"/>
      <c r="Q52" s="202"/>
      <c r="R52" s="202"/>
      <c r="S52" s="202"/>
    </row>
    <row r="53" spans="2:19" ht="26.5" customHeight="1">
      <c r="B53" s="227" t="s">
        <v>391</v>
      </c>
      <c r="C53" s="227"/>
      <c r="D53" s="227"/>
      <c r="E53" s="227"/>
      <c r="F53" s="227"/>
      <c r="G53" s="227"/>
      <c r="H53" s="227"/>
      <c r="I53" s="227"/>
      <c r="J53" s="227"/>
      <c r="K53" s="227"/>
      <c r="M53" s="202"/>
      <c r="N53" s="202"/>
      <c r="O53" s="202"/>
      <c r="P53" s="202"/>
      <c r="Q53" s="202"/>
      <c r="R53" s="202"/>
      <c r="S53" s="202"/>
    </row>
    <row r="54" spans="2:19" ht="14.5" customHeight="1">
      <c r="B54" s="233" t="s">
        <v>392</v>
      </c>
      <c r="C54" s="233"/>
      <c r="D54" s="233"/>
      <c r="E54" s="233"/>
      <c r="F54" s="233"/>
      <c r="G54" s="233"/>
      <c r="H54" s="233"/>
      <c r="I54" s="233"/>
      <c r="J54" s="233"/>
      <c r="K54" s="233"/>
      <c r="M54" s="202"/>
      <c r="N54" s="202"/>
      <c r="O54" s="202"/>
      <c r="P54" s="202"/>
      <c r="Q54" s="202"/>
      <c r="R54" s="202"/>
      <c r="S54" s="202"/>
    </row>
    <row r="55" spans="2:19" ht="14.5" customHeight="1">
      <c r="B55" s="233" t="s">
        <v>393</v>
      </c>
      <c r="C55" s="233"/>
      <c r="D55" s="233"/>
      <c r="E55" s="233"/>
      <c r="F55" s="233"/>
      <c r="G55" s="233"/>
      <c r="H55" s="233"/>
      <c r="I55" s="233"/>
      <c r="J55" s="233"/>
      <c r="K55" s="233"/>
      <c r="M55" s="202"/>
      <c r="N55" s="202"/>
      <c r="O55" s="202"/>
      <c r="P55" s="202"/>
      <c r="Q55" s="202"/>
      <c r="R55" s="202"/>
      <c r="S55" s="202"/>
    </row>
    <row r="56" spans="2:19" ht="26" customHeight="1">
      <c r="B56" s="227" t="s">
        <v>394</v>
      </c>
      <c r="C56" s="227"/>
      <c r="D56" s="227"/>
      <c r="E56" s="227"/>
      <c r="F56" s="227"/>
      <c r="G56" s="227"/>
      <c r="H56" s="227"/>
      <c r="I56" s="227"/>
      <c r="J56" s="227"/>
      <c r="K56" s="227"/>
      <c r="M56" s="202"/>
      <c r="N56" s="202"/>
      <c r="O56" s="202"/>
      <c r="P56" s="202"/>
      <c r="Q56" s="202"/>
      <c r="R56" s="202"/>
      <c r="S56" s="202"/>
    </row>
    <row r="57" spans="2:19">
      <c r="M57" s="202"/>
      <c r="N57" s="202"/>
      <c r="O57" s="202"/>
      <c r="P57" s="202"/>
      <c r="Q57" s="202"/>
      <c r="R57" s="202"/>
      <c r="S57" s="202"/>
    </row>
    <row r="58" spans="2:19">
      <c r="B58" s="200" t="s">
        <v>395</v>
      </c>
      <c r="C58" s="201"/>
      <c r="D58" s="201"/>
      <c r="E58" s="201"/>
      <c r="F58" s="201"/>
      <c r="G58" s="201"/>
      <c r="H58" s="201"/>
      <c r="I58" s="201"/>
      <c r="J58" s="201"/>
      <c r="K58" s="201"/>
      <c r="M58" s="202"/>
      <c r="N58" s="202"/>
      <c r="O58" s="202"/>
      <c r="P58" s="202"/>
      <c r="Q58" s="202"/>
      <c r="R58" s="202"/>
      <c r="S58" s="202"/>
    </row>
    <row r="59" spans="2:19">
      <c r="M59" s="202"/>
      <c r="N59" s="202"/>
      <c r="O59" s="202"/>
      <c r="P59" s="202"/>
      <c r="Q59" s="202"/>
      <c r="R59" s="202"/>
      <c r="S59" s="202"/>
    </row>
    <row r="60" spans="2:19">
      <c r="M60" s="202"/>
      <c r="N60" s="202"/>
      <c r="O60" s="202"/>
      <c r="P60" s="202"/>
      <c r="Q60" s="202"/>
      <c r="R60" s="202"/>
      <c r="S60" s="202"/>
    </row>
    <row r="61" spans="2:19">
      <c r="M61" s="202"/>
      <c r="N61" s="202"/>
      <c r="O61" s="202"/>
      <c r="P61" s="202"/>
      <c r="Q61" s="202"/>
      <c r="R61" s="202"/>
      <c r="S61" s="202"/>
    </row>
    <row r="62" spans="2:19">
      <c r="M62" s="202"/>
      <c r="N62" s="202"/>
      <c r="O62" s="202"/>
      <c r="P62" s="202"/>
      <c r="Q62" s="202"/>
      <c r="R62" s="202"/>
      <c r="S62" s="202"/>
    </row>
    <row r="63" spans="2:19">
      <c r="M63" s="202"/>
      <c r="N63" s="202"/>
      <c r="O63" s="202"/>
      <c r="P63" s="202"/>
      <c r="Q63" s="202"/>
      <c r="R63" s="202"/>
      <c r="S63" s="202"/>
    </row>
    <row r="64" spans="2:19">
      <c r="M64" s="202"/>
      <c r="N64" s="202"/>
      <c r="O64" s="202"/>
      <c r="P64" s="202"/>
      <c r="Q64" s="202"/>
      <c r="R64" s="202"/>
      <c r="S64" s="202"/>
    </row>
    <row r="65" spans="13:19">
      <c r="M65" s="202"/>
      <c r="N65" s="202"/>
      <c r="O65" s="202"/>
      <c r="P65" s="202"/>
      <c r="Q65" s="202"/>
      <c r="R65" s="202"/>
      <c r="S65" s="202"/>
    </row>
    <row r="66" spans="13:19">
      <c r="M66" s="202"/>
      <c r="N66" s="202"/>
      <c r="O66" s="202"/>
      <c r="P66" s="202"/>
      <c r="Q66" s="202"/>
      <c r="R66" s="202"/>
      <c r="S66" s="202"/>
    </row>
    <row r="67" spans="13:19">
      <c r="M67" s="202"/>
      <c r="N67" s="202"/>
      <c r="O67" s="202"/>
      <c r="P67" s="202"/>
      <c r="Q67" s="202"/>
      <c r="R67" s="202"/>
      <c r="S67" s="202"/>
    </row>
    <row r="68" spans="13:19">
      <c r="M68" s="202"/>
      <c r="N68" s="202"/>
      <c r="O68" s="202"/>
      <c r="P68" s="202"/>
      <c r="Q68" s="202"/>
      <c r="R68" s="202"/>
      <c r="S68" s="202"/>
    </row>
    <row r="69" spans="13:19">
      <c r="M69" s="202"/>
      <c r="N69" s="202"/>
      <c r="O69" s="202"/>
      <c r="P69" s="202"/>
      <c r="Q69" s="202"/>
      <c r="R69" s="202"/>
      <c r="S69" s="202"/>
    </row>
    <row r="70" spans="13:19">
      <c r="M70" s="202"/>
      <c r="N70" s="202"/>
      <c r="O70" s="202"/>
      <c r="P70" s="202"/>
      <c r="Q70" s="202"/>
      <c r="R70" s="202"/>
      <c r="S70" s="202"/>
    </row>
    <row r="71" spans="13:19">
      <c r="M71" s="202"/>
      <c r="N71" s="202"/>
      <c r="O71" s="202"/>
      <c r="P71" s="202"/>
      <c r="Q71" s="202"/>
      <c r="R71" s="202"/>
      <c r="S71" s="202"/>
    </row>
    <row r="72" spans="13:19">
      <c r="M72" s="202"/>
      <c r="N72" s="202"/>
      <c r="O72" s="202"/>
      <c r="P72" s="202"/>
      <c r="Q72" s="202"/>
      <c r="R72" s="202"/>
      <c r="S72" s="202"/>
    </row>
    <row r="73" spans="13:19">
      <c r="M73" s="202"/>
      <c r="N73" s="202"/>
      <c r="O73" s="202"/>
      <c r="P73" s="202"/>
      <c r="Q73" s="202"/>
      <c r="R73" s="202"/>
      <c r="S73" s="202"/>
    </row>
    <row r="74" spans="13:19">
      <c r="M74" s="202"/>
      <c r="N74" s="202"/>
      <c r="O74" s="202"/>
      <c r="P74" s="202"/>
      <c r="Q74" s="202"/>
      <c r="R74" s="202"/>
      <c r="S74" s="202"/>
    </row>
    <row r="75" spans="13:19">
      <c r="M75" s="202"/>
      <c r="N75" s="202"/>
      <c r="O75" s="202"/>
      <c r="P75" s="202"/>
      <c r="Q75" s="202"/>
      <c r="R75" s="202"/>
      <c r="S75" s="202"/>
    </row>
    <row r="76" spans="13:19">
      <c r="M76" s="202"/>
      <c r="N76" s="202"/>
      <c r="O76" s="202"/>
      <c r="P76" s="202"/>
      <c r="Q76" s="202"/>
      <c r="R76" s="202"/>
      <c r="S76" s="202"/>
    </row>
    <row r="77" spans="13:19">
      <c r="M77" s="202"/>
      <c r="N77" s="202"/>
      <c r="O77" s="202"/>
      <c r="P77" s="202"/>
      <c r="Q77" s="202"/>
      <c r="R77" s="202"/>
      <c r="S77" s="202"/>
    </row>
    <row r="78" spans="13:19">
      <c r="M78" s="202"/>
      <c r="N78" s="202"/>
      <c r="O78" s="202"/>
      <c r="P78" s="202"/>
      <c r="Q78" s="202"/>
      <c r="R78" s="202"/>
      <c r="S78" s="202"/>
    </row>
    <row r="79" spans="13:19">
      <c r="M79" s="202"/>
      <c r="N79" s="202"/>
      <c r="O79" s="202"/>
      <c r="P79" s="202"/>
      <c r="Q79" s="202"/>
      <c r="R79" s="202"/>
      <c r="S79" s="202"/>
    </row>
    <row r="80" spans="13:19">
      <c r="M80" s="202"/>
      <c r="N80" s="202"/>
      <c r="O80" s="202"/>
      <c r="P80" s="202"/>
      <c r="Q80" s="202"/>
      <c r="R80" s="202"/>
      <c r="S80" s="202"/>
    </row>
    <row r="81" spans="13:19">
      <c r="M81" s="202"/>
      <c r="N81" s="202"/>
      <c r="O81" s="202"/>
      <c r="P81" s="202"/>
      <c r="Q81" s="202"/>
      <c r="R81" s="202"/>
      <c r="S81" s="202"/>
    </row>
    <row r="82" spans="13:19">
      <c r="M82" s="202"/>
      <c r="N82" s="202"/>
      <c r="O82" s="202"/>
      <c r="P82" s="202"/>
      <c r="Q82" s="202"/>
      <c r="R82" s="202"/>
      <c r="S82" s="202"/>
    </row>
    <row r="83" spans="13:19">
      <c r="M83" s="202"/>
      <c r="N83" s="202"/>
      <c r="O83" s="202"/>
      <c r="P83" s="202"/>
      <c r="Q83" s="202"/>
      <c r="R83" s="202"/>
      <c r="S83" s="202"/>
    </row>
    <row r="84" spans="13:19">
      <c r="M84" s="202"/>
      <c r="N84" s="202"/>
      <c r="O84" s="202"/>
      <c r="P84" s="202"/>
      <c r="Q84" s="202"/>
      <c r="R84" s="202"/>
      <c r="S84" s="202"/>
    </row>
    <row r="85" spans="13:19">
      <c r="M85" s="202"/>
      <c r="N85" s="202"/>
      <c r="O85" s="202"/>
      <c r="P85" s="202"/>
      <c r="Q85" s="202"/>
      <c r="R85" s="202"/>
      <c r="S85" s="202"/>
    </row>
    <row r="86" spans="13:19">
      <c r="M86" s="202"/>
      <c r="N86" s="202"/>
      <c r="O86" s="202"/>
      <c r="P86" s="202"/>
      <c r="Q86" s="202"/>
      <c r="R86" s="202"/>
      <c r="S86" s="202"/>
    </row>
    <row r="87" spans="13:19">
      <c r="M87" s="202"/>
      <c r="N87" s="202"/>
      <c r="O87" s="202"/>
      <c r="P87" s="202"/>
      <c r="Q87" s="202"/>
      <c r="R87" s="202"/>
      <c r="S87" s="202"/>
    </row>
    <row r="88" spans="13:19">
      <c r="M88" s="202"/>
      <c r="N88" s="202"/>
      <c r="O88" s="202"/>
      <c r="P88" s="202"/>
      <c r="Q88" s="202"/>
      <c r="R88" s="202"/>
      <c r="S88" s="202"/>
    </row>
    <row r="89" spans="13:19">
      <c r="M89" s="202"/>
      <c r="N89" s="202"/>
      <c r="O89" s="202"/>
      <c r="P89" s="202"/>
      <c r="Q89" s="202"/>
      <c r="R89" s="202"/>
      <c r="S89" s="202"/>
    </row>
    <row r="90" spans="13:19">
      <c r="M90" s="202"/>
      <c r="N90" s="202"/>
      <c r="O90" s="202"/>
      <c r="P90" s="202"/>
      <c r="Q90" s="202"/>
      <c r="R90" s="202"/>
      <c r="S90" s="202"/>
    </row>
    <row r="91" spans="13:19">
      <c r="M91" s="202"/>
      <c r="N91" s="202"/>
      <c r="O91" s="202"/>
      <c r="P91" s="202"/>
      <c r="Q91" s="202"/>
      <c r="R91" s="202"/>
      <c r="S91" s="202"/>
    </row>
    <row r="92" spans="13:19">
      <c r="M92" s="202"/>
      <c r="N92" s="202"/>
      <c r="O92" s="202"/>
      <c r="P92" s="202"/>
      <c r="Q92" s="202"/>
      <c r="R92" s="202"/>
      <c r="S92" s="202"/>
    </row>
    <row r="93" spans="13:19">
      <c r="M93" s="202"/>
      <c r="N93" s="202"/>
      <c r="O93" s="202"/>
      <c r="P93" s="202"/>
      <c r="Q93" s="202"/>
      <c r="R93" s="202"/>
      <c r="S93" s="202"/>
    </row>
    <row r="94" spans="13:19">
      <c r="M94" s="202"/>
      <c r="N94" s="202"/>
      <c r="O94" s="202"/>
      <c r="P94" s="202"/>
      <c r="Q94" s="202"/>
      <c r="R94" s="202"/>
      <c r="S94" s="202"/>
    </row>
    <row r="95" spans="13:19">
      <c r="M95" s="202"/>
      <c r="N95" s="202"/>
      <c r="O95" s="202"/>
      <c r="P95" s="202"/>
      <c r="Q95" s="202"/>
      <c r="R95" s="202"/>
      <c r="S95" s="202"/>
    </row>
    <row r="96" spans="13:19">
      <c r="M96" s="202"/>
      <c r="N96" s="202"/>
      <c r="O96" s="202"/>
      <c r="P96" s="202"/>
      <c r="Q96" s="202"/>
      <c r="R96" s="202"/>
      <c r="S96" s="202"/>
    </row>
    <row r="97" spans="13:19">
      <c r="M97" s="202"/>
      <c r="N97" s="202"/>
      <c r="O97" s="202"/>
      <c r="P97" s="202"/>
      <c r="Q97" s="202"/>
      <c r="R97" s="202"/>
      <c r="S97" s="202"/>
    </row>
    <row r="98" spans="13:19">
      <c r="M98" s="202"/>
      <c r="N98" s="202"/>
      <c r="O98" s="202"/>
      <c r="P98" s="202"/>
      <c r="Q98" s="202"/>
      <c r="R98" s="202"/>
      <c r="S98" s="202"/>
    </row>
    <row r="99" spans="13:19">
      <c r="M99" s="202"/>
      <c r="N99" s="202"/>
      <c r="O99" s="202"/>
      <c r="P99" s="202"/>
      <c r="Q99" s="202"/>
      <c r="R99" s="202"/>
      <c r="S99" s="202"/>
    </row>
    <row r="100" spans="13:19">
      <c r="M100" s="202"/>
      <c r="N100" s="202"/>
      <c r="O100" s="202"/>
      <c r="P100" s="202"/>
      <c r="Q100" s="202"/>
      <c r="R100" s="202"/>
      <c r="S100" s="202"/>
    </row>
    <row r="101" spans="13:19">
      <c r="M101" s="202"/>
      <c r="N101" s="202"/>
      <c r="O101" s="202"/>
      <c r="P101" s="202"/>
      <c r="Q101" s="202"/>
      <c r="R101" s="202"/>
      <c r="S101" s="202"/>
    </row>
    <row r="102" spans="13:19">
      <c r="M102" s="202"/>
      <c r="N102" s="202"/>
      <c r="O102" s="202"/>
      <c r="P102" s="202"/>
      <c r="Q102" s="202"/>
      <c r="R102" s="202"/>
      <c r="S102" s="202"/>
    </row>
    <row r="103" spans="13:19">
      <c r="M103" s="202"/>
      <c r="N103" s="202"/>
      <c r="O103" s="202"/>
      <c r="P103" s="202"/>
      <c r="Q103" s="202"/>
      <c r="R103" s="202"/>
      <c r="S103" s="202"/>
    </row>
    <row r="104" spans="13:19">
      <c r="M104" s="202"/>
      <c r="N104" s="202"/>
      <c r="O104" s="202"/>
      <c r="P104" s="202"/>
      <c r="Q104" s="202"/>
      <c r="R104" s="202"/>
      <c r="S104" s="202"/>
    </row>
    <row r="105" spans="13:19">
      <c r="M105" s="202"/>
      <c r="N105" s="202"/>
      <c r="O105" s="202"/>
      <c r="P105" s="202"/>
      <c r="Q105" s="202"/>
      <c r="R105" s="202"/>
      <c r="S105" s="202"/>
    </row>
    <row r="106" spans="13:19">
      <c r="M106" s="202"/>
      <c r="N106" s="202"/>
      <c r="O106" s="202"/>
      <c r="P106" s="202"/>
      <c r="Q106" s="202"/>
      <c r="R106" s="202"/>
      <c r="S106" s="202"/>
    </row>
    <row r="107" spans="13:19">
      <c r="M107" s="202"/>
      <c r="N107" s="202"/>
      <c r="O107" s="202"/>
      <c r="P107" s="202"/>
      <c r="Q107" s="202"/>
      <c r="R107" s="202"/>
      <c r="S107" s="202"/>
    </row>
    <row r="108" spans="13:19">
      <c r="M108" s="202"/>
      <c r="N108" s="202"/>
      <c r="O108" s="202"/>
      <c r="P108" s="202"/>
      <c r="Q108" s="202"/>
      <c r="R108" s="202"/>
      <c r="S108" s="202"/>
    </row>
    <row r="109" spans="13:19">
      <c r="M109" s="202"/>
      <c r="N109" s="202"/>
      <c r="O109" s="202"/>
      <c r="P109" s="202"/>
      <c r="Q109" s="202"/>
      <c r="R109" s="202"/>
      <c r="S109" s="202"/>
    </row>
    <row r="110" spans="13:19">
      <c r="M110" s="202"/>
      <c r="N110" s="202"/>
      <c r="O110" s="202"/>
      <c r="P110" s="202"/>
      <c r="Q110" s="202"/>
      <c r="R110" s="202"/>
      <c r="S110" s="202"/>
    </row>
    <row r="111" spans="13:19">
      <c r="M111" s="202"/>
      <c r="N111" s="202"/>
      <c r="O111" s="202"/>
      <c r="P111" s="202"/>
      <c r="Q111" s="202"/>
      <c r="R111" s="202"/>
      <c r="S111" s="202"/>
    </row>
    <row r="112" spans="13:19">
      <c r="M112" s="202"/>
      <c r="N112" s="202"/>
      <c r="O112" s="202"/>
      <c r="P112" s="202"/>
      <c r="Q112" s="202"/>
      <c r="R112" s="202"/>
      <c r="S112" s="202"/>
    </row>
    <row r="113" spans="13:19">
      <c r="M113" s="202"/>
      <c r="N113" s="202"/>
      <c r="O113" s="202"/>
      <c r="P113" s="202"/>
      <c r="Q113" s="202"/>
      <c r="R113" s="202"/>
      <c r="S113" s="202"/>
    </row>
    <row r="114" spans="13:19">
      <c r="M114" s="202"/>
      <c r="N114" s="202"/>
      <c r="O114" s="202"/>
      <c r="P114" s="202"/>
      <c r="Q114" s="202"/>
      <c r="R114" s="202"/>
      <c r="S114" s="202"/>
    </row>
    <row r="115" spans="13:19">
      <c r="M115" s="202"/>
      <c r="N115" s="202"/>
      <c r="O115" s="202"/>
      <c r="P115" s="202"/>
      <c r="Q115" s="202"/>
      <c r="R115" s="202"/>
      <c r="S115" s="202"/>
    </row>
    <row r="116" spans="13:19">
      <c r="M116" s="202"/>
      <c r="N116" s="202"/>
      <c r="O116" s="202"/>
      <c r="P116" s="202"/>
      <c r="Q116" s="202"/>
      <c r="R116" s="202"/>
      <c r="S116" s="202"/>
    </row>
    <row r="117" spans="13:19">
      <c r="M117" s="202"/>
      <c r="N117" s="202"/>
      <c r="O117" s="202"/>
      <c r="P117" s="202"/>
      <c r="Q117" s="202"/>
      <c r="R117" s="202"/>
      <c r="S117" s="202"/>
    </row>
    <row r="118" spans="13:19">
      <c r="M118" s="202"/>
      <c r="N118" s="202"/>
      <c r="O118" s="202"/>
      <c r="P118" s="202"/>
      <c r="Q118" s="202"/>
      <c r="R118" s="202"/>
      <c r="S118" s="202"/>
    </row>
    <row r="119" spans="13:19">
      <c r="M119" s="202"/>
      <c r="N119" s="202"/>
      <c r="O119" s="202"/>
      <c r="P119" s="202"/>
      <c r="Q119" s="202"/>
      <c r="R119" s="202"/>
      <c r="S119" s="202"/>
    </row>
    <row r="120" spans="13:19">
      <c r="M120" s="202"/>
      <c r="N120" s="202"/>
      <c r="O120" s="202"/>
      <c r="P120" s="202"/>
      <c r="Q120" s="202"/>
      <c r="R120" s="202"/>
      <c r="S120" s="202"/>
    </row>
    <row r="121" spans="13:19">
      <c r="M121" s="202"/>
      <c r="N121" s="202"/>
      <c r="O121" s="202"/>
      <c r="P121" s="202"/>
      <c r="Q121" s="202"/>
      <c r="R121" s="202"/>
      <c r="S121" s="202"/>
    </row>
    <row r="122" spans="13:19">
      <c r="M122" s="202"/>
      <c r="N122" s="202"/>
      <c r="O122" s="202"/>
      <c r="P122" s="202"/>
      <c r="Q122" s="202"/>
      <c r="R122" s="202"/>
      <c r="S122" s="202"/>
    </row>
    <row r="123" spans="13:19">
      <c r="M123" s="202"/>
      <c r="N123" s="202"/>
      <c r="O123" s="202"/>
      <c r="P123" s="202"/>
      <c r="Q123" s="202"/>
      <c r="R123" s="202"/>
      <c r="S123" s="202"/>
    </row>
    <row r="124" spans="13:19">
      <c r="M124" s="202"/>
      <c r="N124" s="202"/>
      <c r="O124" s="202"/>
      <c r="P124" s="202"/>
      <c r="Q124" s="202"/>
      <c r="R124" s="202"/>
      <c r="S124" s="202"/>
    </row>
    <row r="125" spans="13:19">
      <c r="M125" s="202"/>
      <c r="N125" s="202"/>
      <c r="O125" s="202"/>
      <c r="P125" s="202"/>
      <c r="Q125" s="202"/>
      <c r="R125" s="202"/>
      <c r="S125" s="202"/>
    </row>
    <row r="126" spans="13:19">
      <c r="M126" s="202"/>
      <c r="N126" s="202"/>
      <c r="O126" s="202"/>
      <c r="P126" s="202"/>
      <c r="Q126" s="202"/>
      <c r="R126" s="202"/>
      <c r="S126" s="202"/>
    </row>
    <row r="127" spans="13:19">
      <c r="M127" s="202"/>
      <c r="N127" s="202"/>
      <c r="O127" s="202"/>
      <c r="P127" s="202"/>
      <c r="Q127" s="202"/>
      <c r="R127" s="202"/>
      <c r="S127" s="202"/>
    </row>
    <row r="128" spans="13:19">
      <c r="M128" s="202"/>
      <c r="N128" s="202"/>
      <c r="O128" s="202"/>
      <c r="P128" s="202"/>
      <c r="Q128" s="202"/>
      <c r="R128" s="202"/>
      <c r="S128" s="202"/>
    </row>
    <row r="129" spans="13:19">
      <c r="M129" s="202"/>
      <c r="N129" s="202"/>
      <c r="O129" s="202"/>
      <c r="P129" s="202"/>
      <c r="Q129" s="202"/>
      <c r="R129" s="202"/>
      <c r="S129" s="202"/>
    </row>
    <row r="130" spans="13:19">
      <c r="M130" s="202"/>
      <c r="N130" s="202"/>
      <c r="O130" s="202"/>
      <c r="P130" s="202"/>
      <c r="Q130" s="202"/>
      <c r="R130" s="202"/>
      <c r="S130" s="202"/>
    </row>
    <row r="131" spans="13:19">
      <c r="M131" s="202"/>
      <c r="N131" s="202"/>
      <c r="O131" s="202"/>
      <c r="P131" s="202"/>
      <c r="Q131" s="202"/>
      <c r="R131" s="202"/>
      <c r="S131" s="202"/>
    </row>
    <row r="132" spans="13:19">
      <c r="M132" s="202"/>
      <c r="N132" s="202"/>
      <c r="O132" s="202"/>
      <c r="P132" s="202"/>
      <c r="Q132" s="202"/>
      <c r="R132" s="202"/>
      <c r="S132" s="202"/>
    </row>
    <row r="133" spans="13:19">
      <c r="M133" s="202"/>
      <c r="N133" s="202"/>
      <c r="O133" s="202"/>
      <c r="P133" s="202"/>
      <c r="Q133" s="202"/>
      <c r="R133" s="202"/>
      <c r="S133" s="202"/>
    </row>
  </sheetData>
  <mergeCells count="43">
    <mergeCell ref="I40:K40"/>
    <mergeCell ref="B56:K56"/>
    <mergeCell ref="D42:E42"/>
    <mergeCell ref="F42:G42"/>
    <mergeCell ref="D43:E43"/>
    <mergeCell ref="F43:G43"/>
    <mergeCell ref="D44:E44"/>
    <mergeCell ref="F44:G44"/>
    <mergeCell ref="B50:K50"/>
    <mergeCell ref="B52:K52"/>
    <mergeCell ref="B53:K53"/>
    <mergeCell ref="B54:K54"/>
    <mergeCell ref="B55:K55"/>
    <mergeCell ref="D41:E41"/>
    <mergeCell ref="C38:D38"/>
    <mergeCell ref="E38:F38"/>
    <mergeCell ref="D40:E40"/>
    <mergeCell ref="F40:G40"/>
    <mergeCell ref="C32:D32"/>
    <mergeCell ref="E32:F32"/>
    <mergeCell ref="C33:D33"/>
    <mergeCell ref="E33:F33"/>
    <mergeCell ref="C34:D34"/>
    <mergeCell ref="E34:F34"/>
    <mergeCell ref="C35:D35"/>
    <mergeCell ref="E35:F35"/>
    <mergeCell ref="C36:D36"/>
    <mergeCell ref="E36:F36"/>
    <mergeCell ref="C37:D37"/>
    <mergeCell ref="E37:F37"/>
    <mergeCell ref="C29:D29"/>
    <mergeCell ref="E29:F29"/>
    <mergeCell ref="C30:D30"/>
    <mergeCell ref="E30:F30"/>
    <mergeCell ref="C31:D31"/>
    <mergeCell ref="E31:F31"/>
    <mergeCell ref="B2:K2"/>
    <mergeCell ref="D4:K4"/>
    <mergeCell ref="I6:K6"/>
    <mergeCell ref="I18:K18"/>
    <mergeCell ref="C27:D27"/>
    <mergeCell ref="F27:G27"/>
    <mergeCell ref="I27:K27"/>
  </mergeCells>
  <pageMargins left="0.7" right="0.7" top="0.75" bottom="0.75" header="0.3" footer="0.3"/>
  <pageSetup scale="71" orientation="portrait" r:id="rId1"/>
  <rowBreaks count="1" manualBreakCount="1">
    <brk id="1" max="16383" man="1"/>
  </rowBreaks>
  <colBreaks count="1" manualBreakCount="1">
    <brk id="1" max="1048575" man="1"/>
  </colBreaks>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9EC59C-5641-414A-88E3-9D400BA1CF71}">
  <sheetPr>
    <tabColor rgb="FF002060"/>
    <pageSetUpPr fitToPage="1"/>
  </sheetPr>
  <dimension ref="A2:P54"/>
  <sheetViews>
    <sheetView showGridLines="0" workbookViewId="0"/>
  </sheetViews>
  <sheetFormatPr defaultRowHeight="14.5"/>
  <cols>
    <col min="1" max="1" width="1.90625" customWidth="1"/>
    <col min="2" max="2" width="28.54296875" customWidth="1"/>
    <col min="3" max="3" width="11.1796875" bestFit="1" customWidth="1"/>
    <col min="4" max="4" width="11.36328125" customWidth="1"/>
    <col min="5" max="5" width="11.54296875" customWidth="1"/>
    <col min="6" max="6" width="10.6328125" customWidth="1"/>
    <col min="7" max="7" width="13" customWidth="1"/>
    <col min="8" max="8" width="11.54296875" customWidth="1"/>
    <col min="9" max="9" width="10.36328125" bestFit="1" customWidth="1"/>
    <col min="10" max="10" width="10.26953125" bestFit="1" customWidth="1"/>
    <col min="11" max="11" width="0.81640625" customWidth="1"/>
    <col min="12" max="12" width="10.26953125" bestFit="1" customWidth="1"/>
    <col min="13" max="16" width="11.453125" bestFit="1" customWidth="1"/>
  </cols>
  <sheetData>
    <row r="2" spans="1:16">
      <c r="B2" s="235" t="str">
        <f>"Historical Statement - "&amp;'[2]Data Sheet'!B1</f>
        <v>Historical Statement - ZOMATO LTD</v>
      </c>
      <c r="C2" s="235"/>
      <c r="D2" s="235"/>
      <c r="E2" s="235"/>
      <c r="F2" s="235"/>
      <c r="G2" s="235"/>
      <c r="H2" s="235"/>
      <c r="I2" s="235"/>
      <c r="J2" s="235"/>
      <c r="L2" s="235" t="str">
        <f>"Forecasting - "&amp;'[2]Data Sheet'!B1</f>
        <v>Forecasting - ZOMATO LTD</v>
      </c>
      <c r="M2" s="235"/>
      <c r="N2" s="235"/>
      <c r="O2" s="235"/>
      <c r="P2" s="235"/>
    </row>
    <row r="3" spans="1:16">
      <c r="B3" s="146" t="s">
        <v>16</v>
      </c>
      <c r="C3" s="155">
        <f>'[2]Data Sheet'!E16</f>
        <v>43190</v>
      </c>
      <c r="D3" s="155">
        <f>'[2]Data Sheet'!F16</f>
        <v>43555</v>
      </c>
      <c r="E3" s="155">
        <f>'[2]Data Sheet'!G16</f>
        <v>43921</v>
      </c>
      <c r="F3" s="155">
        <f>'[2]Data Sheet'!H16</f>
        <v>44286</v>
      </c>
      <c r="G3" s="155">
        <f>'[2]Data Sheet'!I16</f>
        <v>44651</v>
      </c>
      <c r="H3" s="155">
        <f>'[2]Data Sheet'!J16</f>
        <v>45016</v>
      </c>
      <c r="I3" s="155">
        <f>'[2]Data Sheet'!K16</f>
        <v>45382</v>
      </c>
      <c r="J3" s="151" t="s">
        <v>17</v>
      </c>
      <c r="L3" s="155">
        <f>I3+365</f>
        <v>45747</v>
      </c>
      <c r="M3" s="155">
        <f>L3+365</f>
        <v>46112</v>
      </c>
      <c r="N3" s="155">
        <f t="shared" ref="N3:P3" si="0">M3+365</f>
        <v>46477</v>
      </c>
      <c r="O3" s="155">
        <f t="shared" si="0"/>
        <v>46842</v>
      </c>
      <c r="P3" s="155">
        <f t="shared" si="0"/>
        <v>47207</v>
      </c>
    </row>
    <row r="4" spans="1:16">
      <c r="A4" s="3" t="s">
        <v>18</v>
      </c>
      <c r="B4" s="82" t="s">
        <v>13</v>
      </c>
      <c r="C4" s="82"/>
      <c r="D4" s="164"/>
      <c r="E4" s="164"/>
      <c r="F4" s="164"/>
      <c r="G4" s="164"/>
      <c r="H4" s="164"/>
      <c r="I4" s="164"/>
      <c r="J4" s="164"/>
      <c r="L4" s="164"/>
      <c r="M4" s="164"/>
      <c r="N4" s="164"/>
      <c r="O4" s="164"/>
      <c r="P4" s="164"/>
    </row>
    <row r="6" spans="1:16">
      <c r="C6">
        <v>1</v>
      </c>
      <c r="D6">
        <f>C6+1</f>
        <v>2</v>
      </c>
      <c r="E6">
        <f t="shared" ref="E6:I6" si="1">D6+1</f>
        <v>3</v>
      </c>
      <c r="F6">
        <f t="shared" si="1"/>
        <v>4</v>
      </c>
      <c r="G6">
        <f t="shared" si="1"/>
        <v>5</v>
      </c>
      <c r="H6">
        <f t="shared" si="1"/>
        <v>6</v>
      </c>
      <c r="I6">
        <f t="shared" si="1"/>
        <v>7</v>
      </c>
      <c r="L6">
        <f>I6+1</f>
        <v>8</v>
      </c>
      <c r="M6">
        <f>L6+1</f>
        <v>9</v>
      </c>
      <c r="N6">
        <f t="shared" ref="N6:P6" si="2">M6+1</f>
        <v>10</v>
      </c>
      <c r="O6">
        <f t="shared" si="2"/>
        <v>11</v>
      </c>
      <c r="P6">
        <f t="shared" si="2"/>
        <v>12</v>
      </c>
    </row>
    <row r="7" spans="1:16">
      <c r="B7" t="s">
        <v>19</v>
      </c>
      <c r="C7" s="4">
        <f>IFERROR('[2]Data Sheet'!E17,0)</f>
        <v>466.02</v>
      </c>
      <c r="D7" s="4">
        <f>IFERROR('[2]Data Sheet'!F17,0)</f>
        <v>1312.59</v>
      </c>
      <c r="E7" s="4">
        <f>IFERROR('[2]Data Sheet'!G17,0)</f>
        <v>2604.7399999999998</v>
      </c>
      <c r="F7" s="4">
        <f>IFERROR('[2]Data Sheet'!H17,0)</f>
        <v>1993.8</v>
      </c>
      <c r="G7" s="4">
        <f>IFERROR('[2]Data Sheet'!I17,0)</f>
        <v>4192.3999999999996</v>
      </c>
      <c r="H7" s="4">
        <f>IFERROR('[2]Data Sheet'!J17,0)</f>
        <v>7079</v>
      </c>
      <c r="I7" s="4">
        <f>IFERROR('[2]Data Sheet'!K17,0)</f>
        <v>12114</v>
      </c>
      <c r="J7" s="4">
        <f>IFERROR(SUM('[2]Data Sheet'!H42:K42),0)</f>
        <v>15855</v>
      </c>
      <c r="L7" s="4">
        <f>FORECAST(L6,$C$7:$I$7,$C$6:$I$6)</f>
        <v>11118.138571428572</v>
      </c>
      <c r="M7" s="4">
        <f>FORECAST(M6,$C$7:$I$7,$C$6:$I$6)</f>
        <v>12834.725</v>
      </c>
      <c r="N7" s="4">
        <f t="shared" ref="N7:P7" si="3">FORECAST(N6,$C$7:$I$7,$C$6:$I$6)</f>
        <v>14551.311428571427</v>
      </c>
      <c r="O7" s="4">
        <f t="shared" si="3"/>
        <v>16267.897857142858</v>
      </c>
      <c r="P7" s="4">
        <f t="shared" si="3"/>
        <v>17984.484285714287</v>
      </c>
    </row>
    <row r="8" spans="1:16">
      <c r="B8" s="5" t="s">
        <v>20</v>
      </c>
      <c r="C8" s="6" t="s">
        <v>21</v>
      </c>
      <c r="D8" s="7">
        <f>D7/C7-1</f>
        <v>1.8165958542551821</v>
      </c>
      <c r="E8" s="7">
        <f t="shared" ref="E8:J8" si="4">E7/D7-1</f>
        <v>0.98442773447915943</v>
      </c>
      <c r="F8" s="7">
        <f t="shared" si="4"/>
        <v>-0.23454932162135178</v>
      </c>
      <c r="G8" s="7">
        <f t="shared" si="4"/>
        <v>1.1027184271240844</v>
      </c>
      <c r="H8" s="7">
        <f t="shared" si="4"/>
        <v>0.6885316286613874</v>
      </c>
      <c r="I8" s="7">
        <f t="shared" si="4"/>
        <v>0.71125865235202723</v>
      </c>
      <c r="J8" s="7">
        <f t="shared" si="4"/>
        <v>0.30881624566617139</v>
      </c>
      <c r="L8" s="8">
        <f>L7/I7-1</f>
        <v>-8.2207481308521402E-2</v>
      </c>
      <c r="M8" s="8">
        <f>M7/L7-1</f>
        <v>0.15439512806421729</v>
      </c>
      <c r="N8" s="8">
        <f>N7/M7-1</f>
        <v>0.13374547787906854</v>
      </c>
      <c r="O8" s="8">
        <f t="shared" ref="O8:P8" si="5">O7/N7-1</f>
        <v>0.11796781595924899</v>
      </c>
      <c r="P8" s="8">
        <f t="shared" si="5"/>
        <v>0.10551986763414023</v>
      </c>
    </row>
    <row r="10" spans="1:16">
      <c r="B10" t="s">
        <v>22</v>
      </c>
      <c r="C10" s="4">
        <f>IFERROR(SUM('[2]Data Sheet'!E18,'[2]Data Sheet'!E20:E21)-1*'[2]Data Sheet'!E19,0)</f>
        <v>52.22</v>
      </c>
      <c r="D10" s="4">
        <f>IFERROR(SUM('[2]Data Sheet'!F18,'[2]Data Sheet'!F20:F21)-1*'[2]Data Sheet'!F19,0)</f>
        <v>1359.46</v>
      </c>
      <c r="E10" s="4">
        <f>IFERROR(SUM('[2]Data Sheet'!G18,'[2]Data Sheet'!G20:G21)-1*'[2]Data Sheet'!G19,0)</f>
        <v>2224.12</v>
      </c>
      <c r="F10" s="4">
        <f>IFERROR(SUM('[2]Data Sheet'!H18,'[2]Data Sheet'!H20:H21)-1*'[2]Data Sheet'!H19,0)</f>
        <v>268.3</v>
      </c>
      <c r="G10" s="4">
        <f>IFERROR(SUM('[2]Data Sheet'!I18,'[2]Data Sheet'!I20:I21)-1*'[2]Data Sheet'!I19,0)</f>
        <v>711.90000000000009</v>
      </c>
      <c r="H10" s="4">
        <f>IFERROR(SUM('[2]Data Sheet'!J18,'[2]Data Sheet'!J20:J21)-1*'[2]Data Sheet'!J19,0)</f>
        <v>1802</v>
      </c>
      <c r="I10" s="4">
        <f>IFERROR(SUM('[2]Data Sheet'!K18,'[2]Data Sheet'!K20:K21)-1*'[2]Data Sheet'!K19,0)</f>
        <v>3454</v>
      </c>
      <c r="J10" s="4">
        <f>IFERROR(SUM('[2]Data Sheet'!H43:K43),0)</f>
        <v>15315</v>
      </c>
      <c r="L10" s="4">
        <f>FORECAST(L6,$C$10:$I$10,$C$6:$I$6)</f>
        <v>2778.5999999999995</v>
      </c>
      <c r="M10" s="4">
        <f t="shared" ref="M10:P10" si="6">FORECAST(M6,$C$10:$I$10,$C$6:$I$6)</f>
        <v>3120.6785714285706</v>
      </c>
      <c r="N10" s="4">
        <f t="shared" si="6"/>
        <v>3462.7571428571428</v>
      </c>
      <c r="O10" s="4">
        <f t="shared" si="6"/>
        <v>3804.8357142857139</v>
      </c>
      <c r="P10" s="4">
        <f t="shared" si="6"/>
        <v>4146.9142857142851</v>
      </c>
    </row>
    <row r="11" spans="1:16">
      <c r="B11" s="5" t="s">
        <v>23</v>
      </c>
      <c r="C11" s="7">
        <f>C10/C7</f>
        <v>0.11205527659757092</v>
      </c>
      <c r="D11" s="7">
        <f t="shared" ref="D11:J11" si="7">D10/D7</f>
        <v>1.0357080276400095</v>
      </c>
      <c r="E11" s="7">
        <f t="shared" si="7"/>
        <v>0.85387409108010781</v>
      </c>
      <c r="F11" s="7">
        <f t="shared" si="7"/>
        <v>0.13456715819039022</v>
      </c>
      <c r="G11" s="7">
        <f t="shared" si="7"/>
        <v>0.16980727029863565</v>
      </c>
      <c r="H11" s="7">
        <f t="shared" si="7"/>
        <v>0.25455572821019917</v>
      </c>
      <c r="I11" s="7">
        <f t="shared" si="7"/>
        <v>0.28512464916625391</v>
      </c>
      <c r="J11" s="7">
        <f t="shared" si="7"/>
        <v>0.9659413434247871</v>
      </c>
      <c r="L11" s="7">
        <f>L10/I10-1</f>
        <v>-0.19554140127388553</v>
      </c>
      <c r="M11" s="7">
        <f>M10/L10-1</f>
        <v>0.12311184460828151</v>
      </c>
      <c r="N11" s="7">
        <f t="shared" ref="N11:P11" si="8">N10/M10-1</f>
        <v>0.10961672713123316</v>
      </c>
      <c r="O11" s="7">
        <f t="shared" si="8"/>
        <v>9.8787918793034279E-2</v>
      </c>
      <c r="P11" s="7">
        <f t="shared" si="8"/>
        <v>8.9906265898471283E-2</v>
      </c>
    </row>
    <row r="12" spans="1:16" ht="15" thickBot="1"/>
    <row r="13" spans="1:16" ht="15" thickBot="1">
      <c r="B13" s="9" t="s">
        <v>24</v>
      </c>
      <c r="C13" s="10">
        <f>C7-C10</f>
        <v>413.79999999999995</v>
      </c>
      <c r="D13" s="11">
        <f t="shared" ref="D13:J13" si="9">D7-D10</f>
        <v>-46.870000000000118</v>
      </c>
      <c r="E13" s="11">
        <f t="shared" si="9"/>
        <v>380.61999999999989</v>
      </c>
      <c r="F13" s="11">
        <f t="shared" si="9"/>
        <v>1725.5</v>
      </c>
      <c r="G13" s="11">
        <f t="shared" si="9"/>
        <v>3480.4999999999995</v>
      </c>
      <c r="H13" s="11">
        <f t="shared" si="9"/>
        <v>5277</v>
      </c>
      <c r="I13" s="11">
        <f t="shared" si="9"/>
        <v>8660</v>
      </c>
      <c r="J13" s="11">
        <f t="shared" si="9"/>
        <v>540</v>
      </c>
      <c r="L13" s="11">
        <f>L7-L10</f>
        <v>8339.5385714285731</v>
      </c>
      <c r="M13" s="11">
        <f t="shared" ref="M13:P13" si="10">M7-M10</f>
        <v>9714.0464285714297</v>
      </c>
      <c r="N13" s="11">
        <f t="shared" si="10"/>
        <v>11088.554285714285</v>
      </c>
      <c r="O13" s="11">
        <f t="shared" si="10"/>
        <v>12463.062142857143</v>
      </c>
      <c r="P13" s="11">
        <f t="shared" si="10"/>
        <v>13837.570000000002</v>
      </c>
    </row>
    <row r="14" spans="1:16">
      <c r="B14" s="5" t="s">
        <v>25</v>
      </c>
      <c r="C14" s="7">
        <f>C13/C7</f>
        <v>0.88794472340242903</v>
      </c>
      <c r="D14" s="7">
        <f t="shared" ref="D14:J14" si="11">D13/D7</f>
        <v>-3.5708027640009542E-2</v>
      </c>
      <c r="E14" s="7">
        <f t="shared" si="11"/>
        <v>0.14612590891989216</v>
      </c>
      <c r="F14" s="7">
        <f t="shared" si="11"/>
        <v>0.86543284180960978</v>
      </c>
      <c r="G14" s="7">
        <f t="shared" si="11"/>
        <v>0.83019272970136437</v>
      </c>
      <c r="H14" s="7">
        <f t="shared" si="11"/>
        <v>0.74544427178980077</v>
      </c>
      <c r="I14" s="7">
        <f t="shared" si="11"/>
        <v>0.71487535083374609</v>
      </c>
      <c r="J14" s="7">
        <f t="shared" si="11"/>
        <v>3.405865657521287E-2</v>
      </c>
      <c r="L14" s="7">
        <f>L13/L7</f>
        <v>0.75008406468862932</v>
      </c>
      <c r="M14" s="7">
        <f>M13/M7</f>
        <v>0.75685660803573351</v>
      </c>
      <c r="N14" s="7">
        <f t="shared" ref="N14:P14" si="12">N13/N7</f>
        <v>0.76203126708854318</v>
      </c>
      <c r="O14" s="7">
        <f t="shared" si="12"/>
        <v>0.76611386746474441</v>
      </c>
      <c r="P14" s="7">
        <f t="shared" si="12"/>
        <v>0.76941711422838377</v>
      </c>
    </row>
    <row r="16" spans="1:16">
      <c r="B16" t="s">
        <v>26</v>
      </c>
      <c r="C16" s="4">
        <f>IFERROR(SUM('[2]Data Sheet'!E22:E24),0)</f>
        <v>506.25</v>
      </c>
      <c r="D16" s="4">
        <f>IFERROR(SUM('[2]Data Sheet'!F22:F24),0)</f>
        <v>2196.61</v>
      </c>
      <c r="E16" s="4">
        <f>IFERROR(SUM('[2]Data Sheet'!G22:G24),0)</f>
        <v>2685.3199999999997</v>
      </c>
      <c r="F16" s="4">
        <f>IFERROR(SUM('[2]Data Sheet'!H22:H24),0)</f>
        <v>2192.6000000000004</v>
      </c>
      <c r="G16" s="4">
        <f>IFERROR(SUM('[2]Data Sheet'!I22:I24),0)</f>
        <v>5331.3</v>
      </c>
      <c r="H16" s="4">
        <f>IFERROR(SUM('[2]Data Sheet'!J22:J24),0)</f>
        <v>6488</v>
      </c>
      <c r="I16" s="4">
        <f>IFERROR(SUM('[2]Data Sheet'!K22:K24),0)</f>
        <v>8617</v>
      </c>
      <c r="J16" s="12" t="s">
        <v>21</v>
      </c>
      <c r="L16" s="13">
        <f>FORECAST(L6,C16:I16,$C$6:$I$6)</f>
        <v>9082.5842857142852</v>
      </c>
      <c r="M16" s="13">
        <f t="shared" ref="M16:P16" si="13">FORECAST(M6,D16:J16,$C$6:$I$6)</f>
        <v>11915.646761904762</v>
      </c>
      <c r="N16" s="13">
        <f t="shared" si="13"/>
        <v>16373.976000000001</v>
      </c>
      <c r="O16" s="13">
        <f t="shared" si="13"/>
        <v>14424.912425876011</v>
      </c>
      <c r="P16" s="13">
        <f t="shared" si="13"/>
        <v>15817.478729921819</v>
      </c>
    </row>
    <row r="17" spans="2:16">
      <c r="B17" s="7" t="s">
        <v>27</v>
      </c>
      <c r="C17" s="7">
        <f>C16/C7</f>
        <v>1.0863267670915411</v>
      </c>
      <c r="D17" s="7">
        <f t="shared" ref="D17:I17" si="14">D16/D7</f>
        <v>1.6734928652511449</v>
      </c>
      <c r="E17" s="7">
        <f t="shared" si="14"/>
        <v>1.0309359091502415</v>
      </c>
      <c r="F17" s="7">
        <f t="shared" si="14"/>
        <v>1.099709098204434</v>
      </c>
      <c r="G17" s="7">
        <f t="shared" si="14"/>
        <v>1.2716582387176798</v>
      </c>
      <c r="H17" s="7">
        <f t="shared" si="14"/>
        <v>0.916513631868908</v>
      </c>
      <c r="I17" s="7">
        <f t="shared" si="14"/>
        <v>0.71132573881459471</v>
      </c>
      <c r="L17" s="7">
        <f>L16/L7</f>
        <v>0.81691590974182848</v>
      </c>
      <c r="M17" s="7">
        <f t="shared" ref="M17:P17" si="15">M16/M7</f>
        <v>0.92839127927593001</v>
      </c>
      <c r="N17" s="7">
        <f t="shared" si="15"/>
        <v>1.1252577529094581</v>
      </c>
      <c r="O17" s="7">
        <f t="shared" si="15"/>
        <v>0.88671028995564816</v>
      </c>
      <c r="P17" s="7">
        <f t="shared" si="15"/>
        <v>0.87950693935028224</v>
      </c>
    </row>
    <row r="18" spans="2:16" ht="15" thickBot="1"/>
    <row r="19" spans="2:16" ht="15" thickBot="1">
      <c r="B19" s="9" t="s">
        <v>28</v>
      </c>
      <c r="C19" s="10">
        <f>C13-C16</f>
        <v>-92.450000000000045</v>
      </c>
      <c r="D19" s="10">
        <f t="shared" ref="D19:I19" si="16">D13-D16</f>
        <v>-2243.4800000000005</v>
      </c>
      <c r="E19" s="10">
        <f t="shared" si="16"/>
        <v>-2304.6999999999998</v>
      </c>
      <c r="F19" s="10">
        <f t="shared" si="16"/>
        <v>-467.10000000000036</v>
      </c>
      <c r="G19" s="10">
        <f t="shared" si="16"/>
        <v>-1850.8000000000006</v>
      </c>
      <c r="H19" s="10">
        <f t="shared" si="16"/>
        <v>-1211</v>
      </c>
      <c r="I19" s="10">
        <f t="shared" si="16"/>
        <v>43</v>
      </c>
      <c r="J19" s="9"/>
      <c r="L19" s="10">
        <f t="shared" ref="L19:P19" si="17">L13-L16</f>
        <v>-743.04571428571217</v>
      </c>
      <c r="M19" s="10">
        <f t="shared" si="17"/>
        <v>-2201.6003333333319</v>
      </c>
      <c r="N19" s="10">
        <f t="shared" si="17"/>
        <v>-5285.421714285716</v>
      </c>
      <c r="O19" s="10">
        <f t="shared" si="17"/>
        <v>-1961.8502830188681</v>
      </c>
      <c r="P19" s="10">
        <f t="shared" si="17"/>
        <v>-1979.9087299218172</v>
      </c>
    </row>
    <row r="20" spans="2:16">
      <c r="B20" s="5" t="s">
        <v>29</v>
      </c>
      <c r="C20" s="7">
        <f>C19/C7</f>
        <v>-0.19838204368911216</v>
      </c>
      <c r="D20" s="7">
        <f t="shared" ref="D20:I20" si="18">D19/D7</f>
        <v>-1.7092008928911546</v>
      </c>
      <c r="E20" s="7">
        <f t="shared" si="18"/>
        <v>-0.88481000023034928</v>
      </c>
      <c r="F20" s="7">
        <f t="shared" si="18"/>
        <v>-0.23427625639482413</v>
      </c>
      <c r="G20" s="7">
        <f t="shared" si="18"/>
        <v>-0.44146550901631543</v>
      </c>
      <c r="H20" s="7">
        <f t="shared" si="18"/>
        <v>-0.17106936007910722</v>
      </c>
      <c r="I20" s="7">
        <f t="shared" si="18"/>
        <v>3.549612019151395E-3</v>
      </c>
      <c r="L20" s="7">
        <f>L19/L7</f>
        <v>-6.6831845053199238E-2</v>
      </c>
      <c r="M20" s="7">
        <f t="shared" ref="M20:P20" si="19">M19/M7</f>
        <v>-0.17153467124019656</v>
      </c>
      <c r="N20" s="7">
        <f t="shared" si="19"/>
        <v>-0.36322648582091488</v>
      </c>
      <c r="O20" s="7">
        <f t="shared" si="19"/>
        <v>-0.12059642249090377</v>
      </c>
      <c r="P20" s="7">
        <f t="shared" si="19"/>
        <v>-0.11008982512189848</v>
      </c>
    </row>
    <row r="21" spans="2:16">
      <c r="B21" s="5"/>
      <c r="C21" s="7"/>
      <c r="D21" s="7"/>
      <c r="E21" s="7"/>
      <c r="F21" s="7"/>
      <c r="G21" s="7"/>
      <c r="H21" s="7"/>
      <c r="I21" s="7"/>
    </row>
    <row r="22" spans="2:16">
      <c r="B22" s="4" t="s">
        <v>30</v>
      </c>
      <c r="C22" s="4">
        <f xml:space="preserve"> IFERROR('[2]Data Sheet'!E25,0)</f>
        <v>21.03</v>
      </c>
      <c r="D22" s="4">
        <f xml:space="preserve"> IFERROR('[2]Data Sheet'!F25,0)</f>
        <v>1285.05</v>
      </c>
      <c r="E22" s="4">
        <f xml:space="preserve"> IFERROR('[2]Data Sheet'!G25,0)</f>
        <v>15.97</v>
      </c>
      <c r="F22" s="4">
        <f xml:space="preserve"> IFERROR('[2]Data Sheet'!H25,0)</f>
        <v>-200.2</v>
      </c>
      <c r="G22" s="4">
        <f xml:space="preserve"> IFERROR('[2]Data Sheet'!I25,0)</f>
        <v>792.6</v>
      </c>
      <c r="H22" s="4">
        <f xml:space="preserve"> IFERROR('[2]Data Sheet'!J25,0)</f>
        <v>682</v>
      </c>
      <c r="I22" s="4">
        <f xml:space="preserve"> IFERROR('[2]Data Sheet'!K25,0)</f>
        <v>846</v>
      </c>
      <c r="J22" s="4">
        <f>IFERROR(SUM('[2]Data Sheet'!H44:K44),0)</f>
        <v>911</v>
      </c>
      <c r="L22" s="13">
        <f>FORECAST(L6,$C$22:$I$22,$C$6:$I$6)</f>
        <v>783.98428571428576</v>
      </c>
      <c r="M22" s="13">
        <f t="shared" ref="M22:P22" si="20">FORECAST(M6,$C$22:$I$22,$C$6:$I$6)</f>
        <v>857.03571428571433</v>
      </c>
      <c r="N22" s="13">
        <f t="shared" si="20"/>
        <v>930.08714285714291</v>
      </c>
      <c r="O22" s="13">
        <f t="shared" si="20"/>
        <v>1003.1385714285715</v>
      </c>
      <c r="P22" s="13">
        <f t="shared" si="20"/>
        <v>1076.19</v>
      </c>
    </row>
    <row r="23" spans="2:16">
      <c r="B23" s="5" t="s">
        <v>31</v>
      </c>
      <c r="C23" s="7">
        <f>C22/C7</f>
        <v>4.5126818591476762E-2</v>
      </c>
      <c r="D23" s="7">
        <f t="shared" ref="D23:J23" si="21">D22/D7</f>
        <v>0.97901858158297717</v>
      </c>
      <c r="E23" s="7">
        <f t="shared" si="21"/>
        <v>6.1311301703816899E-3</v>
      </c>
      <c r="F23" s="7">
        <f t="shared" si="21"/>
        <v>-0.10041127495235229</v>
      </c>
      <c r="G23" s="7">
        <f t="shared" si="21"/>
        <v>0.18905638774926059</v>
      </c>
      <c r="H23" s="7">
        <f t="shared" si="21"/>
        <v>9.6341291142816782E-2</v>
      </c>
      <c r="I23" s="7">
        <f t="shared" si="21"/>
        <v>6.9836552748885589E-2</v>
      </c>
      <c r="J23" s="7">
        <f t="shared" si="21"/>
        <v>5.7458215074109115E-2</v>
      </c>
      <c r="L23" s="7">
        <f>L22/L7</f>
        <v>7.0513987631793965E-2</v>
      </c>
      <c r="M23" s="7">
        <f t="shared" ref="M23:P23" si="22">M22/M7</f>
        <v>6.6774762551259512E-2</v>
      </c>
      <c r="N23" s="7">
        <f t="shared" si="22"/>
        <v>6.3917753902986471E-2</v>
      </c>
      <c r="O23" s="7">
        <f t="shared" si="22"/>
        <v>6.166368760350413E-2</v>
      </c>
      <c r="P23" s="7">
        <f t="shared" si="22"/>
        <v>5.9839914389697338E-2</v>
      </c>
    </row>
    <row r="24" spans="2:16" ht="15" thickBot="1">
      <c r="B24" s="5"/>
      <c r="C24" s="7"/>
      <c r="D24" s="7"/>
      <c r="E24" s="7"/>
      <c r="F24" s="7"/>
      <c r="G24" s="7"/>
      <c r="H24" s="7"/>
      <c r="I24" s="7"/>
      <c r="J24" s="7"/>
      <c r="L24" s="13"/>
      <c r="N24" s="13"/>
    </row>
    <row r="25" spans="2:16" ht="15" thickBot="1">
      <c r="B25" s="10" t="s">
        <v>32</v>
      </c>
      <c r="C25" s="10">
        <f>SUM(C19,,C22)</f>
        <v>-71.420000000000044</v>
      </c>
      <c r="D25" s="10">
        <f t="shared" ref="D25:P25" si="23">SUM(D19,,D22)</f>
        <v>-958.43000000000052</v>
      </c>
      <c r="E25" s="10">
        <f t="shared" si="23"/>
        <v>-2288.73</v>
      </c>
      <c r="F25" s="10">
        <f t="shared" si="23"/>
        <v>-667.30000000000041</v>
      </c>
      <c r="G25" s="10">
        <f t="shared" si="23"/>
        <v>-1058.2000000000007</v>
      </c>
      <c r="H25" s="10">
        <f t="shared" si="23"/>
        <v>-529</v>
      </c>
      <c r="I25" s="10">
        <f t="shared" si="23"/>
        <v>889</v>
      </c>
      <c r="J25" s="10">
        <f t="shared" si="23"/>
        <v>911</v>
      </c>
      <c r="L25" s="10">
        <f t="shared" si="23"/>
        <v>40.938571428573596</v>
      </c>
      <c r="M25" s="10">
        <f t="shared" si="23"/>
        <v>-1344.5646190476177</v>
      </c>
      <c r="N25" s="10">
        <f t="shared" si="23"/>
        <v>-4355.3345714285733</v>
      </c>
      <c r="O25" s="10">
        <f t="shared" si="23"/>
        <v>-958.71171159029666</v>
      </c>
      <c r="P25" s="10">
        <f t="shared" si="23"/>
        <v>-903.71872992181716</v>
      </c>
    </row>
    <row r="26" spans="2:16">
      <c r="B26" s="14" t="s">
        <v>33</v>
      </c>
      <c r="C26" s="7">
        <f>C25/C7</f>
        <v>-0.15325522509763539</v>
      </c>
      <c r="D26" s="7">
        <f t="shared" ref="D26:J26" si="24">D25/D7</f>
        <v>-0.73018231130817746</v>
      </c>
      <c r="E26" s="7">
        <f t="shared" si="24"/>
        <v>-0.8786788700599677</v>
      </c>
      <c r="F26" s="7">
        <f t="shared" si="24"/>
        <v>-0.33468753134717644</v>
      </c>
      <c r="G26" s="7">
        <f t="shared" si="24"/>
        <v>-0.25240912126705489</v>
      </c>
      <c r="H26" s="7">
        <f t="shared" si="24"/>
        <v>-7.4728068936290443E-2</v>
      </c>
      <c r="I26" s="7">
        <f t="shared" si="24"/>
        <v>7.3386164768036985E-2</v>
      </c>
      <c r="J26" s="7">
        <f t="shared" si="24"/>
        <v>5.7458215074109115E-2</v>
      </c>
      <c r="L26" s="7">
        <f>L25/L7</f>
        <v>3.6821425785947362E-3</v>
      </c>
      <c r="M26" s="7">
        <f t="shared" ref="M26:P26" si="25">M25/M7</f>
        <v>-0.10475990868893706</v>
      </c>
      <c r="N26" s="7">
        <f t="shared" si="25"/>
        <v>-0.29930873191792839</v>
      </c>
      <c r="O26" s="7">
        <f t="shared" si="25"/>
        <v>-5.8932734887399633E-2</v>
      </c>
      <c r="P26" s="7">
        <f t="shared" si="25"/>
        <v>-5.0249910732201142E-2</v>
      </c>
    </row>
    <row r="28" spans="2:16">
      <c r="B28" t="s">
        <v>34</v>
      </c>
      <c r="C28" s="4">
        <f>IFERROR('[2]Data Sheet'!E26,0)</f>
        <v>29.15</v>
      </c>
      <c r="D28" s="4">
        <f>IFERROR('[2]Data Sheet'!F26,0)</f>
        <v>43.12</v>
      </c>
      <c r="E28" s="4">
        <f>IFERROR('[2]Data Sheet'!G26,0)</f>
        <v>84.24</v>
      </c>
      <c r="F28" s="4">
        <f>IFERROR('[2]Data Sheet'!H26,0)</f>
        <v>137.69999999999999</v>
      </c>
      <c r="G28" s="4">
        <f>IFERROR('[2]Data Sheet'!I26,0)</f>
        <v>150.30000000000001</v>
      </c>
      <c r="H28" s="4">
        <f>IFERROR('[2]Data Sheet'!J26,0)</f>
        <v>437</v>
      </c>
      <c r="I28" s="4">
        <f>IFERROR('[2]Data Sheet'!K26,0)</f>
        <v>526</v>
      </c>
      <c r="J28" s="4">
        <f>IFERROR(SUM('[2]Data Sheet'!H45:K45),0)</f>
        <v>597</v>
      </c>
      <c r="L28" s="13">
        <f>FORECAST(L6,$C$28:$I$28,$C$6:$I$6)</f>
        <v>535.98285714285714</v>
      </c>
      <c r="M28" s="13">
        <f t="shared" ref="M28:P28" si="26">FORECAST(M6,$C$28:$I$28,$C$6:$I$6)</f>
        <v>619.71035714285711</v>
      </c>
      <c r="N28" s="13">
        <f t="shared" si="26"/>
        <v>703.43785714285707</v>
      </c>
      <c r="O28" s="13">
        <f t="shared" si="26"/>
        <v>787.16535714285715</v>
      </c>
      <c r="P28" s="13">
        <f t="shared" si="26"/>
        <v>870.89285714285711</v>
      </c>
    </row>
    <row r="29" spans="2:16">
      <c r="B29" s="5" t="s">
        <v>35</v>
      </c>
      <c r="C29" s="7">
        <f t="shared" ref="C29:P29" si="27">C28/C7</f>
        <v>6.2550963477962324E-2</v>
      </c>
      <c r="D29" s="7">
        <f t="shared" si="27"/>
        <v>3.2851080687800453E-2</v>
      </c>
      <c r="E29" s="7">
        <f t="shared" si="27"/>
        <v>3.2341039796678364E-2</v>
      </c>
      <c r="F29" s="7">
        <f t="shared" si="27"/>
        <v>6.9064098705988564E-2</v>
      </c>
      <c r="G29" s="7">
        <f t="shared" si="27"/>
        <v>3.5850586776070989E-2</v>
      </c>
      <c r="H29" s="7">
        <f t="shared" si="27"/>
        <v>6.1731883034326883E-2</v>
      </c>
      <c r="I29" s="7">
        <f t="shared" si="27"/>
        <v>4.342083539706125E-2</v>
      </c>
      <c r="J29" s="7">
        <f t="shared" si="27"/>
        <v>3.7653736991485338E-2</v>
      </c>
      <c r="L29" s="7">
        <f>L28/L7</f>
        <v>4.8207966981112071E-2</v>
      </c>
      <c r="M29" s="7">
        <f t="shared" si="27"/>
        <v>4.8283882758910462E-2</v>
      </c>
      <c r="N29" s="7">
        <f t="shared" si="27"/>
        <v>4.834188729970141E-2</v>
      </c>
      <c r="O29" s="7">
        <f t="shared" si="27"/>
        <v>4.8387650577559477E-2</v>
      </c>
      <c r="P29" s="7">
        <f t="shared" si="27"/>
        <v>4.8424677811564391E-2</v>
      </c>
    </row>
    <row r="30" spans="2:16" ht="15" thickBot="1">
      <c r="B30" s="5"/>
      <c r="C30" s="7"/>
      <c r="D30" s="7"/>
      <c r="E30" s="7"/>
      <c r="F30" s="7"/>
      <c r="G30" s="7"/>
      <c r="H30" s="7"/>
      <c r="I30" s="7"/>
      <c r="J30" s="7"/>
      <c r="L30" s="7"/>
    </row>
    <row r="31" spans="2:16" ht="15" thickBot="1">
      <c r="B31" s="10" t="s">
        <v>36</v>
      </c>
      <c r="C31" s="10">
        <f>IFERROR(C25-C28,0)</f>
        <v>-100.57000000000005</v>
      </c>
      <c r="D31" s="10">
        <f t="shared" ref="D31:O31" si="28">IFERROR(D25-D28,0)</f>
        <v>-1001.5500000000005</v>
      </c>
      <c r="E31" s="10">
        <f t="shared" si="28"/>
        <v>-2372.9699999999998</v>
      </c>
      <c r="F31" s="10">
        <f t="shared" si="28"/>
        <v>-805.00000000000045</v>
      </c>
      <c r="G31" s="10">
        <f t="shared" si="28"/>
        <v>-1208.5000000000007</v>
      </c>
      <c r="H31" s="10">
        <f t="shared" si="28"/>
        <v>-966</v>
      </c>
      <c r="I31" s="10">
        <f t="shared" si="28"/>
        <v>363</v>
      </c>
      <c r="J31" s="10">
        <f t="shared" si="28"/>
        <v>314</v>
      </c>
      <c r="L31" s="10">
        <f>IFERROR(L25-L28,0)</f>
        <v>-495.04428571428355</v>
      </c>
      <c r="M31" s="10">
        <f t="shared" si="28"/>
        <v>-1964.2749761904747</v>
      </c>
      <c r="N31" s="10">
        <f t="shared" si="28"/>
        <v>-5058.7724285714303</v>
      </c>
      <c r="O31" s="10">
        <f t="shared" si="28"/>
        <v>-1745.8770687331539</v>
      </c>
      <c r="P31" s="10">
        <f>IFERROR(P25-P28,0)</f>
        <v>-1774.6115870646743</v>
      </c>
    </row>
    <row r="32" spans="2:16">
      <c r="B32" s="5" t="s">
        <v>37</v>
      </c>
      <c r="C32" s="15" t="s">
        <v>21</v>
      </c>
      <c r="D32" s="7">
        <f>D31/C31-1</f>
        <v>8.9587352093069512</v>
      </c>
      <c r="E32" s="7">
        <f t="shared" ref="E32:J32" si="29">E31/D31-1</f>
        <v>1.3692975887374557</v>
      </c>
      <c r="F32" s="7">
        <f t="shared" si="29"/>
        <v>-0.6607626729372893</v>
      </c>
      <c r="G32" s="7">
        <f t="shared" si="29"/>
        <v>0.50124223602484475</v>
      </c>
      <c r="H32" s="7">
        <f t="shared" si="29"/>
        <v>-0.20066197765825444</v>
      </c>
      <c r="I32" s="7">
        <f t="shared" si="29"/>
        <v>-1.3757763975155279</v>
      </c>
      <c r="J32" s="7">
        <f t="shared" si="29"/>
        <v>-0.13498622589531684</v>
      </c>
      <c r="L32" s="7">
        <f>L31/I31-1</f>
        <v>-2.363758362849266</v>
      </c>
      <c r="M32" s="7">
        <f>M31/L31-1</f>
        <v>2.9678772846681492</v>
      </c>
      <c r="N32" s="7">
        <f t="shared" ref="N32:O32" si="30">N31/M31-1</f>
        <v>1.5753891333393861</v>
      </c>
      <c r="O32" s="7">
        <f t="shared" si="30"/>
        <v>-0.65488127932527296</v>
      </c>
      <c r="P32" s="7">
        <f>P31/O31-1</f>
        <v>1.6458500341247184E-2</v>
      </c>
    </row>
    <row r="34" spans="2:16">
      <c r="B34" t="s">
        <v>38</v>
      </c>
      <c r="C34" s="4">
        <f>IFERROR('[2]Data Sheet'!E27,0)</f>
        <v>6.35</v>
      </c>
      <c r="D34" s="4">
        <f>IFERROR('[2]Data Sheet'!F27,0)</f>
        <v>8.69</v>
      </c>
      <c r="E34" s="4">
        <f>IFERROR('[2]Data Sheet'!G27,0)</f>
        <v>12.64</v>
      </c>
      <c r="F34" s="4">
        <f>IFERROR('[2]Data Sheet'!H27,0)</f>
        <v>10.1</v>
      </c>
      <c r="G34" s="4">
        <f>IFERROR('[2]Data Sheet'!I27,0)</f>
        <v>12</v>
      </c>
      <c r="H34" s="4">
        <f>IFERROR('[2]Data Sheet'!J27,0)</f>
        <v>49</v>
      </c>
      <c r="I34" s="4">
        <f>IFERROR('[2]Data Sheet'!K27,0)</f>
        <v>72</v>
      </c>
      <c r="J34" s="4">
        <f>IFERROR(SUM('[2]Data Sheet'!H46:K46),0)</f>
        <v>93</v>
      </c>
      <c r="L34" s="4">
        <f>FORECAST(L6,$C$34:$I$34,$C$6:$I$6)</f>
        <v>63.958571428571432</v>
      </c>
      <c r="M34" s="4">
        <f t="shared" ref="M34:P34" si="31">FORECAST(M6,$C$34:$I$34,$C$6:$I$6)</f>
        <v>73.848928571428573</v>
      </c>
      <c r="N34" s="4">
        <f t="shared" si="31"/>
        <v>83.739285714285714</v>
      </c>
      <c r="O34" s="4">
        <f t="shared" si="31"/>
        <v>93.629642857142855</v>
      </c>
      <c r="P34" s="4">
        <f t="shared" si="31"/>
        <v>103.52000000000001</v>
      </c>
    </row>
    <row r="35" spans="2:16">
      <c r="B35" s="7" t="s">
        <v>39</v>
      </c>
      <c r="C35" s="7">
        <f t="shared" ref="C35:J35" si="32">C34/C7</f>
        <v>1.3626024634135874E-2</v>
      </c>
      <c r="D35" s="7">
        <f t="shared" si="32"/>
        <v>6.6204984039189693E-3</v>
      </c>
      <c r="E35" s="7">
        <f t="shared" si="32"/>
        <v>4.8526916314104293E-3</v>
      </c>
      <c r="F35" s="7">
        <f t="shared" si="32"/>
        <v>5.0657036814123783E-3</v>
      </c>
      <c r="G35" s="7">
        <f t="shared" si="32"/>
        <v>2.8623222974906975E-3</v>
      </c>
      <c r="H35" s="7">
        <f t="shared" si="32"/>
        <v>6.9218816216979799E-3</v>
      </c>
      <c r="I35" s="7">
        <f t="shared" si="32"/>
        <v>5.9435364041604752E-3</v>
      </c>
      <c r="J35" s="7">
        <f t="shared" si="32"/>
        <v>5.8656575212866604E-3</v>
      </c>
      <c r="L35" s="7">
        <f>L34/L7</f>
        <v>5.7526330525266497E-3</v>
      </c>
      <c r="M35" s="7">
        <f t="shared" ref="M35:P35" si="33">M34/M7</f>
        <v>5.7538380114438422E-3</v>
      </c>
      <c r="N35" s="7">
        <f t="shared" si="33"/>
        <v>5.7547586776174721E-3</v>
      </c>
      <c r="O35" s="7">
        <f t="shared" si="33"/>
        <v>5.7554850466455471E-3</v>
      </c>
      <c r="P35" s="7">
        <f t="shared" si="33"/>
        <v>5.7560727544592209E-3</v>
      </c>
    </row>
    <row r="36" spans="2:16" ht="15" thickBot="1"/>
    <row r="37" spans="2:16" ht="15" thickBot="1">
      <c r="B37" s="9" t="s">
        <v>40</v>
      </c>
      <c r="C37" s="10">
        <f>IFERROR(C31-C34,0)</f>
        <v>-106.92000000000004</v>
      </c>
      <c r="D37" s="10">
        <f t="shared" ref="D37:P37" si="34">IFERROR(D31-D34,0)</f>
        <v>-1010.2400000000006</v>
      </c>
      <c r="E37" s="10">
        <f t="shared" si="34"/>
        <v>-2385.6099999999997</v>
      </c>
      <c r="F37" s="10">
        <f t="shared" si="34"/>
        <v>-815.10000000000048</v>
      </c>
      <c r="G37" s="10">
        <f t="shared" si="34"/>
        <v>-1220.5000000000007</v>
      </c>
      <c r="H37" s="10">
        <f t="shared" si="34"/>
        <v>-1015</v>
      </c>
      <c r="I37" s="10">
        <f t="shared" si="34"/>
        <v>291</v>
      </c>
      <c r="J37" s="10">
        <f t="shared" si="34"/>
        <v>221</v>
      </c>
      <c r="L37" s="10">
        <f t="shared" si="34"/>
        <v>-559.00285714285496</v>
      </c>
      <c r="M37" s="10">
        <f t="shared" si="34"/>
        <v>-2038.1239047619033</v>
      </c>
      <c r="N37" s="10">
        <f t="shared" si="34"/>
        <v>-5142.5117142857162</v>
      </c>
      <c r="O37" s="10">
        <f t="shared" si="34"/>
        <v>-1839.5067115902968</v>
      </c>
      <c r="P37" s="10">
        <f t="shared" si="34"/>
        <v>-1878.1315870646742</v>
      </c>
    </row>
    <row r="38" spans="2:16">
      <c r="B38" s="5" t="s">
        <v>41</v>
      </c>
      <c r="C38" s="7">
        <f t="shared" ref="C38:J38" si="35">C37/C7</f>
        <v>-0.22943221320973359</v>
      </c>
      <c r="D38" s="7">
        <f t="shared" si="35"/>
        <v>-0.76965389039989685</v>
      </c>
      <c r="E38" s="7">
        <f t="shared" si="35"/>
        <v>-0.91587260148805638</v>
      </c>
      <c r="F38" s="7">
        <f t="shared" si="35"/>
        <v>-0.40881733373457746</v>
      </c>
      <c r="G38" s="7">
        <f t="shared" si="35"/>
        <v>-0.29112203034061657</v>
      </c>
      <c r="H38" s="7">
        <f t="shared" si="35"/>
        <v>-0.14338183359231529</v>
      </c>
      <c r="I38" s="7">
        <f t="shared" si="35"/>
        <v>2.4021792966815256E-2</v>
      </c>
      <c r="J38" s="7">
        <f t="shared" si="35"/>
        <v>1.3938820561337118E-2</v>
      </c>
    </row>
    <row r="40" spans="2:16">
      <c r="B40" t="s">
        <v>42</v>
      </c>
      <c r="C40" s="4">
        <f>IFERROR('[2]Data Sheet'!E29,0)</f>
        <v>0</v>
      </c>
      <c r="D40" s="4">
        <f>IFERROR('[2]Data Sheet'!F29,0)</f>
        <v>0</v>
      </c>
      <c r="E40" s="4">
        <f>IFERROR('[2]Data Sheet'!G29,0)</f>
        <v>0</v>
      </c>
      <c r="F40" s="4">
        <f>IFERROR('[2]Data Sheet'!H29,0)</f>
        <v>1.3</v>
      </c>
      <c r="G40" s="4">
        <f>IFERROR('[2]Data Sheet'!I29,0)</f>
        <v>2</v>
      </c>
      <c r="H40" s="4">
        <f>IFERROR('[2]Data Sheet'!J29,0)</f>
        <v>-44</v>
      </c>
      <c r="I40" s="4">
        <f>IFERROR('[2]Data Sheet'!K29,0)</f>
        <v>-60</v>
      </c>
      <c r="J40" s="4">
        <f>IFERROR(SUM('[2]Data Sheet'!H48:K48),0)</f>
        <v>19</v>
      </c>
      <c r="L40" s="4">
        <f>FORECAST(L6,$C$40:$I$40,$C$6:$I$6)</f>
        <v>-52.385714285714286</v>
      </c>
      <c r="M40" s="4">
        <f t="shared" ref="M40:P40" si="36">FORECAST(M6,$C$40:$I$40,$C$6:$I$6)</f>
        <v>-61.885714285714286</v>
      </c>
      <c r="N40" s="4">
        <f t="shared" si="36"/>
        <v>-71.385714285714286</v>
      </c>
      <c r="O40" s="4">
        <f t="shared" si="36"/>
        <v>-80.885714285714286</v>
      </c>
      <c r="P40" s="4">
        <f t="shared" si="36"/>
        <v>-90.385714285714286</v>
      </c>
    </row>
    <row r="41" spans="2:16">
      <c r="B41" s="5" t="s">
        <v>43</v>
      </c>
      <c r="C41" s="7">
        <f>C40/C37</f>
        <v>0</v>
      </c>
      <c r="D41" s="7">
        <f t="shared" ref="D41:J41" si="37">D40/D37</f>
        <v>0</v>
      </c>
      <c r="E41" s="7">
        <f t="shared" si="37"/>
        <v>0</v>
      </c>
      <c r="F41" s="7">
        <f t="shared" si="37"/>
        <v>-1.5948963317384361E-3</v>
      </c>
      <c r="G41" s="7">
        <f t="shared" si="37"/>
        <v>-1.6386726751331413E-3</v>
      </c>
      <c r="H41" s="7">
        <f t="shared" si="37"/>
        <v>4.3349753694581279E-2</v>
      </c>
      <c r="I41" s="7">
        <f t="shared" si="37"/>
        <v>-0.20618556701030927</v>
      </c>
      <c r="J41" s="7">
        <f t="shared" si="37"/>
        <v>8.5972850678733032E-2</v>
      </c>
      <c r="L41" s="7">
        <f>L40/L37</f>
        <v>9.3712784498929586E-2</v>
      </c>
      <c r="M41" s="7">
        <f t="shared" ref="M41:P41" si="38">M40/M37</f>
        <v>3.0364058898050102E-2</v>
      </c>
      <c r="N41" s="7">
        <f t="shared" si="38"/>
        <v>1.3881487928828104E-2</v>
      </c>
      <c r="O41" s="7">
        <f t="shared" si="38"/>
        <v>4.3971415693170632E-2</v>
      </c>
      <c r="P41" s="7">
        <f t="shared" si="38"/>
        <v>4.8125336322668327E-2</v>
      </c>
    </row>
    <row r="42" spans="2:16" ht="15" thickBot="1"/>
    <row r="43" spans="2:16" ht="15" thickBot="1">
      <c r="B43" s="9" t="s">
        <v>44</v>
      </c>
      <c r="C43" s="10">
        <f>C37-C40</f>
        <v>-106.92000000000004</v>
      </c>
      <c r="D43" s="10">
        <f t="shared" ref="D43:P43" si="39">D37-D40</f>
        <v>-1010.2400000000006</v>
      </c>
      <c r="E43" s="10">
        <f t="shared" si="39"/>
        <v>-2385.6099999999997</v>
      </c>
      <c r="F43" s="10">
        <f t="shared" si="39"/>
        <v>-816.40000000000043</v>
      </c>
      <c r="G43" s="10">
        <f t="shared" si="39"/>
        <v>-1222.5000000000007</v>
      </c>
      <c r="H43" s="10">
        <f t="shared" si="39"/>
        <v>-971</v>
      </c>
      <c r="I43" s="10">
        <f t="shared" si="39"/>
        <v>351</v>
      </c>
      <c r="J43" s="10">
        <f t="shared" si="39"/>
        <v>202</v>
      </c>
      <c r="L43" s="10">
        <f t="shared" si="39"/>
        <v>-506.61714285714066</v>
      </c>
      <c r="M43" s="10">
        <f t="shared" si="39"/>
        <v>-1976.2381904761889</v>
      </c>
      <c r="N43" s="10">
        <f t="shared" si="39"/>
        <v>-5071.126000000002</v>
      </c>
      <c r="O43" s="10">
        <f t="shared" si="39"/>
        <v>-1758.6209973045825</v>
      </c>
      <c r="P43" s="10">
        <f t="shared" si="39"/>
        <v>-1787.7458727789599</v>
      </c>
    </row>
    <row r="44" spans="2:16">
      <c r="B44" s="5" t="s">
        <v>45</v>
      </c>
      <c r="C44" s="7">
        <f t="shared" ref="C44:P44" si="40">C43/C7</f>
        <v>-0.22943221320973359</v>
      </c>
      <c r="D44" s="7">
        <f t="shared" si="40"/>
        <v>-0.76965389039989685</v>
      </c>
      <c r="E44" s="7">
        <f t="shared" si="40"/>
        <v>-0.91587260148805638</v>
      </c>
      <c r="F44" s="7">
        <f t="shared" si="40"/>
        <v>-0.4094693550005018</v>
      </c>
      <c r="G44" s="7">
        <f t="shared" si="40"/>
        <v>-0.29159908405686497</v>
      </c>
      <c r="H44" s="7">
        <f t="shared" si="40"/>
        <v>-0.13716626642181098</v>
      </c>
      <c r="I44" s="7">
        <f t="shared" si="40"/>
        <v>2.8974739970282319E-2</v>
      </c>
      <c r="J44" s="7">
        <f t="shared" si="40"/>
        <v>1.2740460422579628E-2</v>
      </c>
      <c r="L44" s="7">
        <f t="shared" si="40"/>
        <v>-4.5566723206620849E-2</v>
      </c>
      <c r="M44" s="7">
        <f t="shared" si="40"/>
        <v>-0.15397588888551869</v>
      </c>
      <c r="N44" s="7">
        <f t="shared" si="40"/>
        <v>-0.34849958540801151</v>
      </c>
      <c r="O44" s="7">
        <f t="shared" si="40"/>
        <v>-0.10810376440447175</v>
      </c>
      <c r="P44" s="7">
        <f t="shared" si="40"/>
        <v>-9.9404900600849028E-2</v>
      </c>
    </row>
    <row r="46" spans="2:16">
      <c r="B46" t="s">
        <v>46</v>
      </c>
      <c r="C46" s="16">
        <f>IFERROR('[2]Data Sheet'!E93,0)</f>
        <v>0.03</v>
      </c>
      <c r="D46" s="16">
        <f>IFERROR('[2]Data Sheet'!F93,0)</f>
        <v>0.03</v>
      </c>
      <c r="E46" s="16">
        <f>IFERROR('[2]Data Sheet'!G93,0)</f>
        <v>0.03</v>
      </c>
      <c r="F46" s="16">
        <f>IFERROR('[2]Data Sheet'!H93,0)</f>
        <v>0.04</v>
      </c>
      <c r="G46" s="16">
        <f>IFERROR('[2]Data Sheet'!I93,0)</f>
        <v>787.19</v>
      </c>
      <c r="H46" s="16">
        <f>IFERROR('[2]Data Sheet'!J93,0)</f>
        <v>855.35</v>
      </c>
      <c r="I46" s="16">
        <f>IFERROR('[2]Data Sheet'!K93,0)</f>
        <v>881.98</v>
      </c>
      <c r="J46" s="16">
        <f>IFERROR('[2]Data Sheet'!K93,0)</f>
        <v>881.98</v>
      </c>
    </row>
    <row r="48" spans="2:16">
      <c r="B48" t="s">
        <v>47</v>
      </c>
      <c r="C48" s="4">
        <f>C43/C46</f>
        <v>-3564.0000000000018</v>
      </c>
      <c r="D48" s="4">
        <f t="shared" ref="D48:J48" si="41">D43/D46</f>
        <v>-33674.666666666686</v>
      </c>
      <c r="E48" s="4">
        <f t="shared" si="41"/>
        <v>-79520.333333333328</v>
      </c>
      <c r="F48" s="4">
        <f t="shared" si="41"/>
        <v>-20410.000000000011</v>
      </c>
      <c r="G48" s="4">
        <f t="shared" si="41"/>
        <v>-1.5529922890280625</v>
      </c>
      <c r="H48" s="4">
        <f t="shared" si="41"/>
        <v>-1.1352078096685567</v>
      </c>
      <c r="I48" s="4">
        <f t="shared" si="41"/>
        <v>0.39796820789587067</v>
      </c>
      <c r="J48" s="4">
        <f t="shared" si="41"/>
        <v>0.22903013673779452</v>
      </c>
    </row>
    <row r="49" spans="2:10">
      <c r="B49" s="5" t="s">
        <v>48</v>
      </c>
      <c r="C49" s="6" t="s">
        <v>21</v>
      </c>
      <c r="D49" s="7">
        <f>D48/C48-1</f>
        <v>8.4485596707818935</v>
      </c>
      <c r="E49" s="7">
        <f t="shared" ref="E49:J49" si="42">E48/D48-1</f>
        <v>1.361428967374088</v>
      </c>
      <c r="F49" s="7">
        <f t="shared" si="42"/>
        <v>-0.74333608594866707</v>
      </c>
      <c r="G49" s="7">
        <f t="shared" si="42"/>
        <v>-0.99992391022591731</v>
      </c>
      <c r="H49" s="7">
        <f t="shared" si="42"/>
        <v>-0.269019030107983</v>
      </c>
      <c r="I49" s="7">
        <f t="shared" si="42"/>
        <v>-1.3505685959049774</v>
      </c>
      <c r="J49" s="7">
        <f t="shared" si="42"/>
        <v>-0.42450142450142447</v>
      </c>
    </row>
    <row r="51" spans="2:10">
      <c r="B51" t="s">
        <v>49</v>
      </c>
      <c r="C51" s="4">
        <f>IFERROR('[2]Data Sheet'!E31,0)</f>
        <v>0</v>
      </c>
      <c r="D51" s="4">
        <f>IFERROR('[2]Data Sheet'!F31,0)</f>
        <v>0</v>
      </c>
      <c r="E51" s="4">
        <f>IFERROR('[2]Data Sheet'!G31,0)</f>
        <v>0</v>
      </c>
      <c r="F51" s="4">
        <f>IFERROR('[2]Data Sheet'!H31,0)</f>
        <v>0</v>
      </c>
      <c r="G51" s="4">
        <f>IFERROR('[2]Data Sheet'!I31,0)</f>
        <v>0</v>
      </c>
      <c r="H51" s="4">
        <f>IFERROR('[2]Data Sheet'!J31,0)</f>
        <v>0</v>
      </c>
      <c r="I51" s="4">
        <f>IFERROR('[2]Data Sheet'!K31,0)</f>
        <v>0</v>
      </c>
      <c r="J51" s="4">
        <f>IFERROR('[2]Data Sheet'!L31,0)</f>
        <v>0</v>
      </c>
    </row>
    <row r="52" spans="2:10">
      <c r="B52" s="7" t="s">
        <v>50</v>
      </c>
      <c r="C52" s="7">
        <f>IFERROR(C51/C48,0)</f>
        <v>0</v>
      </c>
      <c r="D52" s="7">
        <f t="shared" ref="D52:J52" si="43">IFERROR(D51/D48,0)</f>
        <v>0</v>
      </c>
      <c r="E52" s="7">
        <f t="shared" si="43"/>
        <v>0</v>
      </c>
      <c r="F52" s="7">
        <f t="shared" si="43"/>
        <v>0</v>
      </c>
      <c r="G52" s="7">
        <f t="shared" si="43"/>
        <v>0</v>
      </c>
      <c r="H52" s="7">
        <f t="shared" si="43"/>
        <v>0</v>
      </c>
      <c r="I52" s="7">
        <f t="shared" si="43"/>
        <v>0</v>
      </c>
      <c r="J52" s="7">
        <f t="shared" si="43"/>
        <v>0</v>
      </c>
    </row>
    <row r="54" spans="2:10">
      <c r="B54" t="s">
        <v>51</v>
      </c>
      <c r="C54" s="4">
        <f>IFERROR(IF(C48&gt;C51,1-C52,0),0)</f>
        <v>0</v>
      </c>
      <c r="D54" s="4">
        <f t="shared" ref="D54:J54" si="44">IFERROR(IF(D48&gt;D51,1-D52,0),0)</f>
        <v>0</v>
      </c>
      <c r="E54" s="4">
        <f t="shared" si="44"/>
        <v>0</v>
      </c>
      <c r="F54" s="4">
        <f t="shared" si="44"/>
        <v>0</v>
      </c>
      <c r="G54" s="4">
        <f t="shared" si="44"/>
        <v>0</v>
      </c>
      <c r="H54" s="4">
        <f t="shared" si="44"/>
        <v>0</v>
      </c>
      <c r="I54" s="4">
        <f t="shared" si="44"/>
        <v>1</v>
      </c>
      <c r="J54" s="4">
        <f t="shared" si="44"/>
        <v>1</v>
      </c>
    </row>
  </sheetData>
  <mergeCells count="2">
    <mergeCell ref="B2:J2"/>
    <mergeCell ref="L2:P2"/>
  </mergeCells>
  <pageMargins left="1" right="1" top="0.75" bottom="0.75" header="0.3" footer="0.3"/>
  <pageSetup scale="62" orientation="landscape" r:id="rId1"/>
  <ignoredErrors>
    <ignoredError sqref="C10 J10 C16:I16 J22 J28 J34 J40" formulaRange="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2304E3-4E3D-4748-B353-D167B63E2B12}">
  <sheetPr>
    <tabColor rgb="FF002060"/>
    <pageSetUpPr fitToPage="1"/>
  </sheetPr>
  <dimension ref="A2:O27"/>
  <sheetViews>
    <sheetView showGridLines="0" workbookViewId="0"/>
  </sheetViews>
  <sheetFormatPr defaultRowHeight="14.5"/>
  <cols>
    <col min="1" max="1" width="1.90625" customWidth="1"/>
    <col min="2" max="2" width="22.26953125" customWidth="1"/>
    <col min="7" max="7" width="10.7265625" customWidth="1"/>
    <col min="8" max="8" width="11.54296875" customWidth="1"/>
    <col min="9" max="9" width="11.1796875" customWidth="1"/>
    <col min="10" max="10" width="0.81640625" customWidth="1"/>
    <col min="11" max="15" width="9.26953125" bestFit="1" customWidth="1"/>
  </cols>
  <sheetData>
    <row r="2" spans="1:15">
      <c r="B2" s="235" t="str">
        <f>"Historical Statement - "&amp;'[2]Data Sheet'!B1</f>
        <v>Historical Statement - ZOMATO LTD</v>
      </c>
      <c r="C2" s="235"/>
      <c r="D2" s="235"/>
      <c r="E2" s="235"/>
      <c r="F2" s="235"/>
      <c r="G2" s="235"/>
      <c r="H2" s="235"/>
      <c r="I2" s="235"/>
      <c r="K2" s="235" t="str">
        <f>"Forecasting - "&amp;'[2]Data Sheet'!B1</f>
        <v>Forecasting - ZOMATO LTD</v>
      </c>
      <c r="L2" s="235"/>
      <c r="M2" s="235"/>
      <c r="N2" s="235"/>
      <c r="O2" s="235"/>
    </row>
    <row r="3" spans="1:15">
      <c r="B3" s="146" t="s">
        <v>16</v>
      </c>
      <c r="C3" s="155">
        <f>'[2]Data Sheet'!E16</f>
        <v>43190</v>
      </c>
      <c r="D3" s="155">
        <f>'[2]Data Sheet'!F16</f>
        <v>43555</v>
      </c>
      <c r="E3" s="155">
        <f>'[2]Data Sheet'!G16</f>
        <v>43921</v>
      </c>
      <c r="F3" s="155">
        <f>'[2]Data Sheet'!H16</f>
        <v>44286</v>
      </c>
      <c r="G3" s="155">
        <f>'[2]Data Sheet'!I16</f>
        <v>44651</v>
      </c>
      <c r="H3" s="155">
        <f>'[2]Data Sheet'!J16</f>
        <v>45016</v>
      </c>
      <c r="I3" s="155">
        <f>'[2]Data Sheet'!K16</f>
        <v>45382</v>
      </c>
      <c r="K3" s="155">
        <f>I3+365</f>
        <v>45747</v>
      </c>
      <c r="L3" s="155">
        <f>K3+365</f>
        <v>46112</v>
      </c>
      <c r="M3" s="155">
        <f t="shared" ref="M3:O3" si="0">L3+365</f>
        <v>46477</v>
      </c>
      <c r="N3" s="155">
        <f t="shared" si="0"/>
        <v>46842</v>
      </c>
      <c r="O3" s="155">
        <f t="shared" si="0"/>
        <v>47207</v>
      </c>
    </row>
    <row r="4" spans="1:15">
      <c r="A4" s="17" t="s">
        <v>18</v>
      </c>
      <c r="B4" s="82" t="s">
        <v>12</v>
      </c>
      <c r="C4" s="82"/>
      <c r="D4" s="164"/>
      <c r="E4" s="164"/>
      <c r="F4" s="164"/>
      <c r="G4" s="164"/>
      <c r="H4" s="164"/>
      <c r="I4" s="164"/>
      <c r="K4" s="164"/>
      <c r="L4" s="164"/>
      <c r="M4" s="164"/>
      <c r="N4" s="164"/>
      <c r="O4" s="164"/>
    </row>
    <row r="5" spans="1:15">
      <c r="A5" s="17"/>
      <c r="B5" s="3"/>
      <c r="C5" s="3"/>
      <c r="D5" s="18"/>
      <c r="E5" s="18"/>
      <c r="F5" s="18"/>
      <c r="G5" s="18"/>
      <c r="H5" s="18"/>
      <c r="I5" s="18"/>
      <c r="K5" s="18"/>
      <c r="L5" s="18"/>
      <c r="M5" s="18"/>
      <c r="N5" s="18"/>
      <c r="O5" s="18"/>
    </row>
    <row r="6" spans="1:15">
      <c r="C6" s="19">
        <v>1</v>
      </c>
      <c r="D6" s="19">
        <f>C6+1</f>
        <v>2</v>
      </c>
      <c r="E6" s="19">
        <f t="shared" ref="E6:I6" si="1">D6+1</f>
        <v>3</v>
      </c>
      <c r="F6" s="19">
        <f t="shared" si="1"/>
        <v>4</v>
      </c>
      <c r="G6" s="19">
        <f t="shared" si="1"/>
        <v>5</v>
      </c>
      <c r="H6" s="19">
        <f t="shared" si="1"/>
        <v>6</v>
      </c>
      <c r="I6" s="19">
        <f t="shared" si="1"/>
        <v>7</v>
      </c>
      <c r="K6" s="19">
        <f>I6+1</f>
        <v>8</v>
      </c>
      <c r="L6" s="19">
        <f>K6+1</f>
        <v>9</v>
      </c>
      <c r="M6" s="19">
        <f t="shared" ref="M6:O6" si="2">L6+1</f>
        <v>10</v>
      </c>
      <c r="N6" s="19">
        <f t="shared" si="2"/>
        <v>11</v>
      </c>
      <c r="O6" s="19">
        <f t="shared" si="2"/>
        <v>12</v>
      </c>
    </row>
    <row r="8" spans="1:15">
      <c r="B8" s="20" t="s">
        <v>52</v>
      </c>
      <c r="C8" s="21">
        <f>IFERROR('[2]Data Sheet'!E57,0)</f>
        <v>0.03</v>
      </c>
      <c r="D8" s="21">
        <f>IFERROR('[2]Data Sheet'!F57,0)</f>
        <v>0.03</v>
      </c>
      <c r="E8" s="21">
        <f>IFERROR('[2]Data Sheet'!G57,0)</f>
        <v>0.03</v>
      </c>
      <c r="F8" s="21">
        <f>IFERROR('[2]Data Sheet'!H57,0)</f>
        <v>0</v>
      </c>
      <c r="G8" s="21">
        <f>IFERROR('[2]Data Sheet'!I57,0)</f>
        <v>764.3</v>
      </c>
      <c r="H8" s="21">
        <f>IFERROR('[2]Data Sheet'!J57,0)</f>
        <v>836</v>
      </c>
      <c r="I8" s="21">
        <f>IFERROR('[2]Data Sheet'!K57,0)</f>
        <v>868</v>
      </c>
      <c r="K8" s="21">
        <f>FORECAST(K6,$C$8:$I$8,$C$6:$I$6)</f>
        <v>1072.6442857142856</v>
      </c>
      <c r="L8" s="21">
        <f t="shared" ref="L8:O8" si="3">FORECAST(L6,$C$8:$I$8,$C$6:$I$6)</f>
        <v>1252.6485714285714</v>
      </c>
      <c r="M8" s="21">
        <f t="shared" si="3"/>
        <v>1432.6528571428571</v>
      </c>
      <c r="N8" s="21">
        <f t="shared" si="3"/>
        <v>1612.6571428571428</v>
      </c>
      <c r="O8" s="21">
        <f t="shared" si="3"/>
        <v>1792.6614285714284</v>
      </c>
    </row>
    <row r="9" spans="1:15">
      <c r="B9" s="20" t="s">
        <v>53</v>
      </c>
      <c r="C9" s="21">
        <f>IFERROR('[2]Data Sheet'!E58,0)</f>
        <v>1036.06</v>
      </c>
      <c r="D9" s="21">
        <f>IFERROR('[2]Data Sheet'!F58,0)</f>
        <v>2355.61</v>
      </c>
      <c r="E9" s="21">
        <f>IFERROR('[2]Data Sheet'!G58,0)</f>
        <v>457.35</v>
      </c>
      <c r="F9" s="21">
        <f>IFERROR('[2]Data Sheet'!H58,0)</f>
        <v>7643.8</v>
      </c>
      <c r="G9" s="21">
        <f>IFERROR('[2]Data Sheet'!I58,0)</f>
        <v>15741.2</v>
      </c>
      <c r="H9" s="21">
        <f>IFERROR('[2]Data Sheet'!J58,0)</f>
        <v>18624</v>
      </c>
      <c r="I9" s="21">
        <f>IFERROR('[2]Data Sheet'!K58,0)</f>
        <v>19545</v>
      </c>
      <c r="K9" s="21">
        <f>FORECAST(K6,$C$9:$I$9,$C$6:$I$6)</f>
        <v>24107.21</v>
      </c>
      <c r="L9" s="21">
        <f t="shared" ref="L9:O9" si="4">FORECAST(L6,$C$9:$I$9,$C$6:$I$6)</f>
        <v>27798.190357142859</v>
      </c>
      <c r="M9" s="21">
        <f t="shared" si="4"/>
        <v>31489.170714285716</v>
      </c>
      <c r="N9" s="21">
        <f t="shared" si="4"/>
        <v>35180.151071428569</v>
      </c>
      <c r="O9" s="21">
        <f t="shared" si="4"/>
        <v>38871.131428571432</v>
      </c>
    </row>
    <row r="10" spans="1:15">
      <c r="B10" s="20" t="s">
        <v>54</v>
      </c>
      <c r="C10" s="21">
        <f>IFERROR('[2]Data Sheet'!E59,0)</f>
        <v>186.23</v>
      </c>
      <c r="D10" s="21">
        <f>IFERROR('[2]Data Sheet'!F59,0)</f>
        <v>347.94</v>
      </c>
      <c r="E10" s="21">
        <f>IFERROR('[2]Data Sheet'!G59,0)</f>
        <v>325.58</v>
      </c>
      <c r="F10" s="21">
        <f>IFERROR('[2]Data Sheet'!H59,0)</f>
        <v>527.4</v>
      </c>
      <c r="G10" s="21">
        <f>IFERROR('[2]Data Sheet'!I59,0)</f>
        <v>70.3</v>
      </c>
      <c r="H10" s="21">
        <f>IFERROR('[2]Data Sheet'!J59,0)</f>
        <v>507</v>
      </c>
      <c r="I10" s="21">
        <f>IFERROR('[2]Data Sheet'!K59,0)</f>
        <v>749</v>
      </c>
      <c r="K10" s="21">
        <f>FORECAST(K6,$C$10:$I$10,$C$6:$I$6)</f>
        <v>637.79999999999995</v>
      </c>
      <c r="L10" s="21">
        <f t="shared" ref="L10:O10" si="5">FORECAST(L6,$C$10:$I$10,$C$6:$I$6)</f>
        <v>700.34107142857147</v>
      </c>
      <c r="M10" s="21">
        <f t="shared" si="5"/>
        <v>762.88214285714287</v>
      </c>
      <c r="N10" s="21">
        <f t="shared" si="5"/>
        <v>825.42321428571427</v>
      </c>
      <c r="O10" s="21">
        <f t="shared" si="5"/>
        <v>887.96428571428578</v>
      </c>
    </row>
    <row r="11" spans="1:15" ht="15" thickBot="1">
      <c r="B11" s="20" t="s">
        <v>55</v>
      </c>
      <c r="C11" s="21">
        <f>IFERROR('[2]Data Sheet'!E60,0)</f>
        <v>152.16999999999999</v>
      </c>
      <c r="D11" s="21">
        <f>IFERROR('[2]Data Sheet'!F60,0)</f>
        <v>709.3</v>
      </c>
      <c r="E11" s="21">
        <f>IFERROR('[2]Data Sheet'!G60,0)</f>
        <v>2117.4299999999998</v>
      </c>
      <c r="F11" s="21">
        <f>IFERROR('[2]Data Sheet'!H60,0)</f>
        <v>532.29999999999995</v>
      </c>
      <c r="G11" s="21">
        <f>IFERROR('[2]Data Sheet'!I60,0)</f>
        <v>751.2</v>
      </c>
      <c r="H11" s="21">
        <f>IFERROR('[2]Data Sheet'!J60,0)</f>
        <v>1632</v>
      </c>
      <c r="I11" s="21">
        <f>IFERROR('[2]Data Sheet'!K60,0)</f>
        <v>2194</v>
      </c>
      <c r="K11" s="21">
        <f>FORECAST(K6,$C$11:$I$11,$C$6:$I$6)</f>
        <v>2099.0085714285715</v>
      </c>
      <c r="L11" s="21">
        <f t="shared" ref="L11:O11" si="6">FORECAST(L6,$C$11:$I$11,$C$6:$I$6)</f>
        <v>2334.889285714286</v>
      </c>
      <c r="M11" s="21">
        <f t="shared" si="6"/>
        <v>2570.77</v>
      </c>
      <c r="N11" s="21">
        <f t="shared" si="6"/>
        <v>2806.6507142857145</v>
      </c>
      <c r="O11" s="21">
        <f t="shared" si="6"/>
        <v>3042.5314285714289</v>
      </c>
    </row>
    <row r="12" spans="1:15">
      <c r="B12" s="22" t="s">
        <v>56</v>
      </c>
      <c r="C12" s="23">
        <f>IFERROR('[2]Data Sheet'!E61,0)</f>
        <v>1374.49</v>
      </c>
      <c r="D12" s="23">
        <f>IFERROR('[2]Data Sheet'!F61,0)</f>
        <v>3412.88</v>
      </c>
      <c r="E12" s="23">
        <f>IFERROR('[2]Data Sheet'!G61,0)</f>
        <v>2900.39</v>
      </c>
      <c r="F12" s="23">
        <f>IFERROR('[2]Data Sheet'!H61,0)</f>
        <v>8703.5</v>
      </c>
      <c r="G12" s="23">
        <f>IFERROR('[2]Data Sheet'!I61,0)</f>
        <v>17327</v>
      </c>
      <c r="H12" s="23">
        <f>IFERROR('[2]Data Sheet'!J61,0)</f>
        <v>21599</v>
      </c>
      <c r="I12" s="23">
        <f>IFERROR('[2]Data Sheet'!K61,0)</f>
        <v>23356</v>
      </c>
      <c r="K12" s="23">
        <f>SUM(K8:K11)</f>
        <v>27916.662857142856</v>
      </c>
      <c r="L12" s="23">
        <f t="shared" ref="L12:O12" si="7">SUM(L8:L11)</f>
        <v>32086.069285714286</v>
      </c>
      <c r="M12" s="23">
        <f t="shared" si="7"/>
        <v>36255.475714285712</v>
      </c>
      <c r="N12" s="23">
        <f t="shared" si="7"/>
        <v>40424.882142857139</v>
      </c>
      <c r="O12" s="23">
        <f t="shared" si="7"/>
        <v>44594.288571428573</v>
      </c>
    </row>
    <row r="13" spans="1:15">
      <c r="B13" s="24"/>
      <c r="C13" s="21"/>
      <c r="D13" s="21"/>
      <c r="E13" s="21"/>
      <c r="F13" s="21"/>
      <c r="G13" s="21"/>
      <c r="H13" s="21"/>
      <c r="I13" s="21"/>
      <c r="K13" s="21"/>
      <c r="L13" s="21"/>
      <c r="M13" s="21"/>
      <c r="N13" s="21"/>
      <c r="O13" s="21"/>
    </row>
    <row r="14" spans="1:15">
      <c r="B14" s="20" t="s">
        <v>57</v>
      </c>
      <c r="C14" s="21">
        <f>IFERROR('[2]Data Sheet'!E62,0)</f>
        <v>189.8</v>
      </c>
      <c r="D14" s="21">
        <f>IFERROR('[2]Data Sheet'!F62,0)</f>
        <v>389.08</v>
      </c>
      <c r="E14" s="21">
        <f>IFERROR('[2]Data Sheet'!G62,0)</f>
        <v>1590.55</v>
      </c>
      <c r="F14" s="21">
        <f>IFERROR('[2]Data Sheet'!H62,0)</f>
        <v>1539</v>
      </c>
      <c r="G14" s="21">
        <f>IFERROR('[2]Data Sheet'!I62,0)</f>
        <v>1404.3</v>
      </c>
      <c r="H14" s="21">
        <f>IFERROR('[2]Data Sheet'!J62,0)</f>
        <v>6344</v>
      </c>
      <c r="I14" s="21">
        <f>IFERROR('[2]Data Sheet'!K62,0)</f>
        <v>6448</v>
      </c>
      <c r="K14" s="21">
        <f>FORECAST(K6,$C$14:$I$14,$C$6:$I$6)</f>
        <v>6914.7028571428582</v>
      </c>
      <c r="L14" s="21">
        <f t="shared" ref="L14:O14" si="8">FORECAST(L6,$C$14:$I$14,$C$6:$I$6)</f>
        <v>8003.9239285714302</v>
      </c>
      <c r="M14" s="21">
        <f t="shared" si="8"/>
        <v>9093.1450000000023</v>
      </c>
      <c r="N14" s="21">
        <f t="shared" si="8"/>
        <v>10182.366071428572</v>
      </c>
      <c r="O14" s="21">
        <f t="shared" si="8"/>
        <v>11271.587142857144</v>
      </c>
    </row>
    <row r="15" spans="1:15">
      <c r="B15" s="20" t="s">
        <v>58</v>
      </c>
      <c r="C15" s="21">
        <f>IFERROR('[2]Data Sheet'!E63,0)</f>
        <v>1.29</v>
      </c>
      <c r="D15" s="21">
        <f>IFERROR('[2]Data Sheet'!F63,0)</f>
        <v>0.74</v>
      </c>
      <c r="E15" s="21">
        <f>IFERROR('[2]Data Sheet'!G63,0)</f>
        <v>0.96</v>
      </c>
      <c r="F15" s="21">
        <f>IFERROR('[2]Data Sheet'!H63,0)</f>
        <v>0.1</v>
      </c>
      <c r="G15" s="21">
        <f>IFERROR('[2]Data Sheet'!I63,0)</f>
        <v>0.6</v>
      </c>
      <c r="H15" s="21">
        <f>IFERROR('[2]Data Sheet'!J63,0)</f>
        <v>7</v>
      </c>
      <c r="I15" s="21">
        <f>IFERROR('[2]Data Sheet'!K63,0)</f>
        <v>18</v>
      </c>
      <c r="K15" s="21">
        <f>FORECAST(K6,$C$15:$I$15,$C$6:$I$6)</f>
        <v>12.997142857142856</v>
      </c>
      <c r="L15" s="21">
        <f t="shared" ref="L15:O15" si="9">FORECAST(L6,$C$15:$I$15,$C$6:$I$6)</f>
        <v>15.221785714285714</v>
      </c>
      <c r="M15" s="21">
        <f t="shared" si="9"/>
        <v>17.446428571428569</v>
      </c>
      <c r="N15" s="21">
        <f t="shared" si="9"/>
        <v>19.67107142857143</v>
      </c>
      <c r="O15" s="21">
        <f t="shared" si="9"/>
        <v>21.895714285714284</v>
      </c>
    </row>
    <row r="16" spans="1:15">
      <c r="B16" s="20" t="s">
        <v>59</v>
      </c>
      <c r="C16" s="21">
        <f>IFERROR('[2]Data Sheet'!E64,0)</f>
        <v>829.23</v>
      </c>
      <c r="D16" s="21">
        <f>IFERROR('[2]Data Sheet'!F64,0)</f>
        <v>2144.5500000000002</v>
      </c>
      <c r="E16" s="21">
        <f>IFERROR('[2]Data Sheet'!G64,0)</f>
        <v>323.92</v>
      </c>
      <c r="F16" s="21">
        <f>IFERROR('[2]Data Sheet'!H64,0)</f>
        <v>2205.1999999999998</v>
      </c>
      <c r="G16" s="21">
        <f>IFERROR('[2]Data Sheet'!I64,0)</f>
        <v>4717.7</v>
      </c>
      <c r="H16" s="21">
        <f>IFERROR('[2]Data Sheet'!J64,0)</f>
        <v>6765</v>
      </c>
      <c r="I16" s="21">
        <f>IFERROR('[2]Data Sheet'!K64,0)</f>
        <v>11645</v>
      </c>
      <c r="K16" s="21">
        <f>FORECAST(K6,$C$16:$I$16,$C$6:$I$6)</f>
        <v>10673.227142857144</v>
      </c>
      <c r="L16" s="21">
        <f t="shared" ref="L16:O16" si="10">FORECAST(L6,$C$16:$I$16,$C$6:$I$6)</f>
        <v>12319.012500000001</v>
      </c>
      <c r="M16" s="21">
        <f t="shared" si="10"/>
        <v>13964.797857142858</v>
      </c>
      <c r="N16" s="21">
        <f t="shared" si="10"/>
        <v>15610.583214285714</v>
      </c>
      <c r="O16" s="21">
        <f t="shared" si="10"/>
        <v>17256.368571428575</v>
      </c>
    </row>
    <row r="17" spans="2:15" ht="15" thickBot="1">
      <c r="B17" s="20" t="s">
        <v>60</v>
      </c>
      <c r="C17" s="21">
        <f>IFERROR('[2]Data Sheet'!E65-SUM('[2]Data Sheet'!E67:E69),0)</f>
        <v>120.02000000000004</v>
      </c>
      <c r="D17" s="21">
        <f>IFERROR('[2]Data Sheet'!F65-SUM('[2]Data Sheet'!F67:F69),0)</f>
        <v>567.35</v>
      </c>
      <c r="E17" s="21">
        <f>IFERROR('[2]Data Sheet'!G65-SUM('[2]Data Sheet'!G67:G69),0)</f>
        <v>498.23</v>
      </c>
      <c r="F17" s="21">
        <f>IFERROR('[2]Data Sheet'!H65-SUM('[2]Data Sheet'!H67:H69),0)</f>
        <v>3910.8999999999996</v>
      </c>
      <c r="G17" s="21">
        <f>IFERROR('[2]Data Sheet'!I65-SUM('[2]Data Sheet'!I67:I69),0)</f>
        <v>9429.2999999999993</v>
      </c>
      <c r="H17" s="21">
        <f>IFERROR('[2]Data Sheet'!J65-SUM('[2]Data Sheet'!J67:J69),0)</f>
        <v>6926</v>
      </c>
      <c r="I17" s="21">
        <f>IFERROR('[2]Data Sheet'!K65-SUM('[2]Data Sheet'!K67:K69),0)</f>
        <v>3632</v>
      </c>
      <c r="K17" s="21">
        <f>FORECAST(K6,$C$17:$I$17,C6:I6)</f>
        <v>8181.158571428572</v>
      </c>
      <c r="L17" s="21">
        <f>FORECAST(L6,$C$17:$I$17,$C$6:$I$6)</f>
        <v>9330.5982142857156</v>
      </c>
      <c r="M17" s="21">
        <f t="shared" ref="M17:O17" si="11">FORECAST(M6,$C$17:$I$17,$C$6:$I$6)</f>
        <v>10480.037857142857</v>
      </c>
      <c r="N17" s="21">
        <f t="shared" si="11"/>
        <v>11629.477500000001</v>
      </c>
      <c r="O17" s="21">
        <f t="shared" si="11"/>
        <v>12778.917142857144</v>
      </c>
    </row>
    <row r="18" spans="2:15">
      <c r="B18" s="22" t="s">
        <v>61</v>
      </c>
      <c r="C18" s="23">
        <f>IFERROR(SUM(C14:C17),0)</f>
        <v>1140.3400000000001</v>
      </c>
      <c r="D18" s="23">
        <f t="shared" ref="D18:I18" si="12">IFERROR(SUM(D14:D17),0)</f>
        <v>3101.7200000000003</v>
      </c>
      <c r="E18" s="23">
        <f t="shared" si="12"/>
        <v>2413.66</v>
      </c>
      <c r="F18" s="23">
        <f t="shared" si="12"/>
        <v>7655.1999999999989</v>
      </c>
      <c r="G18" s="23">
        <f t="shared" si="12"/>
        <v>15551.899999999998</v>
      </c>
      <c r="H18" s="23">
        <f t="shared" si="12"/>
        <v>20042</v>
      </c>
      <c r="I18" s="23">
        <f t="shared" si="12"/>
        <v>21743</v>
      </c>
      <c r="K18" s="23">
        <f>IFERROR(SUM(K14:K17),0)</f>
        <v>25782.085714285717</v>
      </c>
      <c r="L18" s="23">
        <f t="shared" ref="L18:O18" si="13">IFERROR(SUM(L14:L17),0)</f>
        <v>29668.756428571432</v>
      </c>
      <c r="M18" s="23">
        <f t="shared" si="13"/>
        <v>33555.427142857145</v>
      </c>
      <c r="N18" s="23">
        <f t="shared" si="13"/>
        <v>37442.097857142857</v>
      </c>
      <c r="O18" s="23">
        <f t="shared" si="13"/>
        <v>41328.768571428576</v>
      </c>
    </row>
    <row r="19" spans="2:15">
      <c r="B19" s="20" t="s">
        <v>62</v>
      </c>
      <c r="C19" s="21">
        <f>IFERROR('[2]Data Sheet'!E67,0)</f>
        <v>26.08</v>
      </c>
      <c r="D19" s="21">
        <f>IFERROR('[2]Data Sheet'!F67,0)</f>
        <v>70.34</v>
      </c>
      <c r="E19" s="21">
        <f>IFERROR('[2]Data Sheet'!G67,0)</f>
        <v>123.12</v>
      </c>
      <c r="F19" s="21">
        <f>IFERROR('[2]Data Sheet'!H67,0)</f>
        <v>129.9</v>
      </c>
      <c r="G19" s="21">
        <f>IFERROR('[2]Data Sheet'!I67,0)</f>
        <v>159.9</v>
      </c>
      <c r="H19" s="21">
        <f>IFERROR('[2]Data Sheet'!J67,0)</f>
        <v>457</v>
      </c>
      <c r="I19" s="21">
        <f>IFERROR('[2]Data Sheet'!K67,0)</f>
        <v>794</v>
      </c>
      <c r="K19" s="21">
        <f>FORECAST(K6,$C$19:$I$19,$C$6:$I$6)</f>
        <v>696.31428571428569</v>
      </c>
      <c r="L19" s="21">
        <f t="shared" ref="L19:O19" si="14">FORECAST(L6,$C$19:$I$19,$C$6:$I$6)</f>
        <v>807.52357142857136</v>
      </c>
      <c r="M19" s="21">
        <f t="shared" si="14"/>
        <v>918.73285714285703</v>
      </c>
      <c r="N19" s="21">
        <f t="shared" si="14"/>
        <v>1029.9421428571427</v>
      </c>
      <c r="O19" s="21">
        <f t="shared" si="14"/>
        <v>1141.1514285714286</v>
      </c>
    </row>
    <row r="20" spans="2:15">
      <c r="B20" s="20" t="s">
        <v>63</v>
      </c>
      <c r="C20" s="21">
        <f>IFERROR('[2]Data Sheet'!E68,0)</f>
        <v>0</v>
      </c>
      <c r="D20" s="21">
        <f>IFERROR('[2]Data Sheet'!F68,0)</f>
        <v>2.13</v>
      </c>
      <c r="E20" s="21">
        <f>IFERROR('[2]Data Sheet'!G68,0)</f>
        <v>3.73</v>
      </c>
      <c r="F20" s="21">
        <f>IFERROR('[2]Data Sheet'!H68,0)</f>
        <v>14.8</v>
      </c>
      <c r="G20" s="21">
        <f>IFERROR('[2]Data Sheet'!I68,0)</f>
        <v>39.700000000000003</v>
      </c>
      <c r="H20" s="21">
        <f>IFERROR('[2]Data Sheet'!J68,0)</f>
        <v>83</v>
      </c>
      <c r="I20" s="21">
        <f>IFERROR('[2]Data Sheet'!K68,0)</f>
        <v>88</v>
      </c>
      <c r="K20" s="21">
        <f>FORECAST(K6,$C$20:$I$20,$C$6:$I$6)</f>
        <v>99.01</v>
      </c>
      <c r="L20" s="21">
        <f t="shared" ref="L20:O20" si="15">FORECAST(L6,$C$20:$I$20,$C$6:$I$6)</f>
        <v>115.49964285714286</v>
      </c>
      <c r="M20" s="21">
        <f t="shared" si="15"/>
        <v>131.9892857142857</v>
      </c>
      <c r="N20" s="21">
        <f t="shared" si="15"/>
        <v>148.47892857142858</v>
      </c>
      <c r="O20" s="21">
        <f t="shared" si="15"/>
        <v>164.96857142857147</v>
      </c>
    </row>
    <row r="21" spans="2:15" ht="15" thickBot="1">
      <c r="B21" s="20" t="s">
        <v>64</v>
      </c>
      <c r="C21" s="21">
        <f>IFERROR('[2]Data Sheet'!E69,0)</f>
        <v>208.07</v>
      </c>
      <c r="D21" s="21">
        <f>IFERROR('[2]Data Sheet'!F69,0)</f>
        <v>238.69</v>
      </c>
      <c r="E21" s="21">
        <f>IFERROR('[2]Data Sheet'!G69,0)</f>
        <v>359.88</v>
      </c>
      <c r="F21" s="21">
        <f>IFERROR('[2]Data Sheet'!H69,0)</f>
        <v>903.6</v>
      </c>
      <c r="G21" s="21">
        <f>IFERROR('[2]Data Sheet'!I69,0)</f>
        <v>1575.5</v>
      </c>
      <c r="H21" s="21">
        <f>IFERROR('[2]Data Sheet'!J69,0)</f>
        <v>1017</v>
      </c>
      <c r="I21" s="21">
        <f>IFERROR('[2]Data Sheet'!K69,0)</f>
        <v>731</v>
      </c>
      <c r="K21" s="21">
        <f>FORECAST(K6,$C$21:$I$21,$C$6:$I$6)</f>
        <v>1339.252857142857</v>
      </c>
      <c r="L21" s="21">
        <f t="shared" ref="L21:O21" si="16">FORECAST(L6,$C$21:$I$21,$C$6:$I$6)</f>
        <v>1494.289642857143</v>
      </c>
      <c r="M21" s="21">
        <f t="shared" si="16"/>
        <v>1649.3264285714286</v>
      </c>
      <c r="N21" s="21">
        <f t="shared" si="16"/>
        <v>1804.3632142857141</v>
      </c>
      <c r="O21" s="21">
        <f t="shared" si="16"/>
        <v>1959.4</v>
      </c>
    </row>
    <row r="22" spans="2:15">
      <c r="B22" s="25" t="s">
        <v>65</v>
      </c>
      <c r="C22" s="23">
        <f>IFERROR(SUM(C19:C21),0)</f>
        <v>234.14999999999998</v>
      </c>
      <c r="D22" s="23">
        <f t="shared" ref="D22:I22" si="17">IFERROR(SUM(D19:D21),0)</f>
        <v>311.15999999999997</v>
      </c>
      <c r="E22" s="23">
        <f t="shared" si="17"/>
        <v>486.73</v>
      </c>
      <c r="F22" s="23">
        <f t="shared" si="17"/>
        <v>1048.3</v>
      </c>
      <c r="G22" s="23">
        <f t="shared" si="17"/>
        <v>1775.1</v>
      </c>
      <c r="H22" s="23">
        <f t="shared" si="17"/>
        <v>1557</v>
      </c>
      <c r="I22" s="23">
        <f t="shared" si="17"/>
        <v>1613</v>
      </c>
      <c r="K22" s="23">
        <f>IFERROR(SUM(K19:K21),0)</f>
        <v>2134.5771428571425</v>
      </c>
      <c r="L22" s="23">
        <f t="shared" ref="L22:O22" si="18">IFERROR(SUM(L19:L21),0)</f>
        <v>2417.312857142857</v>
      </c>
      <c r="M22" s="23">
        <f t="shared" si="18"/>
        <v>2700.0485714285714</v>
      </c>
      <c r="N22" s="23">
        <f t="shared" si="18"/>
        <v>2982.7842857142855</v>
      </c>
      <c r="O22" s="23">
        <f t="shared" si="18"/>
        <v>3265.5200000000004</v>
      </c>
    </row>
    <row r="23" spans="2:15" ht="15" thickBot="1">
      <c r="B23" s="26"/>
      <c r="C23" s="21"/>
      <c r="D23" s="21"/>
      <c r="E23" s="21"/>
      <c r="F23" s="21"/>
      <c r="G23" s="21"/>
      <c r="H23" s="21"/>
      <c r="I23" s="21"/>
      <c r="K23" s="21"/>
      <c r="L23" s="21"/>
      <c r="M23" s="21"/>
      <c r="N23" s="21"/>
      <c r="O23" s="21"/>
    </row>
    <row r="24" spans="2:15" ht="15" thickBot="1">
      <c r="B24" s="9" t="s">
        <v>66</v>
      </c>
      <c r="C24" s="10">
        <f>IFERROR(SUM(C18,C22),0)</f>
        <v>1374.4900000000002</v>
      </c>
      <c r="D24" s="10">
        <f t="shared" ref="D24:I24" si="19">IFERROR(SUM(D18,D22),0)</f>
        <v>3412.88</v>
      </c>
      <c r="E24" s="10">
        <f t="shared" si="19"/>
        <v>2900.39</v>
      </c>
      <c r="F24" s="10">
        <f t="shared" si="19"/>
        <v>8703.4999999999982</v>
      </c>
      <c r="G24" s="10">
        <f t="shared" si="19"/>
        <v>17326.999999999996</v>
      </c>
      <c r="H24" s="10">
        <f t="shared" si="19"/>
        <v>21599</v>
      </c>
      <c r="I24" s="10">
        <f t="shared" si="19"/>
        <v>23356</v>
      </c>
      <c r="K24" s="10">
        <f>IFERROR(SUM(K18,K22),0)</f>
        <v>27916.662857142859</v>
      </c>
      <c r="L24" s="10">
        <f t="shared" ref="L24:O24" si="20">IFERROR(SUM(L18,L22),0)</f>
        <v>32086.069285714289</v>
      </c>
      <c r="M24" s="10">
        <f t="shared" si="20"/>
        <v>36255.475714285712</v>
      </c>
      <c r="N24" s="10">
        <f t="shared" si="20"/>
        <v>40424.882142857139</v>
      </c>
      <c r="O24" s="10">
        <f t="shared" si="20"/>
        <v>44594.28857142858</v>
      </c>
    </row>
    <row r="25" spans="2:15">
      <c r="B25" s="26"/>
      <c r="C25" s="26"/>
      <c r="D25" s="26"/>
      <c r="E25" s="26"/>
      <c r="F25" s="26"/>
      <c r="G25" s="26"/>
      <c r="H25" s="26"/>
      <c r="I25" s="26"/>
    </row>
    <row r="26" spans="2:15">
      <c r="B26" s="27" t="s">
        <v>67</v>
      </c>
      <c r="C26" s="27" t="b">
        <f>C24=C12</f>
        <v>1</v>
      </c>
      <c r="D26" s="27" t="b">
        <f t="shared" ref="D26:I26" si="21">D24=D12</f>
        <v>1</v>
      </c>
      <c r="E26" s="27" t="b">
        <f t="shared" si="21"/>
        <v>1</v>
      </c>
      <c r="F26" s="27" t="b">
        <f t="shared" si="21"/>
        <v>1</v>
      </c>
      <c r="G26" s="27" t="b">
        <f t="shared" si="21"/>
        <v>1</v>
      </c>
      <c r="H26" s="27" t="b">
        <f t="shared" si="21"/>
        <v>1</v>
      </c>
      <c r="I26" s="27" t="b">
        <f t="shared" si="21"/>
        <v>1</v>
      </c>
      <c r="K26" s="27" t="b">
        <f>K24=K12</f>
        <v>1</v>
      </c>
      <c r="L26" s="27" t="b">
        <f t="shared" ref="L26:O26" si="22">L24=L12</f>
        <v>1</v>
      </c>
      <c r="M26" s="27" t="b">
        <f t="shared" si="22"/>
        <v>1</v>
      </c>
      <c r="N26" s="27" t="b">
        <f t="shared" si="22"/>
        <v>1</v>
      </c>
      <c r="O26" s="27" t="b">
        <f t="shared" si="22"/>
        <v>1</v>
      </c>
    </row>
    <row r="27" spans="2:15">
      <c r="B27" s="26"/>
      <c r="C27" s="26"/>
      <c r="D27" s="26"/>
      <c r="E27" s="26"/>
      <c r="F27" s="26"/>
      <c r="G27" s="26"/>
      <c r="H27" s="26"/>
      <c r="I27" s="26"/>
    </row>
  </sheetData>
  <mergeCells count="2">
    <mergeCell ref="B2:I2"/>
    <mergeCell ref="K2:O2"/>
  </mergeCells>
  <pageMargins left="0.25" right="0.25" top="0.75" bottom="0.75" header="0.3" footer="0.3"/>
  <pageSetup paperSize="9"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EDEAC7-0D80-4BDA-8456-FB4B98DC3D31}">
  <sheetPr>
    <tabColor rgb="FF002060"/>
    <pageSetUpPr fitToPage="1"/>
  </sheetPr>
  <dimension ref="A1:O37"/>
  <sheetViews>
    <sheetView showGridLines="0" workbookViewId="0"/>
  </sheetViews>
  <sheetFormatPr defaultRowHeight="14.5"/>
  <cols>
    <col min="1" max="1" width="1.90625" customWidth="1"/>
    <col min="2" max="2" width="26.90625" customWidth="1"/>
    <col min="5" max="5" width="11.36328125" customWidth="1"/>
    <col min="6" max="6" width="11.08984375" customWidth="1"/>
    <col min="7" max="7" width="10" customWidth="1"/>
    <col min="8" max="9" width="10.54296875" customWidth="1"/>
    <col min="10" max="10" width="0.81640625" customWidth="1"/>
    <col min="11" max="15" width="10.54296875" bestFit="1" customWidth="1"/>
  </cols>
  <sheetData>
    <row r="1" spans="1:15">
      <c r="B1" s="17"/>
      <c r="C1" s="17"/>
      <c r="D1" s="17"/>
      <c r="E1" s="17"/>
      <c r="F1" s="17"/>
      <c r="G1" s="17"/>
      <c r="H1" s="17"/>
      <c r="I1" s="17"/>
      <c r="J1" s="17"/>
      <c r="K1" s="17"/>
      <c r="L1" s="17"/>
      <c r="M1" s="17"/>
      <c r="N1" s="17"/>
      <c r="O1" s="17"/>
    </row>
    <row r="2" spans="1:15">
      <c r="B2" s="235" t="str">
        <f>"Historical Statement - "&amp;'[2]Data Sheet'!B1</f>
        <v>Historical Statement - ZOMATO LTD</v>
      </c>
      <c r="C2" s="235"/>
      <c r="D2" s="235"/>
      <c r="E2" s="235"/>
      <c r="F2" s="235"/>
      <c r="G2" s="235"/>
      <c r="H2" s="235"/>
      <c r="I2" s="235"/>
      <c r="J2" s="17"/>
      <c r="K2" s="235" t="str">
        <f>"Forecasting -"&amp;'[2]Data Sheet'!B1</f>
        <v>Forecasting -ZOMATO LTD</v>
      </c>
      <c r="L2" s="235"/>
      <c r="M2" s="235"/>
      <c r="N2" s="235"/>
      <c r="O2" s="235"/>
    </row>
    <row r="3" spans="1:15">
      <c r="B3" s="146" t="s">
        <v>16</v>
      </c>
      <c r="C3" s="155">
        <f>'[2]Data Sheet'!E16</f>
        <v>43190</v>
      </c>
      <c r="D3" s="155">
        <f>'[2]Data Sheet'!F16</f>
        <v>43555</v>
      </c>
      <c r="E3" s="155">
        <f>'[2]Data Sheet'!G16</f>
        <v>43921</v>
      </c>
      <c r="F3" s="155">
        <f>'[2]Data Sheet'!H16</f>
        <v>44286</v>
      </c>
      <c r="G3" s="155">
        <f>'[2]Data Sheet'!I16</f>
        <v>44651</v>
      </c>
      <c r="H3" s="155">
        <f>'[2]Data Sheet'!J16</f>
        <v>45016</v>
      </c>
      <c r="I3" s="155">
        <f>'[2]Data Sheet'!K16</f>
        <v>45382</v>
      </c>
      <c r="K3" s="155">
        <f>I3+365</f>
        <v>45747</v>
      </c>
      <c r="L3" s="155">
        <f>K3+365</f>
        <v>46112</v>
      </c>
      <c r="M3" s="155">
        <f t="shared" ref="M3:O3" si="0">L3+365</f>
        <v>46477</v>
      </c>
      <c r="N3" s="155">
        <f t="shared" si="0"/>
        <v>46842</v>
      </c>
      <c r="O3" s="155">
        <f t="shared" si="0"/>
        <v>47207</v>
      </c>
    </row>
    <row r="4" spans="1:15">
      <c r="A4" s="17" t="s">
        <v>18</v>
      </c>
      <c r="B4" s="82" t="s">
        <v>11</v>
      </c>
      <c r="C4" s="82"/>
      <c r="D4" s="164"/>
      <c r="E4" s="164"/>
      <c r="F4" s="164"/>
      <c r="G4" s="164"/>
      <c r="H4" s="164"/>
      <c r="I4" s="164"/>
      <c r="K4" s="164"/>
      <c r="L4" s="164"/>
      <c r="M4" s="164"/>
      <c r="N4" s="164"/>
      <c r="O4" s="164"/>
    </row>
    <row r="6" spans="1:15">
      <c r="C6" s="19">
        <v>1</v>
      </c>
      <c r="D6">
        <f>C6+1</f>
        <v>2</v>
      </c>
      <c r="E6">
        <f t="shared" ref="E6:J6" si="1">D6+1</f>
        <v>3</v>
      </c>
      <c r="F6">
        <f t="shared" si="1"/>
        <v>4</v>
      </c>
      <c r="G6">
        <f t="shared" si="1"/>
        <v>5</v>
      </c>
      <c r="H6">
        <f t="shared" si="1"/>
        <v>6</v>
      </c>
      <c r="I6">
        <f t="shared" si="1"/>
        <v>7</v>
      </c>
      <c r="J6">
        <f t="shared" si="1"/>
        <v>8</v>
      </c>
      <c r="K6">
        <f>I6+1</f>
        <v>8</v>
      </c>
      <c r="L6">
        <f>K6+1</f>
        <v>9</v>
      </c>
      <c r="M6">
        <f t="shared" ref="M6:O6" si="2">L6+1</f>
        <v>10</v>
      </c>
      <c r="N6">
        <f t="shared" si="2"/>
        <v>11</v>
      </c>
      <c r="O6">
        <f t="shared" si="2"/>
        <v>12</v>
      </c>
    </row>
    <row r="8" spans="1:15">
      <c r="B8" s="17" t="s">
        <v>68</v>
      </c>
    </row>
    <row r="9" spans="1:15">
      <c r="B9" t="s">
        <v>69</v>
      </c>
      <c r="C9" s="4">
        <f>IFERROR([2]CFS!C4,0)</f>
        <v>0</v>
      </c>
      <c r="D9" s="4">
        <f>IFERROR([2]CFS!D4,0)</f>
        <v>0</v>
      </c>
      <c r="E9" s="4">
        <f>IFERROR([2]CFS!E4,0)</f>
        <v>-2127</v>
      </c>
      <c r="F9" s="4">
        <f>IFERROR([2]CFS!F4,0)</f>
        <v>-280</v>
      </c>
      <c r="G9" s="4">
        <f>IFERROR([2]CFS!G4,0)</f>
        <v>-922</v>
      </c>
      <c r="H9" s="4">
        <f>IFERROR([2]CFS!H4,0)</f>
        <v>-637</v>
      </c>
      <c r="I9" s="4">
        <f>IFERROR([2]CFS!I4,0)</f>
        <v>633</v>
      </c>
      <c r="K9" s="4">
        <f>FORECAST(K6,$C$9:$I$9,$C$6:$I$6)</f>
        <v>-214.71428571428578</v>
      </c>
      <c r="L9" s="4">
        <f t="shared" ref="L9:O9" si="3">FORECAST(L6,$C$9:$I$9,$C$6:$I$6)</f>
        <v>-149.35714285714289</v>
      </c>
      <c r="M9" s="4">
        <f>FORECAST(M6,$C$9:$I$9,$C$6:$I$6)</f>
        <v>-84</v>
      </c>
      <c r="N9" s="4">
        <f t="shared" si="3"/>
        <v>-18.642857142857224</v>
      </c>
      <c r="O9" s="4">
        <f t="shared" si="3"/>
        <v>46.714285714285666</v>
      </c>
    </row>
    <row r="10" spans="1:15">
      <c r="B10" t="s">
        <v>62</v>
      </c>
      <c r="C10" s="4">
        <f>IFERROR([2]CFS!C5,0)</f>
        <v>0</v>
      </c>
      <c r="D10" s="4">
        <f>IFERROR([2]CFS!D5,0)</f>
        <v>0</v>
      </c>
      <c r="E10" s="4">
        <f>IFERROR([2]CFS!E5,0)</f>
        <v>-94</v>
      </c>
      <c r="F10" s="4">
        <f>IFERROR([2]CFS!F5,0)</f>
        <v>-20</v>
      </c>
      <c r="G10" s="4">
        <f>IFERROR([2]CFS!G5,0)</f>
        <v>-34</v>
      </c>
      <c r="H10" s="4">
        <f>IFERROR([2]CFS!H5,0)</f>
        <v>-203</v>
      </c>
      <c r="I10" s="4">
        <f>IFERROR([2]CFS!I5,0)</f>
        <v>-348</v>
      </c>
      <c r="K10" s="4">
        <f>FORECAST(K6,$C$10:$I$10,$C$6:$I$6)</f>
        <v>-298.42857142857144</v>
      </c>
      <c r="L10" s="4">
        <f t="shared" ref="L10:O10" si="4">FORECAST(L6,$C$10:$I$10,$C$6:$I$6)</f>
        <v>-348.07142857142861</v>
      </c>
      <c r="M10" s="4">
        <f t="shared" si="4"/>
        <v>-397.71428571428572</v>
      </c>
      <c r="N10" s="4">
        <f t="shared" si="4"/>
        <v>-447.35714285714283</v>
      </c>
      <c r="O10" s="4">
        <f t="shared" si="4"/>
        <v>-497.00000000000006</v>
      </c>
    </row>
    <row r="11" spans="1:15">
      <c r="B11" t="s">
        <v>63</v>
      </c>
      <c r="C11" s="4">
        <f>IFERROR([2]CFS!C6,0)</f>
        <v>0</v>
      </c>
      <c r="D11" s="4">
        <f>IFERROR([2]CFS!D6,0)</f>
        <v>0</v>
      </c>
      <c r="E11" s="4">
        <f>IFERROR([2]CFS!E6,0)</f>
        <v>-2</v>
      </c>
      <c r="F11" s="4">
        <f>IFERROR([2]CFS!F6,0)</f>
        <v>-11</v>
      </c>
      <c r="G11" s="4">
        <f>IFERROR([2]CFS!G6,0)</f>
        <v>-28</v>
      </c>
      <c r="H11" s="4">
        <f>IFERROR([2]CFS!H6,0)</f>
        <v>-43</v>
      </c>
      <c r="I11" s="4">
        <f>IFERROR([2]CFS!I6,0)</f>
        <v>-5</v>
      </c>
      <c r="K11" s="4">
        <f>FORECAST(K6,$C$11:$I$11,$C$6:$I$6)</f>
        <v>-30.857142857142854</v>
      </c>
      <c r="L11" s="4">
        <f t="shared" ref="L11:O11" si="5">FORECAST(L6,$C$11:$I$11,$C$6:$I$6)</f>
        <v>-35.392857142857139</v>
      </c>
      <c r="M11" s="4">
        <f t="shared" si="5"/>
        <v>-39.928571428571423</v>
      </c>
      <c r="N11" s="4">
        <f t="shared" si="5"/>
        <v>-44.464285714285708</v>
      </c>
      <c r="O11" s="4">
        <f t="shared" si="5"/>
        <v>-49</v>
      </c>
    </row>
    <row r="12" spans="1:15">
      <c r="B12" t="s">
        <v>70</v>
      </c>
      <c r="C12" s="4">
        <f>IFERROR([2]CFS!C7,0)</f>
        <v>0</v>
      </c>
      <c r="D12" s="4">
        <f>IFERROR([2]CFS!D7,0)</f>
        <v>0</v>
      </c>
      <c r="E12" s="4">
        <f>IFERROR([2]CFS!E7,0)</f>
        <v>-103</v>
      </c>
      <c r="F12" s="4">
        <f>IFERROR([2]CFS!F7,0)</f>
        <v>36</v>
      </c>
      <c r="G12" s="4">
        <f>IFERROR([2]CFS!G7,0)</f>
        <v>140</v>
      </c>
      <c r="H12" s="4">
        <f>IFERROR([2]CFS!H7,0)</f>
        <v>-71</v>
      </c>
      <c r="I12" s="4">
        <f>IFERROR([2]CFS!I7,0)</f>
        <v>211</v>
      </c>
      <c r="K12" s="4">
        <f>FORECAST(K6,$C$12:$I$12,$C$6:$I$6)</f>
        <v>135.28571428571428</v>
      </c>
      <c r="L12" s="4">
        <f t="shared" ref="L12:O12" si="6">FORECAST(L6,$C$12:$I$12,$C$6:$I$6)</f>
        <v>161.5</v>
      </c>
      <c r="M12" s="4">
        <f t="shared" si="6"/>
        <v>187.71428571428572</v>
      </c>
      <c r="N12" s="4">
        <f t="shared" si="6"/>
        <v>213.92857142857144</v>
      </c>
      <c r="O12" s="4">
        <f t="shared" si="6"/>
        <v>240.14285714285711</v>
      </c>
    </row>
    <row r="13" spans="1:15">
      <c r="B13" t="s">
        <v>71</v>
      </c>
      <c r="C13" s="4">
        <f>IFERROR([2]CFS!C8,0)</f>
        <v>0</v>
      </c>
      <c r="D13" s="4">
        <f>IFERROR([2]CFS!D8,0)</f>
        <v>0</v>
      </c>
      <c r="E13" s="4">
        <f>IFERROR([2]CFS!E8,0)</f>
        <v>214</v>
      </c>
      <c r="F13" s="4">
        <f>IFERROR([2]CFS!F8,0)</f>
        <v>-762</v>
      </c>
      <c r="G13" s="4">
        <f>IFERROR([2]CFS!G8,0)</f>
        <v>170</v>
      </c>
      <c r="H13" s="4">
        <f>IFERROR([2]CFS!H8,0)</f>
        <v>141</v>
      </c>
      <c r="I13" s="4">
        <f>IFERROR([2]CFS!I8,0)</f>
        <v>260</v>
      </c>
      <c r="K13" s="4">
        <f>FORECAST(K6,$C$13:$I$13,$C$6:$I$6)</f>
        <v>148.71428571428569</v>
      </c>
      <c r="L13" s="4">
        <f t="shared" ref="L13:O13" si="7">FORECAST(L6,$C$13:$I$13,$C$6:$I$6)</f>
        <v>185.07142857142853</v>
      </c>
      <c r="M13" s="4">
        <f t="shared" si="7"/>
        <v>221.42857142857142</v>
      </c>
      <c r="N13" s="4">
        <f t="shared" si="7"/>
        <v>257.78571428571422</v>
      </c>
      <c r="O13" s="4">
        <f t="shared" si="7"/>
        <v>294.14285714285711</v>
      </c>
    </row>
    <row r="14" spans="1:15" ht="15" thickBot="1">
      <c r="B14" t="s">
        <v>72</v>
      </c>
      <c r="C14" s="4">
        <f>IFERROR([2]CFS!C10,0)</f>
        <v>0</v>
      </c>
      <c r="D14" s="4">
        <f>IFERROR([2]CFS!D10,0)</f>
        <v>0</v>
      </c>
      <c r="E14" s="4">
        <f>IFERROR([2]CFS!E10,0)</f>
        <v>-32</v>
      </c>
      <c r="F14" s="4">
        <f>IFERROR([2]CFS!F10,0)</f>
        <v>19</v>
      </c>
      <c r="G14" s="4">
        <f>IFERROR([2]CFS!G10,0)</f>
        <v>-19</v>
      </c>
      <c r="H14" s="4">
        <f>IFERROR([2]CFS!H10,0)</f>
        <v>-31</v>
      </c>
      <c r="I14" s="4">
        <f>IFERROR([2]CFS!I10,0)</f>
        <v>-105</v>
      </c>
      <c r="K14" s="4">
        <f>FORECAST(K6,$C$14:$I$14,$C$6:$I$6)</f>
        <v>-76</v>
      </c>
      <c r="L14" s="4">
        <f>FORECAST(L6,$C$14:$I$14,$C$6:$I$6)</f>
        <v>-89</v>
      </c>
      <c r="M14" s="4">
        <f>FORECAST(M6,$C$14:$I$14,$C$6:$I$6)</f>
        <v>-102</v>
      </c>
      <c r="N14" s="4">
        <f>FORECAST(N6,$C$14:$I$14,$C$6:$I$6)</f>
        <v>-115</v>
      </c>
      <c r="O14" s="4">
        <f>FORECAST(O6,$C$14:$I$14,$C$6:$I$6)</f>
        <v>-128</v>
      </c>
    </row>
    <row r="15" spans="1:15">
      <c r="B15" s="28" t="s">
        <v>73</v>
      </c>
      <c r="C15" s="23">
        <f t="shared" ref="C15:I15" si="8">IFERROR(SUM(C9:C14),0)</f>
        <v>0</v>
      </c>
      <c r="D15" s="23">
        <f t="shared" si="8"/>
        <v>0</v>
      </c>
      <c r="E15" s="23">
        <f t="shared" si="8"/>
        <v>-2144</v>
      </c>
      <c r="F15" s="23">
        <f t="shared" si="8"/>
        <v>-1018</v>
      </c>
      <c r="G15" s="23">
        <f t="shared" si="8"/>
        <v>-693</v>
      </c>
      <c r="H15" s="23">
        <f t="shared" si="8"/>
        <v>-844</v>
      </c>
      <c r="I15" s="23">
        <f t="shared" si="8"/>
        <v>646</v>
      </c>
      <c r="K15" s="23">
        <f>IFERROR(SUM(K9:K14),0)</f>
        <v>-336.00000000000011</v>
      </c>
      <c r="L15" s="23">
        <f>IFERROR(SUM(L9:L14),0)</f>
        <v>-275.25000000000011</v>
      </c>
      <c r="M15" s="23">
        <f>IFERROR(SUM(M9:M14),0)</f>
        <v>-214.49999999999997</v>
      </c>
      <c r="N15" s="23">
        <f>IFERROR(SUM(N9:N14),0)</f>
        <v>-153.75000000000011</v>
      </c>
      <c r="O15" s="23">
        <f>IFERROR(SUM(O9:O14),0)</f>
        <v>-93.000000000000171</v>
      </c>
    </row>
    <row r="16" spans="1:15">
      <c r="B16" s="17"/>
    </row>
    <row r="17" spans="2:15">
      <c r="B17" s="17" t="s">
        <v>74</v>
      </c>
    </row>
    <row r="18" spans="2:15">
      <c r="B18" t="s">
        <v>75</v>
      </c>
      <c r="C18" s="4">
        <f>IFERROR([2]CFS!C12,0)</f>
        <v>0</v>
      </c>
      <c r="D18" s="4">
        <f>IFERROR([2]CFS!D12,0)</f>
        <v>0</v>
      </c>
      <c r="E18" s="4">
        <f>IFERROR([2]CFS!E12,0)</f>
        <v>-21</v>
      </c>
      <c r="F18" s="4">
        <f>IFERROR([2]CFS!F12,0)</f>
        <v>-10</v>
      </c>
      <c r="G18" s="4">
        <f>IFERROR([2]CFS!G12,0)</f>
        <v>-59</v>
      </c>
      <c r="H18" s="4">
        <f>IFERROR([2]CFS!H12,0)</f>
        <v>-103</v>
      </c>
      <c r="I18" s="4">
        <f>IFERROR([2]CFS!I12,0)</f>
        <v>-215</v>
      </c>
      <c r="K18" s="4">
        <f>FORECAST(K6,$C$18:$I$18,$C$6:$I$6)</f>
        <v>-185.28571428571428</v>
      </c>
      <c r="L18" s="4">
        <f>FORECAST(L6,$C$18:$I$18,$C$6:$I$6)</f>
        <v>-217.03571428571428</v>
      </c>
      <c r="M18" s="4">
        <f>FORECAST(M6,$C$18:$I$18,$C$6:$I$6)</f>
        <v>-248.78571428571428</v>
      </c>
      <c r="N18" s="4">
        <f>FORECAST(N6,$C$18:$I$18,$C$6:$I$6)</f>
        <v>-280.53571428571428</v>
      </c>
      <c r="O18" s="4">
        <f>FORECAST(O6,$C$18:$I$18,$C$6:$I$6)</f>
        <v>-312.28571428571428</v>
      </c>
    </row>
    <row r="19" spans="2:15">
      <c r="B19" t="s">
        <v>76</v>
      </c>
      <c r="C19" s="4">
        <f>IFERROR([2]CFS!C13,0)</f>
        <v>0</v>
      </c>
      <c r="D19" s="4">
        <f>IFERROR([2]CFS!D13,0)</f>
        <v>0</v>
      </c>
      <c r="E19" s="4">
        <f>IFERROR([2]CFS!E13,0)</f>
        <v>0</v>
      </c>
      <c r="F19" s="4">
        <f>IFERROR([2]CFS!F13,0)</f>
        <v>0</v>
      </c>
      <c r="G19" s="4">
        <f>IFERROR([2]CFS!G13,0)</f>
        <v>2</v>
      </c>
      <c r="H19" s="4">
        <f>IFERROR([2]CFS!H13,0)</f>
        <v>2</v>
      </c>
      <c r="I19" s="4">
        <f>IFERROR([2]CFS!I13,0)</f>
        <v>13</v>
      </c>
      <c r="K19" s="4">
        <f>FORECAST(K6,$C$19:$I$19,$C$6:$I$6)</f>
        <v>8.8571428571428577</v>
      </c>
      <c r="L19" s="4">
        <f>FORECAST(L6,$C$19:$I$19,$C$6:$I$6)</f>
        <v>10.464285714285715</v>
      </c>
      <c r="M19" s="4">
        <f>FORECAST(M6,$C$19:$I$19,$C$6:$I$6)</f>
        <v>12.071428571428573</v>
      </c>
      <c r="N19" s="4">
        <f>FORECAST(N6,$C$19:$I$19,$C$6:$I$6)</f>
        <v>13.678571428571431</v>
      </c>
      <c r="O19" s="4">
        <f>FORECAST(O6,$C$19:$I$19,$C$6:$I$6)</f>
        <v>15.285714285714285</v>
      </c>
    </row>
    <row r="20" spans="2:15">
      <c r="B20" t="s">
        <v>77</v>
      </c>
      <c r="C20" s="4">
        <f>IFERROR([2]CFS!C14,0)</f>
        <v>0</v>
      </c>
      <c r="D20" s="4">
        <f>IFERROR([2]CFS!D14,0)</f>
        <v>0</v>
      </c>
      <c r="E20" s="4">
        <f>IFERROR([2]CFS!E14,0)</f>
        <v>-2148</v>
      </c>
      <c r="F20" s="4">
        <f>IFERROR([2]CFS!F14,0)</f>
        <v>-8341</v>
      </c>
      <c r="G20" s="4">
        <f>IFERROR([2]CFS!G14,0)</f>
        <v>-7376</v>
      </c>
      <c r="H20" s="4">
        <f>IFERROR([2]CFS!H14,0)</f>
        <v>-15058</v>
      </c>
      <c r="I20" s="4">
        <f>IFERROR([2]CFS!I14,0)</f>
        <v>-35202</v>
      </c>
      <c r="K20" s="4">
        <f>FORECAST(K6,$C$20:$I$20,$C$6:$I$6)</f>
        <v>-29867.857142857145</v>
      </c>
      <c r="L20" s="4">
        <f>FORECAST(L6,$C$20:$I$20,$C$6:$I$6)</f>
        <v>-34901.785714285717</v>
      </c>
      <c r="M20" s="4">
        <f>FORECAST(M6,$C$20:$I$20,$C$6:$I$6)</f>
        <v>-39935.71428571429</v>
      </c>
      <c r="N20" s="4">
        <f>FORECAST(N6,$C$20:$I$20,$C$6:$I$6)</f>
        <v>-44969.642857142862</v>
      </c>
      <c r="O20" s="4">
        <f>FORECAST(O6,$C$20:$I$20,$C$6:$I$6)</f>
        <v>-50003.571428571428</v>
      </c>
    </row>
    <row r="21" spans="2:15">
      <c r="B21" t="s">
        <v>78</v>
      </c>
      <c r="C21" s="4">
        <f>IFERROR([2]CFS!C15,0)</f>
        <v>0</v>
      </c>
      <c r="D21" s="4">
        <f>IFERROR([2]CFS!D15,0)</f>
        <v>0</v>
      </c>
      <c r="E21" s="4">
        <f>IFERROR([2]CFS!E15,0)</f>
        <v>4046</v>
      </c>
      <c r="F21" s="4">
        <f>IFERROR([2]CFS!F15,0)</f>
        <v>6521</v>
      </c>
      <c r="G21" s="4">
        <f>IFERROR([2]CFS!G15,0)</f>
        <v>5308</v>
      </c>
      <c r="H21" s="4">
        <f>IFERROR([2]CFS!H15,0)</f>
        <v>12649</v>
      </c>
      <c r="I21" s="4">
        <f>IFERROR([2]CFS!I15,0)</f>
        <v>30445</v>
      </c>
      <c r="K21" s="4">
        <f>FORECAST(K6,$C$21:$I$21,$C$6:$I$6)</f>
        <v>25266.285714285717</v>
      </c>
      <c r="L21" s="4">
        <f>FORECAST(L6,$C$21:$I$21,$C$6:$I$6)</f>
        <v>29476.821428571435</v>
      </c>
      <c r="M21" s="4">
        <f>FORECAST(M6,$C$21:$I$21,$C$6:$I$6)</f>
        <v>33687.357142857145</v>
      </c>
      <c r="N21" s="4">
        <f>FORECAST(N6,$C$21:$I$21,$C$6:$I$6)</f>
        <v>37897.892857142862</v>
      </c>
      <c r="O21" s="4">
        <f>FORECAST(O6,$C$21:$I$21,$C$6:$I$6)</f>
        <v>42108.42857142858</v>
      </c>
    </row>
    <row r="22" spans="2:15">
      <c r="B22" t="s">
        <v>79</v>
      </c>
      <c r="C22" s="4">
        <f>IFERROR([2]CFS!C16,0)</f>
        <v>0</v>
      </c>
      <c r="D22" s="4">
        <f>IFERROR([2]CFS!D16,0)</f>
        <v>0</v>
      </c>
      <c r="E22" s="4">
        <f>IFERROR([2]CFS!E16,0)</f>
        <v>25</v>
      </c>
      <c r="F22" s="4">
        <f>IFERROR([2]CFS!F16,0)</f>
        <v>11</v>
      </c>
      <c r="G22" s="4">
        <f>IFERROR([2]CFS!G16,0)</f>
        <v>113</v>
      </c>
      <c r="H22" s="4">
        <f>IFERROR([2]CFS!H16,0)</f>
        <v>490</v>
      </c>
      <c r="I22" s="4">
        <f>IFERROR([2]CFS!I16,0)</f>
        <v>618</v>
      </c>
      <c r="K22" s="4">
        <f>FORECAST(K6,$C$22:$I$22,$C$6:$I$6)</f>
        <v>597</v>
      </c>
      <c r="L22" s="4">
        <f>FORECAST(L6,$C$22:$I$22,$C$6:$I$6)</f>
        <v>701.35714285714289</v>
      </c>
      <c r="M22" s="4">
        <f>FORECAST(M6,$C$22:$I$22,$C$6:$I$6)</f>
        <v>805.71428571428578</v>
      </c>
      <c r="N22" s="4">
        <f>FORECAST(N6,$C$22:$I$22,$C$6:$I$6)</f>
        <v>910.07142857142867</v>
      </c>
      <c r="O22" s="4">
        <f>FORECAST(O6,$C$22:$I$22,$C$6:$I$6)</f>
        <v>1014.4285714285713</v>
      </c>
    </row>
    <row r="23" spans="2:15">
      <c r="B23" t="s">
        <v>80</v>
      </c>
      <c r="C23" s="4">
        <f>IFERROR([2]CFS!C17,0)</f>
        <v>0</v>
      </c>
      <c r="D23" s="4">
        <f>IFERROR([2]CFS!D17,0)</f>
        <v>0</v>
      </c>
      <c r="E23" s="4">
        <f>IFERROR([2]CFS!E17,0)</f>
        <v>0</v>
      </c>
      <c r="F23" s="4">
        <f>IFERROR([2]CFS!F17,0)</f>
        <v>0</v>
      </c>
      <c r="G23" s="4">
        <f>IFERROR([2]CFS!G17,0)</f>
        <v>1</v>
      </c>
      <c r="H23" s="4">
        <f>IFERROR([2]CFS!H17,0)</f>
        <v>0</v>
      </c>
      <c r="I23" s="4">
        <f>IFERROR([2]CFS!I17,0)</f>
        <v>0</v>
      </c>
      <c r="K23" s="4">
        <f>FORECAST(K6,$C$23:$I$23,$C$6:$I$6)</f>
        <v>0.2857142857142857</v>
      </c>
      <c r="L23" s="4">
        <f>FORECAST(L6,$C$23:$I$23,$C$6:$I$6)</f>
        <v>0.3214285714285714</v>
      </c>
      <c r="M23" s="4">
        <f>FORECAST(M6,$C$23:$I$23,$C$6:$I$6)</f>
        <v>0.3571428571428571</v>
      </c>
      <c r="N23" s="4">
        <f>FORECAST(N6,$C$23:$I$23,$C$6:$I$6)</f>
        <v>0.39285714285714279</v>
      </c>
      <c r="O23" s="4">
        <f>FORECAST(O6,$C$23:$I$23,$C$6:$I$6)</f>
        <v>0.42857142857142849</v>
      </c>
    </row>
    <row r="24" spans="2:15">
      <c r="B24" t="s">
        <v>81</v>
      </c>
      <c r="C24" s="4">
        <f>IFERROR([2]CFS!C18,0)</f>
        <v>0</v>
      </c>
      <c r="D24" s="4">
        <f>IFERROR([2]CFS!D18,0)</f>
        <v>0</v>
      </c>
      <c r="E24" s="4">
        <f>IFERROR([2]CFS!E18,0)</f>
        <v>0</v>
      </c>
      <c r="F24" s="4">
        <f>IFERROR([2]CFS!F18,0)</f>
        <v>-20</v>
      </c>
      <c r="G24" s="4">
        <f>IFERROR([2]CFS!G18,0)</f>
        <v>0</v>
      </c>
      <c r="H24" s="4">
        <f>IFERROR([2]CFS!H18,0)</f>
        <v>0</v>
      </c>
      <c r="I24" s="4">
        <f>IFERROR([2]CFS!I18,0)</f>
        <v>0</v>
      </c>
      <c r="K24" s="4">
        <f>FORECAST(K6,$C$24:$I$24,$C$6:$I$6)</f>
        <v>-2.8571428571428572</v>
      </c>
      <c r="L24" s="4">
        <f>FORECAST(L6,$C$24:$I$24,$C$6:$I$6)</f>
        <v>-2.8571428571428572</v>
      </c>
      <c r="M24" s="4">
        <f>FORECAST(M6,$C$24:$I$24,$C$6:$I$6)</f>
        <v>-2.8571428571428572</v>
      </c>
      <c r="N24" s="4">
        <f>FORECAST(N6,$C$24:$I$24,$C$6:$I$6)</f>
        <v>-2.8571428571428568</v>
      </c>
      <c r="O24" s="4">
        <f>FORECAST(O6,$C$24:$I$24,$C$6:$I$6)</f>
        <v>-2.8571428571428568</v>
      </c>
    </row>
    <row r="25" spans="2:15" ht="15" thickBot="1">
      <c r="B25" t="s">
        <v>82</v>
      </c>
      <c r="C25" s="4">
        <f>IFERROR([2]CFS!C19,0)</f>
        <v>0</v>
      </c>
      <c r="D25" s="4">
        <f>IFERROR([2]CFS!D19,0)</f>
        <v>0</v>
      </c>
      <c r="E25" s="4">
        <f>IFERROR([2]CFS!E19,0)</f>
        <v>-162</v>
      </c>
      <c r="F25" s="4">
        <f>IFERROR([2]CFS!F19,0)</f>
        <v>-3405</v>
      </c>
      <c r="G25" s="4">
        <f>IFERROR([2]CFS!G19,0)</f>
        <v>-5960</v>
      </c>
      <c r="H25" s="4">
        <f>IFERROR([2]CFS!H19,0)</f>
        <v>2817</v>
      </c>
      <c r="I25" s="4">
        <f>IFERROR([2]CFS!I19,0)</f>
        <v>3993</v>
      </c>
      <c r="K25" s="4">
        <f>FORECAST(K6,$C$25:$I$25,$C$6:$I$6)</f>
        <v>1299.7142857142858</v>
      </c>
      <c r="L25" s="4">
        <f>FORECAST(L6,$C$25:$I$25,$C$6:$I$6)</f>
        <v>1721.6785714285716</v>
      </c>
      <c r="M25" s="4">
        <f>FORECAST(M6,$C$25:$I$25,$C$6:$I$6)</f>
        <v>2143.6428571428569</v>
      </c>
      <c r="N25" s="4">
        <f>FORECAST(N6,$C$25:$I$25,$C$6:$I$6)</f>
        <v>2565.6071428571431</v>
      </c>
      <c r="O25" s="4">
        <f>FORECAST(O6,$C$25:$I$25,$C$6:$I$6)</f>
        <v>2987.5714285714284</v>
      </c>
    </row>
    <row r="26" spans="2:15">
      <c r="B26" s="28" t="s">
        <v>83</v>
      </c>
      <c r="C26" s="23">
        <f>IFERROR(SUM(C18:C25),0)</f>
        <v>0</v>
      </c>
      <c r="D26" s="23">
        <f t="shared" ref="D26:I26" si="9">IFERROR(SUM(D18:D25),0)</f>
        <v>0</v>
      </c>
      <c r="E26" s="23">
        <f t="shared" si="9"/>
        <v>1740</v>
      </c>
      <c r="F26" s="23">
        <f t="shared" si="9"/>
        <v>-5244</v>
      </c>
      <c r="G26" s="23">
        <f t="shared" si="9"/>
        <v>-7971</v>
      </c>
      <c r="H26" s="23">
        <f t="shared" si="9"/>
        <v>797</v>
      </c>
      <c r="I26" s="23">
        <f t="shared" si="9"/>
        <v>-348</v>
      </c>
      <c r="K26" s="23">
        <f>IFERROR(SUM(K18:K25),0)</f>
        <v>-2883.8571428571427</v>
      </c>
      <c r="L26" s="23">
        <f t="shared" ref="L26:O26" si="10">IFERROR(SUM(L18:L25),0)</f>
        <v>-3211.0357142857101</v>
      </c>
      <c r="M26" s="23">
        <f t="shared" si="10"/>
        <v>-3538.2142857142844</v>
      </c>
      <c r="N26" s="23">
        <f t="shared" si="10"/>
        <v>-3865.3928571428596</v>
      </c>
      <c r="O26" s="23">
        <f t="shared" si="10"/>
        <v>-4192.5714285714193</v>
      </c>
    </row>
    <row r="27" spans="2:15">
      <c r="B27" s="17"/>
    </row>
    <row r="28" spans="2:15">
      <c r="B28" s="17" t="s">
        <v>84</v>
      </c>
    </row>
    <row r="29" spans="2:15">
      <c r="B29" t="s">
        <v>85</v>
      </c>
      <c r="C29" s="4">
        <f>IFERROR([2]CFS!C21,0)</f>
        <v>0</v>
      </c>
      <c r="D29" s="4">
        <f>IFERROR([2]CFS!D21,0)</f>
        <v>0</v>
      </c>
      <c r="E29" s="4">
        <f>IFERROR([2]CFS!E21,0)</f>
        <v>0</v>
      </c>
      <c r="F29" s="4">
        <f>IFERROR([2]CFS!F21,0)</f>
        <v>6608</v>
      </c>
      <c r="G29" s="4">
        <f>IFERROR([2]CFS!G21,0)</f>
        <v>9008</v>
      </c>
      <c r="H29" s="4">
        <f>IFERROR([2]CFS!H21,0)</f>
        <v>11</v>
      </c>
      <c r="I29" s="4">
        <f>IFERROR([2]CFS!I21,0)</f>
        <v>32</v>
      </c>
      <c r="K29" s="4">
        <f>FORECAST(K6,$C$29:$I$29,$C$6:$I$6)</f>
        <v>3540.7142857142858</v>
      </c>
      <c r="L29" s="4">
        <f>FORECAST(L6,$C$29:$I$29,$C$6:$I$6)</f>
        <v>3866.6428571428573</v>
      </c>
      <c r="M29" s="4">
        <f>FORECAST(M6,$C$29:$I$29,$C$6:$I$6)</f>
        <v>4192.5714285714294</v>
      </c>
      <c r="N29" s="4">
        <f>FORECAST(N6,$C$29:$I$29,$C$6:$I$6)</f>
        <v>4518.5</v>
      </c>
      <c r="O29" s="4">
        <f>FORECAST(O6,$C$29:$I$29,$C$6:$I$6)</f>
        <v>4844.4285714285716</v>
      </c>
    </row>
    <row r="30" spans="2:15">
      <c r="B30" t="s">
        <v>86</v>
      </c>
      <c r="C30" s="4">
        <f>IFERROR([2]CFS!C22,0)</f>
        <v>0</v>
      </c>
      <c r="D30" s="4">
        <f>IFERROR([2]CFS!D22,0)</f>
        <v>0</v>
      </c>
      <c r="E30" s="4">
        <f>IFERROR([2]CFS!E22,0)</f>
        <v>0</v>
      </c>
      <c r="F30" s="4">
        <f>IFERROR([2]CFS!F22,0)</f>
        <v>2</v>
      </c>
      <c r="G30" s="4">
        <f>IFERROR([2]CFS!G22,0)</f>
        <v>0</v>
      </c>
      <c r="H30" s="4">
        <f>IFERROR([2]CFS!H22,0)</f>
        <v>0</v>
      </c>
      <c r="I30" s="4">
        <f>IFERROR([2]CFS!I22,0)</f>
        <v>0</v>
      </c>
      <c r="K30" s="4">
        <f>FORECAST(K6,$C$30:$I$30,$C$6:$I$6)</f>
        <v>0.28571428571428564</v>
      </c>
      <c r="L30" s="4">
        <f>FORECAST(L6,$C$30:$I$30,$C$6:$I$6)</f>
        <v>0.28571428571428564</v>
      </c>
      <c r="M30" s="4">
        <f>FORECAST(M6,$C$30:$I$30,$C$6:$I$6)</f>
        <v>0.28571428571428564</v>
      </c>
      <c r="N30" s="4">
        <f>FORECAST(N6,$C$30:$I$30,$C$6:$I$6)</f>
        <v>0.28571428571428564</v>
      </c>
      <c r="O30" s="4">
        <f>FORECAST(O6,$C$30:$I$30,$C$6:$I$6)</f>
        <v>0.28571428571428564</v>
      </c>
    </row>
    <row r="31" spans="2:15">
      <c r="B31" t="s">
        <v>87</v>
      </c>
      <c r="C31" s="4">
        <f>IFERROR([2]CFS!C23,0)</f>
        <v>0</v>
      </c>
      <c r="D31" s="4">
        <f>IFERROR([2]CFS!D23,0)</f>
        <v>0</v>
      </c>
      <c r="E31" s="4">
        <f>IFERROR([2]CFS!E23,0)</f>
        <v>0</v>
      </c>
      <c r="F31" s="4">
        <f>IFERROR([2]CFS!F23,0)</f>
        <v>-4</v>
      </c>
      <c r="G31" s="4">
        <f>IFERROR([2]CFS!G23,0)</f>
        <v>-1</v>
      </c>
      <c r="H31" s="4">
        <f>IFERROR([2]CFS!H23,0)</f>
        <v>-23</v>
      </c>
      <c r="I31" s="4">
        <f>IFERROR([2]CFS!I23,0)</f>
        <v>-40</v>
      </c>
      <c r="K31" s="4">
        <f>FORECAST(K6,$C$31:$I$31,$C$6:$I$6)</f>
        <v>-33.571428571428569</v>
      </c>
      <c r="L31" s="4">
        <f>FORECAST(L6,$C$31:$I$31,$C$6:$I$6)</f>
        <v>-39.535714285714285</v>
      </c>
      <c r="M31" s="4">
        <f>FORECAST(M6,$C$31:$I$31,$C$6:$I$6)</f>
        <v>-45.5</v>
      </c>
      <c r="N31" s="4">
        <f>FORECAST(N6,$C$31:$I$31,$C$6:$I$6)</f>
        <v>-51.464285714285715</v>
      </c>
      <c r="O31" s="4">
        <f>FORECAST(O6,$C$31:$I$31,$C$6:$I$6)</f>
        <v>-57.428571428571423</v>
      </c>
    </row>
    <row r="32" spans="2:15">
      <c r="B32" t="s">
        <v>88</v>
      </c>
      <c r="C32" s="4">
        <f>IFERROR([2]CFS!C24,0)</f>
        <v>0</v>
      </c>
      <c r="D32" s="4">
        <f>IFERROR([2]CFS!D24,0)</f>
        <v>0</v>
      </c>
      <c r="E32" s="4">
        <f>IFERROR([2]CFS!E24,0)</f>
        <v>-11</v>
      </c>
      <c r="F32" s="4">
        <f>IFERROR([2]CFS!F24,0)</f>
        <v>-9</v>
      </c>
      <c r="G32" s="4">
        <f>IFERROR([2]CFS!G24,0)</f>
        <v>-10</v>
      </c>
      <c r="H32" s="4">
        <f>IFERROR([2]CFS!H24,0)</f>
        <v>-50</v>
      </c>
      <c r="I32" s="4">
        <f>IFERROR([2]CFS!I24,0)</f>
        <v>-69</v>
      </c>
      <c r="K32" s="4">
        <f>FORECAST(K6,$C$32:$I$32,$C$6:$I$6)</f>
        <v>-65</v>
      </c>
      <c r="L32" s="4">
        <f>FORECAST(L6,$C$32:$I$32,$C$6:$I$6)</f>
        <v>-75.928571428571431</v>
      </c>
      <c r="M32" s="4">
        <f>FORECAST(M6,$C$32:$I$32,$C$6:$I$6)</f>
        <v>-86.857142857142861</v>
      </c>
      <c r="N32" s="4">
        <f>FORECAST(N6,$C$32:$I$32,$C$6:$I$6)</f>
        <v>-97.785714285714292</v>
      </c>
      <c r="O32" s="4">
        <f>FORECAST(O6,$C$32:$I$32,$C$6:$I$6)</f>
        <v>-108.71428571428571</v>
      </c>
    </row>
    <row r="33" spans="2:15">
      <c r="B33" t="s">
        <v>89</v>
      </c>
      <c r="C33" s="4">
        <f>IFERROR([2]CFS!C25,0)</f>
        <v>0</v>
      </c>
      <c r="D33" s="4">
        <f>IFERROR([2]CFS!D25,0)</f>
        <v>0</v>
      </c>
      <c r="E33" s="4">
        <f>IFERROR([2]CFS!E25,0)</f>
        <v>-20</v>
      </c>
      <c r="F33" s="4">
        <f>IFERROR([2]CFS!F25,0)</f>
        <v>-14</v>
      </c>
      <c r="G33" s="4">
        <f>IFERROR([2]CFS!G25,0)</f>
        <v>-20</v>
      </c>
      <c r="H33" s="4">
        <f>IFERROR([2]CFS!H25,0)</f>
        <v>-65</v>
      </c>
      <c r="I33" s="4">
        <f>IFERROR([2]CFS!I25,0)</f>
        <v>-129</v>
      </c>
      <c r="K33" s="4">
        <f>FORECAST(K6,$C$33:$I$33,$C$6:$I$6)</f>
        <v>-109.28571428571429</v>
      </c>
      <c r="L33" s="4">
        <f>FORECAST(L6,$C$33:$I$33,$C$6:$I$6)</f>
        <v>-127.75000000000001</v>
      </c>
      <c r="M33" s="4">
        <f>FORECAST(M6,$C$33:$I$33,$C$6:$I$6)</f>
        <v>-146.21428571428572</v>
      </c>
      <c r="N33" s="4">
        <f>FORECAST(N6,$C$33:$I$33,$C$6:$I$6)</f>
        <v>-164.67857142857144</v>
      </c>
      <c r="O33" s="4">
        <f>FORECAST(O6,$C$33:$I$33,$C$6:$I$6)</f>
        <v>-183.14285714285717</v>
      </c>
    </row>
    <row r="34" spans="2:15" ht="15" thickBot="1">
      <c r="B34" t="s">
        <v>90</v>
      </c>
      <c r="C34" s="4">
        <f>IFERROR([2]CFS!C26,0)</f>
        <v>0</v>
      </c>
      <c r="D34" s="4">
        <f>IFERROR([2]CFS!D26,0)</f>
        <v>0</v>
      </c>
      <c r="E34" s="4">
        <f>IFERROR([2]CFS!E26,0)</f>
        <v>390</v>
      </c>
      <c r="F34" s="4">
        <f>IFERROR([2]CFS!F26,0)</f>
        <v>-181</v>
      </c>
      <c r="G34" s="4">
        <f>IFERROR([2]CFS!G26,0)</f>
        <v>-226</v>
      </c>
      <c r="H34" s="4">
        <f>IFERROR([2]CFS!H26,0)</f>
        <v>0</v>
      </c>
      <c r="I34" s="4">
        <f>IFERROR([2]CFS!I26,0)</f>
        <v>-1</v>
      </c>
      <c r="K34" s="4">
        <f>FORECAST(K6,$C$34:$I$34,$C$6:$I$6)</f>
        <v>-91</v>
      </c>
      <c r="L34" s="4">
        <f>FORECAST(L6,$C$34:$I$34,$C$6:$I$6)</f>
        <v>-113.10714285714286</v>
      </c>
      <c r="M34" s="4">
        <f>FORECAST(M6,$C$34:$I$34,$C$6:$I$6)</f>
        <v>-135.21428571428572</v>
      </c>
      <c r="N34" s="4">
        <f>FORECAST(N6,$C$34:$I$34,$C$6:$I$6)</f>
        <v>-157.32142857142858</v>
      </c>
      <c r="O34" s="4">
        <f>FORECAST(O6,$C$34:$I$34,$C$6:$I$6)</f>
        <v>-179.42857142857142</v>
      </c>
    </row>
    <row r="35" spans="2:15">
      <c r="B35" s="28" t="s">
        <v>91</v>
      </c>
      <c r="C35" s="23">
        <f>IFERROR(SUM(C29:C34),0)</f>
        <v>0</v>
      </c>
      <c r="D35" s="23">
        <f t="shared" ref="D35:O35" si="11">IFERROR(SUM(D29:D34),0)</f>
        <v>0</v>
      </c>
      <c r="E35" s="23">
        <f t="shared" si="11"/>
        <v>359</v>
      </c>
      <c r="F35" s="23">
        <f t="shared" si="11"/>
        <v>6402</v>
      </c>
      <c r="G35" s="23">
        <f t="shared" si="11"/>
        <v>8751</v>
      </c>
      <c r="H35" s="23">
        <f t="shared" si="11"/>
        <v>-127</v>
      </c>
      <c r="I35" s="23">
        <f t="shared" si="11"/>
        <v>-207</v>
      </c>
      <c r="K35" s="23">
        <f>IFERROR(SUM(K29:K34),0)</f>
        <v>3242.1428571428573</v>
      </c>
      <c r="L35" s="23">
        <f t="shared" si="11"/>
        <v>3510.6071428571431</v>
      </c>
      <c r="M35" s="23">
        <f t="shared" si="11"/>
        <v>3779.0714285714298</v>
      </c>
      <c r="N35" s="23">
        <f>IFERROR(SUM(N29:N34),0)</f>
        <v>4047.5357142857147</v>
      </c>
      <c r="O35" s="23">
        <f t="shared" si="11"/>
        <v>4316.0000000000009</v>
      </c>
    </row>
    <row r="36" spans="2:15" ht="15" thickBot="1"/>
    <row r="37" spans="2:15" ht="15" thickBot="1">
      <c r="B37" s="9" t="s">
        <v>92</v>
      </c>
      <c r="C37" s="10">
        <f>IFERROR(SUM(C15,C26,C35),0)</f>
        <v>0</v>
      </c>
      <c r="D37" s="10">
        <f t="shared" ref="D37:I37" si="12">IFERROR(SUM(D15,D26,D35),0)</f>
        <v>0</v>
      </c>
      <c r="E37" s="10">
        <f t="shared" si="12"/>
        <v>-45</v>
      </c>
      <c r="F37" s="10">
        <f t="shared" si="12"/>
        <v>140</v>
      </c>
      <c r="G37" s="10">
        <f t="shared" si="12"/>
        <v>87</v>
      </c>
      <c r="H37" s="10">
        <f t="shared" si="12"/>
        <v>-174</v>
      </c>
      <c r="I37" s="10">
        <f t="shared" si="12"/>
        <v>91</v>
      </c>
      <c r="K37" s="10">
        <f>IFERROR(SUM(K15,K26,K35),0)</f>
        <v>22.285714285714675</v>
      </c>
      <c r="L37" s="10">
        <f t="shared" ref="L37:O37" si="13">IFERROR(SUM(L15,L26,L35),0)</f>
        <v>24.321428571432989</v>
      </c>
      <c r="M37" s="10">
        <f t="shared" si="13"/>
        <v>26.357142857145391</v>
      </c>
      <c r="N37" s="10">
        <f t="shared" si="13"/>
        <v>28.392857142855064</v>
      </c>
      <c r="O37" s="10">
        <f t="shared" si="13"/>
        <v>30.428571428581563</v>
      </c>
    </row>
  </sheetData>
  <mergeCells count="2">
    <mergeCell ref="B2:I2"/>
    <mergeCell ref="K2:O2"/>
  </mergeCells>
  <pageMargins left="0.7" right="0.7" top="0.75" bottom="0.75" header="0.3" footer="0.3"/>
  <pageSetup scale="79"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025C5D-B2C9-4AED-B8E1-1BD3546A2D13}">
  <sheetPr>
    <tabColor rgb="FF002060"/>
    <pageSetUpPr fitToPage="1"/>
  </sheetPr>
  <dimension ref="A2:L40"/>
  <sheetViews>
    <sheetView showGridLines="0" workbookViewId="0"/>
  </sheetViews>
  <sheetFormatPr defaultRowHeight="14.5"/>
  <cols>
    <col min="1" max="1" width="1.90625" customWidth="1"/>
    <col min="2" max="2" width="27.1796875" customWidth="1"/>
    <col min="3" max="3" width="10.7265625" bestFit="1" customWidth="1"/>
    <col min="4" max="4" width="11.6328125" bestFit="1" customWidth="1"/>
    <col min="5" max="5" width="11.36328125" bestFit="1" customWidth="1"/>
    <col min="6" max="6" width="11.6328125" bestFit="1" customWidth="1"/>
    <col min="7" max="8" width="11" bestFit="1" customWidth="1"/>
    <col min="9" max="9" width="10.36328125" bestFit="1" customWidth="1"/>
    <col min="11" max="11" width="10.453125" bestFit="1" customWidth="1"/>
    <col min="12" max="12" width="11.08984375" customWidth="1"/>
  </cols>
  <sheetData>
    <row r="2" spans="1:12">
      <c r="B2" s="235" t="str">
        <f>"Historical Statement - "&amp;'[2]Data Sheet'!B1</f>
        <v>Historical Statement - ZOMATO LTD</v>
      </c>
      <c r="C2" s="235"/>
      <c r="D2" s="235"/>
      <c r="E2" s="235"/>
      <c r="F2" s="235"/>
      <c r="G2" s="235"/>
      <c r="H2" s="235"/>
      <c r="I2" s="235"/>
      <c r="J2" s="235"/>
      <c r="K2" s="235"/>
      <c r="L2" s="235"/>
    </row>
    <row r="3" spans="1:12">
      <c r="B3" s="146" t="s">
        <v>16</v>
      </c>
      <c r="C3" s="155">
        <f>'[2]Data Sheet'!E16</f>
        <v>43190</v>
      </c>
      <c r="D3" s="155">
        <f>'[2]Data Sheet'!F16</f>
        <v>43555</v>
      </c>
      <c r="E3" s="155">
        <f>'[2]Data Sheet'!G16</f>
        <v>43921</v>
      </c>
      <c r="F3" s="155">
        <f>'[2]Data Sheet'!H16</f>
        <v>44286</v>
      </c>
      <c r="G3" s="155">
        <f>'[2]Data Sheet'!I16</f>
        <v>44651</v>
      </c>
      <c r="H3" s="155">
        <f>'[2]Data Sheet'!J16</f>
        <v>45016</v>
      </c>
      <c r="I3" s="155">
        <f>'[2]Data Sheet'!K16</f>
        <v>45382</v>
      </c>
      <c r="J3" s="155"/>
      <c r="K3" s="155" t="s">
        <v>192</v>
      </c>
      <c r="L3" s="155" t="s">
        <v>115</v>
      </c>
    </row>
    <row r="4" spans="1:12">
      <c r="A4" s="17" t="s">
        <v>18</v>
      </c>
      <c r="B4" s="236" t="s">
        <v>11</v>
      </c>
      <c r="C4" s="236"/>
      <c r="D4" s="236"/>
      <c r="E4" s="236"/>
      <c r="F4" s="236"/>
      <c r="G4" s="236"/>
      <c r="H4" s="236"/>
      <c r="I4" s="236"/>
      <c r="J4" s="236"/>
      <c r="K4" s="236"/>
      <c r="L4" s="236"/>
    </row>
    <row r="6" spans="1:12">
      <c r="B6" s="17" t="s">
        <v>20</v>
      </c>
      <c r="C6" s="54" t="str">
        <f>IFERROR('[2]HFS-Income Statement'!C8,0)</f>
        <v>-</v>
      </c>
      <c r="D6" s="8">
        <f>IFERROR('[2]HFS-Income Statement'!D8,0)</f>
        <v>1.8165958542551821</v>
      </c>
      <c r="E6" s="8">
        <f>IFERROR('[2]HFS-Income Statement'!E8,0)</f>
        <v>0.98442773447915943</v>
      </c>
      <c r="F6" s="8">
        <f>IFERROR('[2]HFS-Income Statement'!F8,0)</f>
        <v>-0.23454932162135178</v>
      </c>
      <c r="G6" s="8">
        <f>IFERROR('[2]HFS-Income Statement'!G8,0)</f>
        <v>1.1027184271240844</v>
      </c>
      <c r="H6" s="8">
        <f>IFERROR('[2]HFS-Income Statement'!H8,0)</f>
        <v>0.6885316286613874</v>
      </c>
      <c r="I6" s="8">
        <f>IFERROR('[2]HFS-Income Statement'!I8,0)</f>
        <v>0.71125865235202723</v>
      </c>
      <c r="K6" s="8">
        <f>IFERROR(AVERAGE(D6:I6),0)</f>
        <v>0.84483049587508152</v>
      </c>
      <c r="L6" s="8">
        <f>IFERROR(MEDIAN(C6:I6),0)</f>
        <v>0.84784319341559333</v>
      </c>
    </row>
    <row r="7" spans="1:12">
      <c r="B7" s="17" t="s">
        <v>193</v>
      </c>
      <c r="C7" s="54" t="s">
        <v>21</v>
      </c>
      <c r="D7" s="8">
        <f>IFERROR('[2]HFS-Income Statement'!D25/'[2]HFS-Income Statement'!C25-1,0)</f>
        <v>12.419630355642676</v>
      </c>
      <c r="E7" s="8">
        <f>IFERROR('[2]HFS-Income Statement'!E25/'[2]HFS-Income Statement'!D25-1,0)</f>
        <v>1.3879991235666651</v>
      </c>
      <c r="F7" s="8">
        <f>IFERROR('[2]HFS-Income Statement'!F25/'[2]HFS-Income Statement'!E25-1,0)</f>
        <v>-0.70844092575358375</v>
      </c>
      <c r="G7" s="8">
        <f>IFERROR('[2]HFS-Income Statement'!G25/'[2]HFS-Income Statement'!F25-1,0)</f>
        <v>0.58579349617863041</v>
      </c>
      <c r="H7" s="8">
        <f>IFERROR('[2]HFS-Income Statement'!H25/'[2]HFS-Income Statement'!G25-1,0)</f>
        <v>-0.50009450009450052</v>
      </c>
      <c r="I7" s="8">
        <f>IFERROR('[2]HFS-Income Statement'!I25/'[2]HFS-Income Statement'!H25-1,0)</f>
        <v>-2.680529300567108</v>
      </c>
      <c r="K7" s="8">
        <f>IFERROR(AVERAGE(D7:I7),0)</f>
        <v>1.7507263748287969</v>
      </c>
      <c r="L7" s="8">
        <f t="shared" ref="L7:L40" si="0">IFERROR(MEDIAN(C7:I7),0)</f>
        <v>4.2849498042064948E-2</v>
      </c>
    </row>
    <row r="8" spans="1:12">
      <c r="B8" s="17" t="s">
        <v>37</v>
      </c>
      <c r="C8" s="54" t="str">
        <f>IFERROR('[2]HFS-Income Statement'!C32,0)</f>
        <v>-</v>
      </c>
      <c r="D8" s="8">
        <f>IFERROR('[2]HFS-Income Statement'!D32,0)</f>
        <v>8.9587352093069512</v>
      </c>
      <c r="E8" s="8">
        <f>IFERROR('[2]HFS-Income Statement'!E32,0)</f>
        <v>1.3692975887374557</v>
      </c>
      <c r="F8" s="8">
        <f>IFERROR('[2]HFS-Income Statement'!F32,0)</f>
        <v>-0.6607626729372893</v>
      </c>
      <c r="G8" s="8">
        <f>IFERROR('[2]HFS-Income Statement'!G32,0)</f>
        <v>0.50124223602484475</v>
      </c>
      <c r="H8" s="8">
        <f>IFERROR('[2]HFS-Income Statement'!H32,0)</f>
        <v>-0.20066197765825444</v>
      </c>
      <c r="I8" s="8">
        <f>IFERROR('[2]HFS-Income Statement'!I32,0)</f>
        <v>-1.3757763975155279</v>
      </c>
      <c r="K8" s="8">
        <f>IFERROR(AVERAGE(D8:I8),0)</f>
        <v>1.4320123309930299</v>
      </c>
      <c r="L8" s="8">
        <f t="shared" si="0"/>
        <v>0.15029012918329515</v>
      </c>
    </row>
    <row r="9" spans="1:12" ht="15" thickBot="1">
      <c r="B9" s="17" t="s">
        <v>194</v>
      </c>
      <c r="C9" s="54" t="s">
        <v>21</v>
      </c>
      <c r="D9" s="8">
        <f>IFERROR('[2]HFS-Income Statement'!D43/'[2]HFS-Income Statement'!C43-1,0)</f>
        <v>8.4485596707818953</v>
      </c>
      <c r="E9" s="8">
        <f>IFERROR('[2]HFS-Income Statement'!E43/'[2]HFS-Income Statement'!D43-1,0)</f>
        <v>1.3614289673740876</v>
      </c>
      <c r="F9" s="8">
        <f>IFERROR('[2]HFS-Income Statement'!F43/'[2]HFS-Income Statement'!E43-1,0)</f>
        <v>-0.65778144793155602</v>
      </c>
      <c r="G9" s="8">
        <f>IFERROR('[2]HFS-Income Statement'!G43/'[2]HFS-Income Statement'!F43-1,0)</f>
        <v>0.49742773150416464</v>
      </c>
      <c r="H9" s="8">
        <f>IFERROR('[2]HFS-Income Statement'!H43/'[2]HFS-Income Statement'!G43-1,0)</f>
        <v>-0.20572597137014359</v>
      </c>
      <c r="I9" s="8">
        <f>IFERROR('[2]HFS-Income Statement'!I43/'[2]HFS-Income Statement'!H43-1,0)</f>
        <v>-1.3614830072090629</v>
      </c>
      <c r="K9" s="8">
        <f>IFERROR(AVERAGE(D9:I9),0)</f>
        <v>1.347070990524897</v>
      </c>
      <c r="L9" s="8">
        <f t="shared" si="0"/>
        <v>0.14585088006701052</v>
      </c>
    </row>
    <row r="10" spans="1:12" ht="15" thickBot="1">
      <c r="B10" s="70"/>
      <c r="C10" s="70"/>
      <c r="D10" s="70"/>
      <c r="E10" s="70"/>
      <c r="F10" s="70"/>
      <c r="G10" s="70"/>
      <c r="H10" s="70"/>
      <c r="I10" s="70"/>
      <c r="J10" s="70"/>
      <c r="K10" s="71"/>
      <c r="L10" s="71"/>
    </row>
    <row r="11" spans="1:12">
      <c r="B11" s="17" t="s">
        <v>195</v>
      </c>
      <c r="C11" s="8">
        <f>IFERROR('[2]HFS-Income Statement'!C14,0)</f>
        <v>0.88794472340242903</v>
      </c>
      <c r="D11" s="8">
        <f>IFERROR('[2]HFS-Income Statement'!D14,0)</f>
        <v>-3.5708027640009542E-2</v>
      </c>
      <c r="E11" s="8">
        <f>IFERROR('[2]HFS-Income Statement'!E14,0)</f>
        <v>0.14612590891989216</v>
      </c>
      <c r="F11" s="8">
        <f>IFERROR('[2]HFS-Income Statement'!F14,0)</f>
        <v>0.86543284180960978</v>
      </c>
      <c r="G11" s="8">
        <f>IFERROR('[2]HFS-Income Statement'!G14,0)</f>
        <v>0.83019272970136437</v>
      </c>
      <c r="H11" s="8">
        <f>IFERROR('[2]HFS-Income Statement'!H14,0)</f>
        <v>0.74544427178980077</v>
      </c>
      <c r="I11" s="8">
        <f>IFERROR('[2]HFS-Income Statement'!I14,0)</f>
        <v>0.71487535083374609</v>
      </c>
      <c r="K11" s="8">
        <f>IFERROR(AVERAGE(C11:I11),0)</f>
        <v>0.59347254268811889</v>
      </c>
      <c r="L11" s="8">
        <f t="shared" si="0"/>
        <v>0.74544427178980077</v>
      </c>
    </row>
    <row r="12" spans="1:12">
      <c r="B12" s="17" t="s">
        <v>196</v>
      </c>
      <c r="C12" s="8">
        <f>IFERROR('[2]HFS-Income Statement'!C20,0)</f>
        <v>-0.19838204368911216</v>
      </c>
      <c r="D12" s="8">
        <f>IFERROR('[2]HFS-Income Statement'!D20,0)</f>
        <v>-1.7092008928911546</v>
      </c>
      <c r="E12" s="8">
        <f>IFERROR('[2]HFS-Income Statement'!E20,0)</f>
        <v>-0.88481000023034928</v>
      </c>
      <c r="F12" s="8">
        <f>IFERROR('[2]HFS-Income Statement'!F20,0)</f>
        <v>-0.23427625639482413</v>
      </c>
      <c r="G12" s="8">
        <f>IFERROR('[2]HFS-Income Statement'!G20,0)</f>
        <v>-0.44146550901631543</v>
      </c>
      <c r="H12" s="8">
        <f>IFERROR('[2]HFS-Income Statement'!H20,0)</f>
        <v>-0.17106936007910722</v>
      </c>
      <c r="I12" s="8">
        <f>IFERROR('[2]HFS-Income Statement'!I20,0)</f>
        <v>3.549612019151395E-3</v>
      </c>
      <c r="K12" s="8">
        <f t="shared" ref="K12:K40" si="1">IFERROR(AVERAGE(C12:I12),0)</f>
        <v>-0.5193792071831016</v>
      </c>
      <c r="L12" s="8">
        <f t="shared" si="0"/>
        <v>-0.23427625639482413</v>
      </c>
    </row>
    <row r="13" spans="1:12">
      <c r="B13" s="17" t="s">
        <v>197</v>
      </c>
      <c r="C13" s="8">
        <f>IFERROR('[2]HFS-Income Statement'!C31/'[2]HFS-Income Statement'!C7,0)</f>
        <v>-0.21580618857559772</v>
      </c>
      <c r="D13" s="8">
        <f>IFERROR('[2]HFS-Income Statement'!D31/'[2]HFS-Income Statement'!D7,0)</f>
        <v>-0.76303339199597786</v>
      </c>
      <c r="E13" s="8">
        <f>IFERROR('[2]HFS-Income Statement'!E31/'[2]HFS-Income Statement'!E7,0)</f>
        <v>-0.91101990985664594</v>
      </c>
      <c r="F13" s="8">
        <f>IFERROR('[2]HFS-Income Statement'!F31/'[2]HFS-Income Statement'!F7,0)</f>
        <v>-0.40375163005316506</v>
      </c>
      <c r="G13" s="8">
        <f>IFERROR('[2]HFS-Income Statement'!G31/'[2]HFS-Income Statement'!G7,0)</f>
        <v>-0.28825970804312584</v>
      </c>
      <c r="H13" s="8">
        <f>IFERROR('[2]HFS-Income Statement'!H31/'[2]HFS-Income Statement'!H7,0)</f>
        <v>-0.13645995197061733</v>
      </c>
      <c r="I13" s="8">
        <f>IFERROR('[2]HFS-Income Statement'!I31/'[2]HFS-Income Statement'!I7,0)</f>
        <v>2.9965329370975732E-2</v>
      </c>
      <c r="K13" s="8">
        <f t="shared" si="1"/>
        <v>-0.38405220730345058</v>
      </c>
      <c r="L13" s="8">
        <f t="shared" si="0"/>
        <v>-0.28825970804312584</v>
      </c>
    </row>
    <row r="14" spans="1:12">
      <c r="B14" s="17" t="s">
        <v>198</v>
      </c>
      <c r="C14" s="8">
        <f>IFERROR('[2]HFS-Income Statement'!C37/'[2]HFS-Income Statement'!C7,0)</f>
        <v>-0.22943221320973359</v>
      </c>
      <c r="D14" s="8">
        <f>IFERROR('[2]HFS-Income Statement'!D37/'[2]HFS-Income Statement'!D7,0)</f>
        <v>-0.76965389039989685</v>
      </c>
      <c r="E14" s="8">
        <f>IFERROR('[2]HFS-Income Statement'!E37/'[2]HFS-Income Statement'!E7,0)</f>
        <v>-0.91587260148805638</v>
      </c>
      <c r="F14" s="8">
        <f>IFERROR('[2]HFS-Income Statement'!F37/'[2]HFS-Income Statement'!F7,0)</f>
        <v>-0.40881733373457746</v>
      </c>
      <c r="G14" s="8">
        <f>IFERROR('[2]HFS-Income Statement'!G37/'[2]HFS-Income Statement'!G7,0)</f>
        <v>-0.29112203034061657</v>
      </c>
      <c r="H14" s="8">
        <f>IFERROR('[2]HFS-Income Statement'!H37/'[2]HFS-Income Statement'!H7,0)</f>
        <v>-0.14338183359231529</v>
      </c>
      <c r="I14" s="8">
        <f>IFERROR('[2]HFS-Income Statement'!I37/'[2]HFS-Income Statement'!I7,0)</f>
        <v>2.4021792966815256E-2</v>
      </c>
      <c r="K14" s="8">
        <f t="shared" si="1"/>
        <v>-0.39060830139976871</v>
      </c>
      <c r="L14" s="8">
        <f t="shared" si="0"/>
        <v>-0.29112203034061657</v>
      </c>
    </row>
    <row r="15" spans="1:12" ht="15" thickBot="1">
      <c r="B15" s="17" t="s">
        <v>199</v>
      </c>
      <c r="C15" s="8">
        <f>IFERROR('[2]HFS-Income Statement'!C43/'[2]HFS-Income Statement'!C7,0)</f>
        <v>-0.22943221320973359</v>
      </c>
      <c r="D15" s="8">
        <f>IFERROR('[2]HFS-Income Statement'!D43/'[2]HFS-Income Statement'!D7,0)</f>
        <v>-0.76965389039989685</v>
      </c>
      <c r="E15" s="8">
        <f>IFERROR('[2]HFS-Income Statement'!E43/'[2]HFS-Income Statement'!E7,0)</f>
        <v>-0.91587260148805638</v>
      </c>
      <c r="F15" s="8">
        <f>IFERROR('[2]HFS-Income Statement'!F43/'[2]HFS-Income Statement'!F7,0)</f>
        <v>-0.4094693550005018</v>
      </c>
      <c r="G15" s="8">
        <f>IFERROR('[2]HFS-Income Statement'!G43/'[2]HFS-Income Statement'!G7,0)</f>
        <v>-0.29159908405686497</v>
      </c>
      <c r="H15" s="8">
        <f>IFERROR('[2]HFS-Income Statement'!H43/'[2]HFS-Income Statement'!H7,0)</f>
        <v>-0.13716626642181098</v>
      </c>
      <c r="I15" s="8">
        <f>IFERROR('[2]HFS-Income Statement'!I43/'[2]HFS-Income Statement'!I7,0)</f>
        <v>2.8974739970282319E-2</v>
      </c>
      <c r="K15" s="8">
        <f t="shared" si="1"/>
        <v>-0.38917409580094037</v>
      </c>
      <c r="L15" s="8">
        <f t="shared" si="0"/>
        <v>-0.29159908405686497</v>
      </c>
    </row>
    <row r="16" spans="1:12" ht="15" thickBot="1">
      <c r="B16" s="70"/>
      <c r="C16" s="70"/>
      <c r="D16" s="70"/>
      <c r="E16" s="70"/>
      <c r="F16" s="70"/>
      <c r="G16" s="70"/>
      <c r="H16" s="70"/>
      <c r="I16" s="70"/>
      <c r="J16" s="70"/>
      <c r="K16" s="71"/>
      <c r="L16" s="71"/>
    </row>
    <row r="17" spans="2:12">
      <c r="B17" s="17" t="s">
        <v>200</v>
      </c>
      <c r="C17" s="8">
        <f>IFERROR('[2]HFS-Income Statement'!C17,0)</f>
        <v>1.0863267670915411</v>
      </c>
      <c r="D17" s="8">
        <f>IFERROR('[2]HFS-Income Statement'!D17,0)</f>
        <v>1.6734928652511449</v>
      </c>
      <c r="E17" s="8">
        <f>IFERROR('[2]HFS-Income Statement'!E17,0)</f>
        <v>1.0309359091502415</v>
      </c>
      <c r="F17" s="8">
        <f>IFERROR('[2]HFS-Income Statement'!F17,0)</f>
        <v>1.099709098204434</v>
      </c>
      <c r="G17" s="8">
        <f>IFERROR('[2]HFS-Income Statement'!G17,0)</f>
        <v>1.2716582387176798</v>
      </c>
      <c r="H17" s="8">
        <f>IFERROR('[2]HFS-Income Statement'!H17,0)</f>
        <v>0.916513631868908</v>
      </c>
      <c r="I17" s="8">
        <f>IFERROR('[2]HFS-Income Statement'!I17,0)</f>
        <v>0.71132573881459471</v>
      </c>
      <c r="K17" s="8">
        <f t="shared" si="1"/>
        <v>1.1128517498712207</v>
      </c>
      <c r="L17" s="8">
        <f t="shared" si="0"/>
        <v>1.0863267670915411</v>
      </c>
    </row>
    <row r="18" spans="2:12">
      <c r="B18" s="17" t="s">
        <v>201</v>
      </c>
      <c r="C18" s="8">
        <f>IFERROR('[2]HFS-Income Statement'!C29,0)</f>
        <v>6.2550963477962324E-2</v>
      </c>
      <c r="D18" s="8">
        <f>IFERROR('[2]HFS-Income Statement'!D29,0)</f>
        <v>3.2851080687800453E-2</v>
      </c>
      <c r="E18" s="8">
        <f>IFERROR('[2]HFS-Income Statement'!E29,0)</f>
        <v>3.2341039796678364E-2</v>
      </c>
      <c r="F18" s="8">
        <f>IFERROR('[2]HFS-Income Statement'!F29,0)</f>
        <v>6.9064098705988564E-2</v>
      </c>
      <c r="G18" s="8">
        <f>IFERROR('[2]HFS-Income Statement'!G29,0)</f>
        <v>3.5850586776070989E-2</v>
      </c>
      <c r="H18" s="8">
        <f>IFERROR('[2]HFS-Income Statement'!H29,0)</f>
        <v>6.1731883034326883E-2</v>
      </c>
      <c r="I18" s="8">
        <f>IFERROR('[2]HFS-Income Statement'!I29,0)</f>
        <v>4.342083539706125E-2</v>
      </c>
      <c r="K18" s="8">
        <f t="shared" si="1"/>
        <v>4.8258641125126976E-2</v>
      </c>
      <c r="L18" s="8">
        <f t="shared" si="0"/>
        <v>4.342083539706125E-2</v>
      </c>
    </row>
    <row r="19" spans="2:12" ht="15" thickBot="1">
      <c r="B19" s="17" t="s">
        <v>202</v>
      </c>
      <c r="C19" s="54" t="str">
        <f>IFERROR('[2]HFS-Income Statement'!C32,0)</f>
        <v>-</v>
      </c>
      <c r="D19" s="8">
        <f>IFERROR('[2]HFS-Income Statement'!D32,0)</f>
        <v>8.9587352093069512</v>
      </c>
      <c r="E19" s="8">
        <f>IFERROR('[2]HFS-Income Statement'!E32,0)</f>
        <v>1.3692975887374557</v>
      </c>
      <c r="F19" s="8">
        <f>IFERROR('[2]HFS-Income Statement'!F32,0)</f>
        <v>-0.6607626729372893</v>
      </c>
      <c r="G19" s="8">
        <f>IFERROR('[2]HFS-Income Statement'!G32,0)</f>
        <v>0.50124223602484475</v>
      </c>
      <c r="H19" s="8">
        <f>IFERROR('[2]HFS-Income Statement'!H32,0)</f>
        <v>-0.20066197765825444</v>
      </c>
      <c r="I19" s="8">
        <f>IFERROR('[2]HFS-Income Statement'!I32,0)</f>
        <v>-1.3757763975155279</v>
      </c>
      <c r="K19" s="8">
        <f>IFERROR(AVERAGE(C19:I19),0)</f>
        <v>1.4320123309930299</v>
      </c>
      <c r="L19" s="8">
        <f t="shared" si="0"/>
        <v>0.15029012918329515</v>
      </c>
    </row>
    <row r="20" spans="2:12" ht="15" thickBot="1">
      <c r="B20" s="70"/>
      <c r="C20" s="70"/>
      <c r="D20" s="70"/>
      <c r="E20" s="70"/>
      <c r="F20" s="70"/>
      <c r="G20" s="70"/>
      <c r="H20" s="70"/>
      <c r="I20" s="70"/>
      <c r="J20" s="70"/>
      <c r="K20" s="71"/>
      <c r="L20" s="71"/>
    </row>
    <row r="21" spans="2:12">
      <c r="B21" s="17" t="s">
        <v>203</v>
      </c>
      <c r="C21" s="8">
        <f>IFERROR('[2]HFS-Income Statement'!C31/SUM('[2]HFS-Balance Sheet '!C8:C10),0)</f>
        <v>-8.2277963217488106E-2</v>
      </c>
      <c r="D21" s="8">
        <f>IFERROR('[2]HFS-Income Statement'!D31/SUM('[2]HFS-Balance Sheet '!D8:D10),0)</f>
        <v>-0.37045325087476622</v>
      </c>
      <c r="E21" s="8">
        <f>IFERROR('[2]HFS-Income Statement'!E31/SUM('[2]HFS-Balance Sheet '!E8:E10),0)</f>
        <v>-3.0307678553182789</v>
      </c>
      <c r="F21" s="8">
        <f>IFERROR('[2]HFS-Income Statement'!F31/SUM('[2]HFS-Balance Sheet '!F8:F10),0)</f>
        <v>-9.8516741727041376E-2</v>
      </c>
      <c r="G21" s="8">
        <f>IFERROR('[2]HFS-Income Statement'!G31/SUM('[2]HFS-Balance Sheet '!G8:G10),0)</f>
        <v>-7.2907491644445557E-2</v>
      </c>
      <c r="H21" s="8">
        <f>IFERROR('[2]HFS-Income Statement'!H31/SUM('[2]HFS-Balance Sheet '!H8:H10),0)</f>
        <v>-4.8379826714078228E-2</v>
      </c>
      <c r="I21" s="8">
        <f>IFERROR('[2]HFS-Income Statement'!I31/SUM('[2]HFS-Balance Sheet '!I8:I10),0)</f>
        <v>1.7153388148568188E-2</v>
      </c>
      <c r="K21" s="8">
        <f t="shared" si="1"/>
        <v>-0.5265928201925042</v>
      </c>
      <c r="L21" s="8">
        <f t="shared" si="0"/>
        <v>-8.2277963217488106E-2</v>
      </c>
    </row>
    <row r="22" spans="2:12">
      <c r="B22" s="17" t="s">
        <v>204</v>
      </c>
      <c r="C22" s="8">
        <f>IFERROR('[2]HFS-Income Statement'!C54,0)</f>
        <v>0</v>
      </c>
      <c r="D22" s="8">
        <f>IFERROR('[2]HFS-Income Statement'!D54,0)</f>
        <v>0</v>
      </c>
      <c r="E22" s="8">
        <f>IFERROR('[2]HFS-Income Statement'!E54,0)</f>
        <v>0</v>
      </c>
      <c r="F22" s="8">
        <f>IFERROR('[2]HFS-Income Statement'!F54,0)</f>
        <v>0</v>
      </c>
      <c r="G22" s="8">
        <f>IFERROR('[2]HFS-Income Statement'!G54,0)</f>
        <v>0</v>
      </c>
      <c r="H22" s="8">
        <f>IFERROR('[2]HFS-Income Statement'!H54,0)</f>
        <v>0</v>
      </c>
      <c r="I22" s="8">
        <f>IFERROR('[2]HFS-Income Statement'!I54,0)</f>
        <v>1</v>
      </c>
      <c r="K22" s="8">
        <f t="shared" si="1"/>
        <v>0.14285714285714285</v>
      </c>
      <c r="L22" s="8">
        <f t="shared" si="0"/>
        <v>0</v>
      </c>
    </row>
    <row r="23" spans="2:12">
      <c r="B23" s="17" t="s">
        <v>205</v>
      </c>
      <c r="C23" s="8">
        <f>IFERROR('[2]HFS-Income Statement'!C43/SUM('[2]HFS-Balance Sheet '!C8:C9),0)</f>
        <v>-0.10319566832997139</v>
      </c>
      <c r="D23" s="8">
        <f>IFERROR('[2]HFS-Income Statement'!D43/SUM('[2]HFS-Balance Sheet '!D8:D9),0)</f>
        <v>-0.42886009746820414</v>
      </c>
      <c r="E23" s="8">
        <f>IFERROR('[2]HFS-Income Statement'!E43/SUM('[2]HFS-Balance Sheet '!E8:E9),0)</f>
        <v>-5.2158161703616246</v>
      </c>
      <c r="F23" s="8">
        <f>IFERROR('[2]HFS-Income Statement'!F43/SUM('[2]HFS-Balance Sheet '!F8:F9),0)</f>
        <v>-0.10680551558125545</v>
      </c>
      <c r="G23" s="8">
        <f>IFERROR('[2]HFS-Income Statement'!G43/SUM('[2]HFS-Balance Sheet '!G8:G9),0)</f>
        <v>-7.4066220350792203E-2</v>
      </c>
      <c r="H23" s="8">
        <f>IFERROR('[2]HFS-Income Statement'!H43/SUM('[2]HFS-Balance Sheet '!H8:H9),0)</f>
        <v>-4.9897225077081192E-2</v>
      </c>
      <c r="I23" s="8">
        <f>IFERROR('[2]HFS-Income Statement'!I43/SUM('[2]HFS-Balance Sheet '!I8:I9),0)</f>
        <v>1.719492480282173E-2</v>
      </c>
      <c r="K23" s="8">
        <f t="shared" si="1"/>
        <v>-0.85163513890944387</v>
      </c>
      <c r="L23" s="8">
        <f t="shared" si="0"/>
        <v>-0.10319566832997139</v>
      </c>
    </row>
    <row r="24" spans="2:12">
      <c r="B24" s="17" t="s">
        <v>206</v>
      </c>
      <c r="C24" s="8">
        <f>IFERROR(C22*C23,0)</f>
        <v>0</v>
      </c>
      <c r="D24" s="8">
        <f t="shared" ref="D24:I24" si="2">IFERROR(D22*D23,0)</f>
        <v>0</v>
      </c>
      <c r="E24" s="8">
        <f t="shared" si="2"/>
        <v>0</v>
      </c>
      <c r="F24" s="8">
        <f t="shared" si="2"/>
        <v>0</v>
      </c>
      <c r="G24" s="8">
        <f t="shared" si="2"/>
        <v>0</v>
      </c>
      <c r="H24" s="8">
        <f t="shared" si="2"/>
        <v>0</v>
      </c>
      <c r="I24" s="8">
        <f t="shared" si="2"/>
        <v>1.719492480282173E-2</v>
      </c>
      <c r="K24" s="8">
        <f>IFERROR(AVERAGE(C24:I24),0)</f>
        <v>2.4564178289745329E-3</v>
      </c>
      <c r="L24" s="8">
        <f t="shared" si="0"/>
        <v>0</v>
      </c>
    </row>
    <row r="25" spans="2:12" ht="15" thickBot="1">
      <c r="B25" s="17" t="s">
        <v>207</v>
      </c>
      <c r="C25" s="72">
        <f>IFERROR('[2]HFS-Income Statement'!C31/'[2]HFS-Income Statement'!C34,0)</f>
        <v>-15.83779527559056</v>
      </c>
      <c r="D25" s="72">
        <f>IFERROR('[2]HFS-Income Statement'!D31/'[2]HFS-Income Statement'!D34,0)</f>
        <v>-115.25316455696209</v>
      </c>
      <c r="E25" s="72">
        <f>IFERROR('[2]HFS-Income Statement'!E31/'[2]HFS-Income Statement'!E34,0)</f>
        <v>-187.73496835443035</v>
      </c>
      <c r="F25" s="72">
        <f>IFERROR('[2]HFS-Income Statement'!F31/'[2]HFS-Income Statement'!F34,0)</f>
        <v>-79.702970297029751</v>
      </c>
      <c r="G25" s="72">
        <f>IFERROR('[2]HFS-Income Statement'!G31/'[2]HFS-Income Statement'!G34,0)</f>
        <v>-100.70833333333339</v>
      </c>
      <c r="H25" s="72">
        <f>IFERROR('[2]HFS-Income Statement'!H31/'[2]HFS-Income Statement'!H34,0)</f>
        <v>-19.714285714285715</v>
      </c>
      <c r="I25" s="72">
        <f>IFERROR('[2]HFS-Income Statement'!I31/'[2]HFS-Income Statement'!I34,0)</f>
        <v>5.041666666666667</v>
      </c>
      <c r="K25" s="72">
        <f t="shared" si="1"/>
        <v>-73.415692980709309</v>
      </c>
      <c r="L25" s="72">
        <f t="shared" si="0"/>
        <v>-79.702970297029751</v>
      </c>
    </row>
    <row r="26" spans="2:12" ht="15" thickBot="1">
      <c r="B26" s="70"/>
      <c r="C26" s="70"/>
      <c r="D26" s="70"/>
      <c r="E26" s="70"/>
      <c r="F26" s="70"/>
      <c r="G26" s="70"/>
      <c r="H26" s="70"/>
      <c r="I26" s="70"/>
      <c r="J26" s="70"/>
      <c r="K26" s="71"/>
      <c r="L26" s="71"/>
    </row>
    <row r="27" spans="2:12">
      <c r="B27" s="17" t="s">
        <v>208</v>
      </c>
      <c r="C27" s="72">
        <f>IFERROR('[2]HFS-Income Statement'!C7/'[2]HFS-Balance Sheet '!C19,0)</f>
        <v>17.868865030674847</v>
      </c>
      <c r="D27" s="72">
        <f>IFERROR('[2]HFS-Income Statement'!D7/'[2]HFS-Balance Sheet '!D19,0)</f>
        <v>18.660648279783906</v>
      </c>
      <c r="E27" s="72">
        <f>IFERROR('[2]HFS-Income Statement'!E7/'[2]HFS-Balance Sheet '!E19,0)</f>
        <v>21.156107862248209</v>
      </c>
      <c r="F27" s="72">
        <f>IFERROR('[2]HFS-Income Statement'!F7/'[2]HFS-Balance Sheet '!F19,0)</f>
        <v>15.348729792147806</v>
      </c>
      <c r="G27" s="72">
        <f>IFERROR('[2]HFS-Income Statement'!G7/'[2]HFS-Balance Sheet '!G19,0)</f>
        <v>26.218886804252655</v>
      </c>
      <c r="H27" s="72">
        <f>IFERROR('[2]HFS-Income Statement'!H7/'[2]HFS-Balance Sheet '!H19,0)</f>
        <v>15.49015317286652</v>
      </c>
      <c r="I27" s="72">
        <f>IFERROR('[2]HFS-Income Statement'!I7/'[2]HFS-Balance Sheet '!I19,0)</f>
        <v>15.256926952141058</v>
      </c>
      <c r="K27" s="72">
        <f t="shared" si="1"/>
        <v>18.571473984873567</v>
      </c>
      <c r="L27" s="72">
        <f t="shared" si="0"/>
        <v>17.868865030674847</v>
      </c>
    </row>
    <row r="28" spans="2:12">
      <c r="B28" s="17" t="s">
        <v>209</v>
      </c>
      <c r="C28" s="72">
        <f>IFERROR('[2]HFS-Income Statement'!C7/'[2]HFS-Balance Sheet '!C11,0)</f>
        <v>3.062495892751528</v>
      </c>
      <c r="D28" s="72">
        <f>IFERROR('[2]HFS-Income Statement'!D7/'[2]HFS-Balance Sheet '!D11,0)</f>
        <v>1.8505427886648809</v>
      </c>
      <c r="E28" s="72">
        <f>IFERROR('[2]HFS-Income Statement'!E7/'[2]HFS-Balance Sheet '!E11,0)</f>
        <v>1.2301422006866816</v>
      </c>
      <c r="F28" s="72">
        <f>IFERROR('[2]HFS-Income Statement'!F7/'[2]HFS-Balance Sheet '!F11,0)</f>
        <v>3.7456321623144846</v>
      </c>
      <c r="G28" s="72">
        <f>IFERROR('[2]HFS-Income Statement'!G7/'[2]HFS-Balance Sheet '!G11,0)</f>
        <v>5.5809371671991475</v>
      </c>
      <c r="H28" s="72">
        <f>IFERROR('[2]HFS-Income Statement'!H7/'[2]HFS-Balance Sheet '!H11,0)</f>
        <v>4.3376225490196081</v>
      </c>
      <c r="I28" s="72">
        <f>IFERROR('[2]HFS-Income Statement'!I7/'[2]HFS-Balance Sheet '!I11,0)</f>
        <v>5.5214220601640838</v>
      </c>
      <c r="K28" s="72">
        <f t="shared" si="1"/>
        <v>3.6183992601143449</v>
      </c>
      <c r="L28" s="72">
        <f t="shared" si="0"/>
        <v>3.7456321623144846</v>
      </c>
    </row>
    <row r="29" spans="2:12">
      <c r="B29" s="17" t="s">
        <v>210</v>
      </c>
      <c r="C29" s="72">
        <f>IFERROR('[2]HFS-Income Statement'!C7/'[2]HFS-Balance Sheet '!C20,0)</f>
        <v>0</v>
      </c>
      <c r="D29" s="72">
        <f>IFERROR('[2]HFS-Income Statement'!D7/'[2]HFS-Balance Sheet '!D20,0)</f>
        <v>616.23943661971828</v>
      </c>
      <c r="E29" s="72">
        <f>IFERROR('[2]HFS-Income Statement'!E7/'[2]HFS-Balance Sheet '!E20,0)</f>
        <v>698.32171581769433</v>
      </c>
      <c r="F29" s="72">
        <f>IFERROR('[2]HFS-Income Statement'!F7/'[2]HFS-Balance Sheet '!F20,0)</f>
        <v>134.7162162162162</v>
      </c>
      <c r="G29" s="72">
        <f>IFERROR('[2]HFS-Income Statement'!G7/'[2]HFS-Balance Sheet '!G20,0)</f>
        <v>105.60201511335011</v>
      </c>
      <c r="H29" s="72">
        <f>IFERROR('[2]HFS-Income Statement'!H7/'[2]HFS-Balance Sheet '!H20,0)</f>
        <v>85.289156626506028</v>
      </c>
      <c r="I29" s="72">
        <f>IFERROR('[2]HFS-Income Statement'!I7/'[2]HFS-Balance Sheet '!I20,0)</f>
        <v>137.65909090909091</v>
      </c>
      <c r="K29" s="72">
        <f t="shared" si="1"/>
        <v>253.97537590036796</v>
      </c>
      <c r="L29" s="72">
        <f t="shared" si="0"/>
        <v>134.7162162162162</v>
      </c>
    </row>
    <row r="30" spans="2:12">
      <c r="B30" s="17" t="s">
        <v>211</v>
      </c>
      <c r="C30" s="72">
        <f>IFERROR('[2]HFS-Income Statement'!C7/'[2]HFS-Balance Sheet '!C14,0)</f>
        <v>2.4553213909378289</v>
      </c>
      <c r="D30" s="72">
        <f>IFERROR('[2]HFS-Income Statement'!D7/'[2]HFS-Balance Sheet '!D14,0)</f>
        <v>3.373573558137144</v>
      </c>
      <c r="E30" s="72">
        <f>IFERROR('[2]HFS-Income Statement'!E7/'[2]HFS-Balance Sheet '!E14,0)</f>
        <v>1.6376347804218665</v>
      </c>
      <c r="F30" s="72">
        <f>IFERROR('[2]HFS-Income Statement'!F7/'[2]HFS-Balance Sheet '!F14,0)</f>
        <v>1.2955165692007797</v>
      </c>
      <c r="G30" s="72">
        <f>IFERROR('[2]HFS-Income Statement'!G7/'[2]HFS-Balance Sheet '!G14,0)</f>
        <v>2.985401979633981</v>
      </c>
      <c r="H30" s="72">
        <f>IFERROR('[2]HFS-Income Statement'!H7/'[2]HFS-Balance Sheet '!H14,0)</f>
        <v>1.115857503152585</v>
      </c>
      <c r="I30" s="72">
        <f>IFERROR('[2]HFS-Income Statement'!I7/'[2]HFS-Balance Sheet '!I14,0)</f>
        <v>1.8787220843672456</v>
      </c>
      <c r="K30" s="72">
        <f t="shared" si="1"/>
        <v>2.1060039808359186</v>
      </c>
      <c r="L30" s="72">
        <f t="shared" si="0"/>
        <v>1.8787220843672456</v>
      </c>
    </row>
    <row r="31" spans="2:12" ht="15" thickBot="1">
      <c r="B31" s="17" t="s">
        <v>212</v>
      </c>
      <c r="C31" s="72">
        <f>IFERROR('[2]HFS-Income Statement'!C7/SUM('[2]HFS-Balance Sheet '!C8,'[2]HFS-Balance Sheet '!C9),0)</f>
        <v>0.44978718065032963</v>
      </c>
      <c r="D31" s="72">
        <f>IFERROR('[2]HFS-Income Statement'!D7/SUM('[2]HFS-Balance Sheet '!D8,'[2]HFS-Balance Sheet '!D9),0)</f>
        <v>0.55721162826238291</v>
      </c>
      <c r="E31" s="72">
        <f>IFERROR('[2]HFS-Income Statement'!E7/SUM('[2]HFS-Balance Sheet '!E8,'[2]HFS-Balance Sheet '!E9),0)</f>
        <v>5.6949145130963306</v>
      </c>
      <c r="F31" s="72">
        <f>IFERROR('[2]HFS-Income Statement'!F7/SUM('[2]HFS-Balance Sheet '!F8,'[2]HFS-Balance Sheet '!F9),0)</f>
        <v>0.26083884978675526</v>
      </c>
      <c r="G31" s="72">
        <f>IFERROR('[2]HFS-Income Statement'!G7/SUM('[2]HFS-Balance Sheet '!G8,'[2]HFS-Balance Sheet '!G9),0)</f>
        <v>0.25400018175759592</v>
      </c>
      <c r="H31" s="72">
        <f>IFERROR('[2]HFS-Income Statement'!H7/SUM('[2]HFS-Balance Sheet '!H8,'[2]HFS-Balance Sheet '!H9),0)</f>
        <v>0.36377183967112026</v>
      </c>
      <c r="I31" s="72">
        <f>IFERROR('[2]HFS-Income Statement'!I7/SUM('[2]HFS-Balance Sheet '!I8,'[2]HFS-Balance Sheet '!I9),0)</f>
        <v>0.59344535345123206</v>
      </c>
      <c r="K31" s="72">
        <f t="shared" si="1"/>
        <v>1.1677099352393923</v>
      </c>
      <c r="L31" s="72">
        <f t="shared" si="0"/>
        <v>0.44978718065032963</v>
      </c>
    </row>
    <row r="32" spans="2:12" ht="15" thickBot="1">
      <c r="B32" s="70"/>
      <c r="C32" s="70"/>
      <c r="D32" s="70"/>
      <c r="E32" s="70"/>
      <c r="F32" s="70"/>
      <c r="G32" s="70"/>
      <c r="H32" s="70"/>
      <c r="I32" s="70"/>
      <c r="J32" s="70"/>
      <c r="K32" s="71"/>
      <c r="L32" s="71"/>
    </row>
    <row r="33" spans="2:12">
      <c r="B33" s="17" t="s">
        <v>213</v>
      </c>
      <c r="C33" s="73">
        <f>IFERROR(365/C27,0)</f>
        <v>20.426591133427749</v>
      </c>
      <c r="D33" s="73">
        <f t="shared" ref="D33:I35" si="3">IFERROR(365/D27,0)</f>
        <v>19.559877798855698</v>
      </c>
      <c r="E33" s="73">
        <f t="shared" si="3"/>
        <v>17.252700845381884</v>
      </c>
      <c r="F33" s="73">
        <f t="shared" si="3"/>
        <v>23.780469455311465</v>
      </c>
      <c r="G33" s="73">
        <f t="shared" si="3"/>
        <v>13.921262284133196</v>
      </c>
      <c r="H33" s="73">
        <f t="shared" si="3"/>
        <v>23.563356406272074</v>
      </c>
      <c r="I33" s="73">
        <f t="shared" si="3"/>
        <v>23.923559517913159</v>
      </c>
      <c r="K33" s="73">
        <f t="shared" si="1"/>
        <v>20.346831063042174</v>
      </c>
      <c r="L33" s="73">
        <f t="shared" si="0"/>
        <v>20.426591133427749</v>
      </c>
    </row>
    <row r="34" spans="2:12">
      <c r="B34" s="17" t="s">
        <v>214</v>
      </c>
      <c r="C34" s="73">
        <f>IFERROR(365/C28,0)</f>
        <v>119.18383331187502</v>
      </c>
      <c r="D34" s="73">
        <f t="shared" si="3"/>
        <v>197.23942739164553</v>
      </c>
      <c r="E34" s="73">
        <f t="shared" si="3"/>
        <v>296.71366431966339</v>
      </c>
      <c r="F34" s="73">
        <f t="shared" si="3"/>
        <v>97.446835189086158</v>
      </c>
      <c r="G34" s="73">
        <f t="shared" si="3"/>
        <v>65.401202175364958</v>
      </c>
      <c r="H34" s="73">
        <f t="shared" si="3"/>
        <v>84.147478457409235</v>
      </c>
      <c r="I34" s="73">
        <f t="shared" si="3"/>
        <v>66.10615816410764</v>
      </c>
      <c r="K34" s="73">
        <f t="shared" si="1"/>
        <v>132.31979985845027</v>
      </c>
      <c r="L34" s="73">
        <f t="shared" si="0"/>
        <v>97.446835189086158</v>
      </c>
    </row>
    <row r="35" spans="2:12">
      <c r="B35" s="17" t="s">
        <v>215</v>
      </c>
      <c r="C35" s="73">
        <f>IFERROR(365/C29,0)</f>
        <v>0</v>
      </c>
      <c r="D35" s="73">
        <f t="shared" si="3"/>
        <v>0.59230224213196814</v>
      </c>
      <c r="E35" s="73">
        <f t="shared" si="3"/>
        <v>0.52268172639111776</v>
      </c>
      <c r="F35" s="73">
        <f t="shared" si="3"/>
        <v>2.7093991373257102</v>
      </c>
      <c r="G35" s="73">
        <f t="shared" si="3"/>
        <v>3.4563734376490798</v>
      </c>
      <c r="H35" s="73">
        <f t="shared" si="3"/>
        <v>4.279559259782455</v>
      </c>
      <c r="I35" s="73">
        <f t="shared" si="3"/>
        <v>2.6514776291893676</v>
      </c>
      <c r="K35" s="73">
        <f t="shared" si="1"/>
        <v>2.0302562046385284</v>
      </c>
      <c r="L35" s="73">
        <f t="shared" si="0"/>
        <v>2.6514776291893676</v>
      </c>
    </row>
    <row r="36" spans="2:12" ht="15" thickBot="1">
      <c r="B36" s="17" t="s">
        <v>216</v>
      </c>
      <c r="C36" s="73">
        <f>IFERROR(SUM(C33,C35)-C34,0)</f>
        <v>-98.757242178447271</v>
      </c>
      <c r="D36" s="73">
        <f t="shared" ref="D36:I36" si="4">IFERROR(SUM(D33,D35)-D34,0)</f>
        <v>-177.08724735065786</v>
      </c>
      <c r="E36" s="73">
        <f t="shared" si="4"/>
        <v>-278.93828174789041</v>
      </c>
      <c r="F36" s="73">
        <f t="shared" si="4"/>
        <v>-70.956966596448979</v>
      </c>
      <c r="G36" s="73">
        <f t="shared" si="4"/>
        <v>-48.023566453582681</v>
      </c>
      <c r="H36" s="73">
        <f t="shared" si="4"/>
        <v>-56.304562791354705</v>
      </c>
      <c r="I36" s="73">
        <f t="shared" si="4"/>
        <v>-39.531121017005113</v>
      </c>
      <c r="K36" s="73">
        <f t="shared" si="1"/>
        <v>-109.94271259076959</v>
      </c>
      <c r="L36" s="73">
        <f>IFERROR(MEDIAN(C36:I36),0)</f>
        <v>-70.956966596448979</v>
      </c>
    </row>
    <row r="37" spans="2:12" ht="15" thickBot="1">
      <c r="B37" s="70"/>
      <c r="C37" s="70"/>
      <c r="D37" s="70"/>
      <c r="E37" s="70"/>
      <c r="F37" s="70"/>
      <c r="G37" s="70"/>
      <c r="H37" s="70"/>
      <c r="I37" s="70"/>
      <c r="J37" s="70"/>
      <c r="K37" s="71"/>
      <c r="L37" s="71"/>
    </row>
    <row r="38" spans="2:12">
      <c r="B38" s="17" t="s">
        <v>217</v>
      </c>
      <c r="C38" s="8">
        <f>IFERROR('[2]HFS-Cash Flow Statement'!C16/'[2]HFS-Income Statement'!C7,0)</f>
        <v>0</v>
      </c>
      <c r="D38" s="8">
        <f>IFERROR('[2]HFS-Cash Flow Statement'!D16/'[2]HFS-Income Statement'!D7,0)</f>
        <v>0</v>
      </c>
      <c r="E38" s="8">
        <f>IFERROR('[2]HFS-Cash Flow Statement'!E16/'[2]HFS-Income Statement'!E7,0)</f>
        <v>0</v>
      </c>
      <c r="F38" s="8">
        <f>IFERROR('[2]HFS-Cash Flow Statement'!F16/'[2]HFS-Income Statement'!F7,0)</f>
        <v>0</v>
      </c>
      <c r="G38" s="8">
        <f>IFERROR('[2]HFS-Cash Flow Statement'!G16/'[2]HFS-Income Statement'!G7,0)</f>
        <v>0</v>
      </c>
      <c r="H38" s="8">
        <f>IFERROR('[2]HFS-Cash Flow Statement'!H16/'[2]HFS-Income Statement'!H7,0)</f>
        <v>0</v>
      </c>
      <c r="I38" s="8">
        <f>IFERROR('[2]HFS-Cash Flow Statement'!I16/'[2]HFS-Income Statement'!I7,0)</f>
        <v>0</v>
      </c>
      <c r="K38" s="8">
        <f>IFERROR(AVERAGE(C38:I38),0)</f>
        <v>0</v>
      </c>
      <c r="L38" s="8">
        <f t="shared" si="0"/>
        <v>0</v>
      </c>
    </row>
    <row r="39" spans="2:12">
      <c r="B39" s="17" t="s">
        <v>218</v>
      </c>
      <c r="C39" s="8">
        <f>IFERROR('[2]HFS-Cash Flow Statement'!C16/'[2]HFS-Balance Sheet '!C24,0)</f>
        <v>0</v>
      </c>
      <c r="D39" s="8">
        <f>IFERROR('[2]HFS-Cash Flow Statement'!D16/'[2]HFS-Balance Sheet '!D24,0)</f>
        <v>0</v>
      </c>
      <c r="E39" s="8">
        <f>IFERROR('[2]HFS-Cash Flow Statement'!E16/'[2]HFS-Balance Sheet '!E24,0)</f>
        <v>0</v>
      </c>
      <c r="F39" s="8">
        <f>IFERROR('[2]HFS-Cash Flow Statement'!F16/'[2]HFS-Balance Sheet '!F24,0)</f>
        <v>0</v>
      </c>
      <c r="G39" s="8">
        <f>IFERROR('[2]HFS-Cash Flow Statement'!G16/'[2]HFS-Balance Sheet '!G24,0)</f>
        <v>0</v>
      </c>
      <c r="H39" s="8">
        <f>IFERROR('[2]HFS-Cash Flow Statement'!H16/'[2]HFS-Balance Sheet '!H24,0)</f>
        <v>0</v>
      </c>
      <c r="I39" s="8">
        <f>IFERROR('[2]HFS-Cash Flow Statement'!I16/'[2]HFS-Balance Sheet '!I24,0)</f>
        <v>0</v>
      </c>
      <c r="K39" s="8">
        <f t="shared" si="1"/>
        <v>0</v>
      </c>
      <c r="L39" s="8">
        <f t="shared" si="0"/>
        <v>0</v>
      </c>
    </row>
    <row r="40" spans="2:12">
      <c r="B40" s="17" t="s">
        <v>219</v>
      </c>
      <c r="C40" s="8">
        <f>IFERROR('[2]HFS-Cash Flow Statement'!C16/'[2]HFS-Balance Sheet '!C10,0)</f>
        <v>0</v>
      </c>
      <c r="D40" s="8">
        <f>IFERROR('[2]HFS-Cash Flow Statement'!D16/'[2]HFS-Balance Sheet '!D10,0)</f>
        <v>0</v>
      </c>
      <c r="E40" s="8">
        <f>IFERROR('[2]HFS-Cash Flow Statement'!E16/'[2]HFS-Balance Sheet '!E10,0)</f>
        <v>0</v>
      </c>
      <c r="F40" s="8">
        <f>IFERROR('[2]HFS-Cash Flow Statement'!F16/'[2]HFS-Balance Sheet '!F10,0)</f>
        <v>0</v>
      </c>
      <c r="G40" s="8">
        <f>IFERROR('[2]HFS-Cash Flow Statement'!G16/'[2]HFS-Balance Sheet '!G10,0)</f>
        <v>0</v>
      </c>
      <c r="H40" s="8">
        <f>IFERROR('[2]HFS-Cash Flow Statement'!H16/'[2]HFS-Balance Sheet '!H10,0)</f>
        <v>0</v>
      </c>
      <c r="I40" s="8">
        <f>IFERROR('[2]HFS-Cash Flow Statement'!I16/'[2]HFS-Balance Sheet '!I10,0)</f>
        <v>0</v>
      </c>
      <c r="K40" s="8">
        <f t="shared" si="1"/>
        <v>0</v>
      </c>
      <c r="L40" s="8">
        <f t="shared" si="0"/>
        <v>0</v>
      </c>
    </row>
  </sheetData>
  <mergeCells count="2">
    <mergeCell ref="B2:L2"/>
    <mergeCell ref="B4:L4"/>
  </mergeCells>
  <pageMargins left="0.7" right="0.7" top="0.75" bottom="0.75" header="0.3" footer="0.3"/>
  <pageSetup scale="85" orientation="landscape" r:id="rId1"/>
  <extLst>
    <ext xmlns:x14="http://schemas.microsoft.com/office/spreadsheetml/2009/9/main" uri="{05C60535-1F16-4fd2-B633-F4F36F0B64E0}">
      <x14:sparklineGroups xmlns:xm="http://schemas.microsoft.com/office/excel/2006/main">
        <x14:sparklineGroup displayEmptyCellsAs="gap" xr2:uid="{EA0D3047-E5DC-4C6D-9576-4D5F9AF67528}">
          <x14:colorSeries rgb="FF376092"/>
          <x14:colorNegative rgb="FFD00000"/>
          <x14:colorAxis rgb="FF000000"/>
          <x14:colorMarkers rgb="FFD00000"/>
          <x14:colorFirst rgb="FFD00000"/>
          <x14:colorLast rgb="FFD00000"/>
          <x14:colorHigh rgb="FFD00000"/>
          <x14:colorLow rgb="FFD00000"/>
          <x14:sparklines>
            <x14:sparkline>
              <xm:f>'Ratio Analysis'!C6:I6</xm:f>
              <xm:sqref>J6</xm:sqref>
            </x14:sparkline>
            <x14:sparkline>
              <xm:f>'Ratio Analysis'!C7:I7</xm:f>
              <xm:sqref>J7</xm:sqref>
            </x14:sparkline>
            <x14:sparkline>
              <xm:f>'Ratio Analysis'!C8:I8</xm:f>
              <xm:sqref>J8</xm:sqref>
            </x14:sparkline>
            <x14:sparkline>
              <xm:f>'Ratio Analysis'!C9:I9</xm:f>
              <xm:sqref>J9</xm:sqref>
            </x14:sparkline>
            <x14:sparkline>
              <xm:f>'Ratio Analysis'!C10:I10</xm:f>
              <xm:sqref>J10</xm:sqref>
            </x14:sparkline>
            <x14:sparkline>
              <xm:f>'Ratio Analysis'!C11:I11</xm:f>
              <xm:sqref>J11</xm:sqref>
            </x14:sparkline>
            <x14:sparkline>
              <xm:f>'Ratio Analysis'!C12:I12</xm:f>
              <xm:sqref>J12</xm:sqref>
            </x14:sparkline>
            <x14:sparkline>
              <xm:f>'Ratio Analysis'!C13:I13</xm:f>
              <xm:sqref>J13</xm:sqref>
            </x14:sparkline>
            <x14:sparkline>
              <xm:f>'Ratio Analysis'!C14:I14</xm:f>
              <xm:sqref>J14</xm:sqref>
            </x14:sparkline>
            <x14:sparkline>
              <xm:f>'Ratio Analysis'!C15:I15</xm:f>
              <xm:sqref>J15</xm:sqref>
            </x14:sparkline>
            <x14:sparkline>
              <xm:f>'Ratio Analysis'!C16:I16</xm:f>
              <xm:sqref>J16</xm:sqref>
            </x14:sparkline>
            <x14:sparkline>
              <xm:f>'Ratio Analysis'!C17:I17</xm:f>
              <xm:sqref>J17</xm:sqref>
            </x14:sparkline>
            <x14:sparkline>
              <xm:f>'Ratio Analysis'!C18:I18</xm:f>
              <xm:sqref>J18</xm:sqref>
            </x14:sparkline>
            <x14:sparkline>
              <xm:f>'Ratio Analysis'!C19:I19</xm:f>
              <xm:sqref>J19</xm:sqref>
            </x14:sparkline>
            <x14:sparkline>
              <xm:f>'Ratio Analysis'!C20:I20</xm:f>
              <xm:sqref>J20</xm:sqref>
            </x14:sparkline>
            <x14:sparkline>
              <xm:f>'Ratio Analysis'!C21:I21</xm:f>
              <xm:sqref>J21</xm:sqref>
            </x14:sparkline>
            <x14:sparkline>
              <xm:f>'Ratio Analysis'!C22:I22</xm:f>
              <xm:sqref>J22</xm:sqref>
            </x14:sparkline>
            <x14:sparkline>
              <xm:f>'Ratio Analysis'!C23:I23</xm:f>
              <xm:sqref>J23</xm:sqref>
            </x14:sparkline>
            <x14:sparkline>
              <xm:f>'Ratio Analysis'!C24:I24</xm:f>
              <xm:sqref>J24</xm:sqref>
            </x14:sparkline>
            <x14:sparkline>
              <xm:f>'Ratio Analysis'!C25:I25</xm:f>
              <xm:sqref>J25</xm:sqref>
            </x14:sparkline>
            <x14:sparkline>
              <xm:f>'Ratio Analysis'!C26:I26</xm:f>
              <xm:sqref>J26</xm:sqref>
            </x14:sparkline>
            <x14:sparkline>
              <xm:f>'Ratio Analysis'!C27:I27</xm:f>
              <xm:sqref>J27</xm:sqref>
            </x14:sparkline>
            <x14:sparkline>
              <xm:f>'Ratio Analysis'!C28:I28</xm:f>
              <xm:sqref>J28</xm:sqref>
            </x14:sparkline>
            <x14:sparkline>
              <xm:f>'Ratio Analysis'!C29:I29</xm:f>
              <xm:sqref>J29</xm:sqref>
            </x14:sparkline>
            <x14:sparkline>
              <xm:f>'Ratio Analysis'!C30:I30</xm:f>
              <xm:sqref>J30</xm:sqref>
            </x14:sparkline>
            <x14:sparkline>
              <xm:f>'Ratio Analysis'!C31:I31</xm:f>
              <xm:sqref>J31</xm:sqref>
            </x14:sparkline>
            <x14:sparkline>
              <xm:f>'Ratio Analysis'!C32:I32</xm:f>
              <xm:sqref>J32</xm:sqref>
            </x14:sparkline>
            <x14:sparkline>
              <xm:f>'Ratio Analysis'!C33:I33</xm:f>
              <xm:sqref>J33</xm:sqref>
            </x14:sparkline>
            <x14:sparkline>
              <xm:f>'Ratio Analysis'!C34:I34</xm:f>
              <xm:sqref>J34</xm:sqref>
            </x14:sparkline>
            <x14:sparkline>
              <xm:f>'Ratio Analysis'!C35:I35</xm:f>
              <xm:sqref>J35</xm:sqref>
            </x14:sparkline>
            <x14:sparkline>
              <xm:f>'Ratio Analysis'!C36:I36</xm:f>
              <xm:sqref>J36</xm:sqref>
            </x14:sparkline>
            <x14:sparkline>
              <xm:f>'Ratio Analysis'!C37:I37</xm:f>
              <xm:sqref>J37</xm:sqref>
            </x14:sparkline>
            <x14:sparkline>
              <xm:f>'Ratio Analysis'!C38:I38</xm:f>
              <xm:sqref>J38</xm:sqref>
            </x14:sparkline>
            <x14:sparkline>
              <xm:f>'Ratio Analysis'!C39:I39</xm:f>
              <xm:sqref>J39</xm:sqref>
            </x14:sparkline>
            <x14:sparkline>
              <xm:f>'Ratio Analysis'!C40:I40</xm:f>
              <xm:sqref>J40</xm:sqref>
            </x14:sparkline>
          </x14:sparklines>
        </x14:sparklineGroup>
      </x14:sparklineGroup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1D5891-8157-4E00-9C6C-AC1B77F57FB1}">
  <sheetPr>
    <tabColor rgb="FF002060"/>
  </sheetPr>
  <dimension ref="B2:M44"/>
  <sheetViews>
    <sheetView showGridLines="0" workbookViewId="0"/>
  </sheetViews>
  <sheetFormatPr defaultRowHeight="14.5"/>
  <cols>
    <col min="1" max="1" width="1.90625" customWidth="1"/>
    <col min="2" max="2" width="18.6328125" customWidth="1"/>
    <col min="3" max="3" width="8.7265625" customWidth="1"/>
    <col min="4" max="4" width="11.26953125" customWidth="1"/>
    <col min="5" max="5" width="10.81640625" customWidth="1"/>
    <col min="7" max="7" width="6.81640625" customWidth="1"/>
    <col min="8" max="8" width="6.1796875" customWidth="1"/>
    <col min="9" max="9" width="6.81640625" customWidth="1"/>
    <col min="10" max="10" width="9.6328125" customWidth="1"/>
  </cols>
  <sheetData>
    <row r="2" spans="2:13">
      <c r="B2" s="237" t="s">
        <v>93</v>
      </c>
      <c r="C2" s="237"/>
      <c r="D2" s="237"/>
      <c r="E2" s="237"/>
      <c r="F2" s="237"/>
      <c r="G2" s="237"/>
      <c r="H2" s="237"/>
      <c r="I2" s="237"/>
      <c r="J2" s="237"/>
      <c r="K2" s="29"/>
      <c r="L2" s="29"/>
      <c r="M2" s="29"/>
    </row>
    <row r="4" spans="2:13">
      <c r="B4" s="238" t="s">
        <v>94</v>
      </c>
      <c r="C4" s="238"/>
      <c r="D4" s="238"/>
      <c r="E4" s="238"/>
      <c r="F4" s="238"/>
    </row>
    <row r="6" spans="2:13" ht="15" thickBot="1">
      <c r="B6" s="17" t="s">
        <v>95</v>
      </c>
    </row>
    <row r="7" spans="2:13">
      <c r="B7" s="28"/>
      <c r="C7" s="28"/>
      <c r="D7" s="28"/>
      <c r="E7" s="28"/>
      <c r="F7" s="28"/>
      <c r="G7" s="30" t="s">
        <v>96</v>
      </c>
      <c r="H7" s="30" t="s">
        <v>96</v>
      </c>
      <c r="I7" s="30" t="s">
        <v>97</v>
      </c>
      <c r="J7" s="30" t="s">
        <v>98</v>
      </c>
    </row>
    <row r="8" spans="2:13" ht="17" thickBot="1">
      <c r="B8" s="31" t="s">
        <v>99</v>
      </c>
      <c r="C8" s="31" t="s">
        <v>100</v>
      </c>
      <c r="D8" s="32" t="s">
        <v>101</v>
      </c>
      <c r="E8" s="32" t="s">
        <v>102</v>
      </c>
      <c r="F8" s="32" t="s">
        <v>103</v>
      </c>
      <c r="G8" s="32" t="s">
        <v>104</v>
      </c>
      <c r="H8" s="32" t="s">
        <v>105</v>
      </c>
      <c r="I8" s="32" t="s">
        <v>106</v>
      </c>
      <c r="J8" s="32" t="s">
        <v>107</v>
      </c>
    </row>
    <row r="10" spans="2:13">
      <c r="B10" s="33" t="s">
        <v>108</v>
      </c>
      <c r="C10" s="34" t="s">
        <v>109</v>
      </c>
      <c r="D10" s="35">
        <f>IFERROR([2]Data!F3,0)</f>
        <v>1159</v>
      </c>
      <c r="E10" s="35">
        <f>IFERROR([2]Data!E3,0)</f>
        <v>240100.72</v>
      </c>
      <c r="F10" s="36">
        <v>0.3</v>
      </c>
      <c r="G10" s="165">
        <f>IFERROR(D10/E10,0)</f>
        <v>4.8271408765454766E-3</v>
      </c>
      <c r="H10" s="165">
        <f>IFERROR(D10/SUM(D10,E10),0)</f>
        <v>4.8039515257665057E-3</v>
      </c>
      <c r="I10" s="16">
        <f>IFERROR([2]Data!K13,0)</f>
        <v>1.4759700251689651</v>
      </c>
      <c r="J10" s="167">
        <f>IFERROR(I10/1+(1-F10)*G10,0)</f>
        <v>1.4793490237825471</v>
      </c>
    </row>
    <row r="11" spans="2:13">
      <c r="B11" s="33" t="s">
        <v>110</v>
      </c>
      <c r="C11" s="34" t="s">
        <v>109</v>
      </c>
      <c r="D11" s="35">
        <f>IFERROR([2]Data!F4,0)</f>
        <v>1043.6500000000001</v>
      </c>
      <c r="E11" s="35">
        <f>IFERROR([2]Data!E4,0)</f>
        <v>105900.94</v>
      </c>
      <c r="F11" s="36">
        <v>0.3</v>
      </c>
      <c r="G11" s="165">
        <f t="shared" ref="G11:G14" si="0">IFERROR(D11/E11,0)</f>
        <v>9.8549644601832621E-3</v>
      </c>
      <c r="H11" s="165">
        <f t="shared" ref="H11:H14" si="1">IFERROR(D11/SUM(D11,E11),0)</f>
        <v>9.7587919127091905E-3</v>
      </c>
      <c r="I11" s="16">
        <f>IFERROR([2]Data!K124,0)</f>
        <v>0.83189706292772947</v>
      </c>
      <c r="J11" s="167">
        <f t="shared" ref="J11:J14" si="2">IFERROR(I11/1+(1-F11)*G11,0)</f>
        <v>0.83879553804985774</v>
      </c>
    </row>
    <row r="12" spans="2:13">
      <c r="B12" s="33" t="s">
        <v>111</v>
      </c>
      <c r="C12" s="34" t="s">
        <v>109</v>
      </c>
      <c r="D12" s="35">
        <f>IFERROR([2]Data!F5,0)</f>
        <v>1306.29</v>
      </c>
      <c r="E12" s="35">
        <f>IFERROR([2]Data!E5,0)</f>
        <v>49426.46</v>
      </c>
      <c r="F12" s="36">
        <v>0.3</v>
      </c>
      <c r="G12" s="165">
        <f t="shared" si="0"/>
        <v>2.6428961329619801E-2</v>
      </c>
      <c r="H12" s="165">
        <f t="shared" si="1"/>
        <v>2.5748456371870242E-2</v>
      </c>
      <c r="I12" s="16">
        <f>IFERROR([2]Data!K172,0)</f>
        <v>1.3444611446768577</v>
      </c>
      <c r="J12" s="167">
        <f t="shared" si="2"/>
        <v>1.3629614176075915</v>
      </c>
    </row>
    <row r="13" spans="2:13">
      <c r="B13" s="33" t="s">
        <v>112</v>
      </c>
      <c r="C13" s="34" t="s">
        <v>109</v>
      </c>
      <c r="D13" s="35">
        <f>IFERROR([2]Data!F6,0)</f>
        <v>210.45</v>
      </c>
      <c r="E13" s="35">
        <f>IFERROR([2]Data!E6,0)</f>
        <v>18115.7</v>
      </c>
      <c r="F13" s="36">
        <v>0.3</v>
      </c>
      <c r="G13" s="165">
        <f t="shared" si="0"/>
        <v>1.1616995203055912E-2</v>
      </c>
      <c r="H13" s="165">
        <f t="shared" si="1"/>
        <v>1.1483590388597713E-2</v>
      </c>
      <c r="I13" s="16">
        <f>IFERROR([2]Data!K283,0)</f>
        <v>0.88781857899281491</v>
      </c>
      <c r="J13" s="167">
        <f t="shared" si="2"/>
        <v>0.895950475634954</v>
      </c>
    </row>
    <row r="14" spans="2:13">
      <c r="B14" s="33" t="s">
        <v>113</v>
      </c>
      <c r="C14" s="34" t="s">
        <v>109</v>
      </c>
      <c r="D14" s="35">
        <f>IFERROR([2]Data!F7,0)</f>
        <v>38.4</v>
      </c>
      <c r="E14" s="35">
        <f>IFERROR([2]Data!E7,0)</f>
        <v>13702.94</v>
      </c>
      <c r="F14" s="36">
        <v>0.3</v>
      </c>
      <c r="G14" s="165">
        <f t="shared" si="0"/>
        <v>2.8023183346055662E-3</v>
      </c>
      <c r="H14" s="165">
        <f t="shared" si="1"/>
        <v>2.7944872916324027E-3</v>
      </c>
      <c r="I14" s="16">
        <f>IFERROR([2]Data!K457,0)</f>
        <v>1.0125512546130369</v>
      </c>
      <c r="J14" s="167">
        <f t="shared" si="2"/>
        <v>1.0145128774472607</v>
      </c>
    </row>
    <row r="16" spans="2:13">
      <c r="E16" s="17" t="s">
        <v>114</v>
      </c>
      <c r="F16" s="8">
        <f>IFERROR(AVERAGE(F10:F14),0)</f>
        <v>0.3</v>
      </c>
      <c r="G16" s="8">
        <f t="shared" ref="G16:J17" si="3">IFERROR(AVERAGE(G10:G14),0)</f>
        <v>1.1106076040802004E-2</v>
      </c>
      <c r="H16" s="8">
        <f t="shared" si="3"/>
        <v>1.0917855498115209E-2</v>
      </c>
      <c r="I16" s="16">
        <f t="shared" si="3"/>
        <v>1.1105396132758807</v>
      </c>
      <c r="J16" s="16">
        <f t="shared" si="3"/>
        <v>1.1183138665044421</v>
      </c>
    </row>
    <row r="17" spans="2:10">
      <c r="E17" s="17" t="s">
        <v>115</v>
      </c>
      <c r="F17" s="8">
        <f>IFERROR(AVERAGE(F11:F15),0)</f>
        <v>0.3</v>
      </c>
      <c r="G17" s="8">
        <f t="shared" si="3"/>
        <v>1.2675809831866135E-2</v>
      </c>
      <c r="H17" s="8">
        <f t="shared" si="3"/>
        <v>1.2446331491202388E-2</v>
      </c>
      <c r="I17" s="16">
        <f t="shared" si="3"/>
        <v>1.0191820103026097</v>
      </c>
      <c r="J17" s="16">
        <f t="shared" si="3"/>
        <v>1.028055077184916</v>
      </c>
    </row>
    <row r="20" spans="2:10" ht="15" thickBot="1">
      <c r="B20" s="31" t="s">
        <v>116</v>
      </c>
      <c r="C20" s="37"/>
      <c r="D20" s="37"/>
      <c r="E20" s="37"/>
      <c r="G20" s="31" t="s">
        <v>117</v>
      </c>
      <c r="H20" s="37"/>
      <c r="I20" s="37"/>
      <c r="J20" s="37"/>
    </row>
    <row r="22" spans="2:10">
      <c r="B22" t="s">
        <v>118</v>
      </c>
      <c r="E22" s="8">
        <f>93/D10</f>
        <v>8.0241587575496112E-2</v>
      </c>
      <c r="G22" t="s">
        <v>119</v>
      </c>
      <c r="J22" s="36">
        <v>6.7699999999999996E-2</v>
      </c>
    </row>
    <row r="23" spans="2:10" ht="15" thickBot="1">
      <c r="B23" t="s">
        <v>120</v>
      </c>
      <c r="E23" s="8">
        <f>IFERROR(F10,0)</f>
        <v>0.3</v>
      </c>
      <c r="G23" t="s">
        <v>7</v>
      </c>
      <c r="J23" s="38">
        <f>IFERROR([2]RM!F6-WACC!J22,0)</f>
        <v>8.5647999999999988E-2</v>
      </c>
    </row>
    <row r="24" spans="2:10" ht="17" thickBot="1">
      <c r="B24" s="28" t="s">
        <v>121</v>
      </c>
      <c r="C24" s="28"/>
      <c r="D24" s="28"/>
      <c r="E24" s="39">
        <f>IFERROR(E22*(1-E23),0)</f>
        <v>5.6169111302847276E-2</v>
      </c>
      <c r="G24" t="s">
        <v>122</v>
      </c>
      <c r="J24" s="16">
        <f>J33</f>
        <v>1.0359119869286821</v>
      </c>
    </row>
    <row r="25" spans="2:10">
      <c r="G25" s="28" t="s">
        <v>117</v>
      </c>
      <c r="H25" s="28"/>
      <c r="I25" s="28"/>
      <c r="J25" s="39">
        <f>IFERROR(J22+(J23*J24),0)</f>
        <v>0.15642378985646777</v>
      </c>
    </row>
    <row r="28" spans="2:10" ht="15" thickBot="1">
      <c r="B28" s="31" t="s">
        <v>123</v>
      </c>
      <c r="C28" s="37"/>
      <c r="D28" s="37"/>
      <c r="E28" s="37"/>
      <c r="G28" s="31" t="s">
        <v>124</v>
      </c>
      <c r="H28" s="37"/>
      <c r="I28" s="37"/>
      <c r="J28" s="37"/>
    </row>
    <row r="30" spans="2:10">
      <c r="D30" s="12" t="s">
        <v>125</v>
      </c>
      <c r="E30" s="12" t="s">
        <v>126</v>
      </c>
      <c r="G30" t="s">
        <v>127</v>
      </c>
      <c r="J30" s="16">
        <f>IFERROR(J17,0)</f>
        <v>1.028055077184916</v>
      </c>
    </row>
    <row r="31" spans="2:10">
      <c r="B31" t="s">
        <v>101</v>
      </c>
      <c r="C31" s="35">
        <f>IFERROR(D10,0)</f>
        <v>1159</v>
      </c>
      <c r="D31" s="8">
        <f>IFERROR(C31/$C$33,0)</f>
        <v>4.8039515257665057E-3</v>
      </c>
      <c r="E31" s="8">
        <f>IFERROR(H16,0)</f>
        <v>1.0917855498115209E-2</v>
      </c>
      <c r="G31" t="s">
        <v>128</v>
      </c>
      <c r="J31" s="8">
        <f>IFERROR(H16,0)</f>
        <v>1.0917855498115209E-2</v>
      </c>
    </row>
    <row r="32" spans="2:10" ht="15" thickBot="1">
      <c r="B32" t="s">
        <v>129</v>
      </c>
      <c r="C32" s="35">
        <f>IFERROR(E10,0)</f>
        <v>240100.72</v>
      </c>
      <c r="D32" s="8">
        <f>IFERROR(C32/$C$33,0)</f>
        <v>0.99519604847423349</v>
      </c>
      <c r="E32" s="38">
        <f>E33-E31</f>
        <v>0.98908214450188481</v>
      </c>
      <c r="G32" t="s">
        <v>130</v>
      </c>
      <c r="J32" s="8">
        <f>IFERROR(F14,0)</f>
        <v>0.3</v>
      </c>
    </row>
    <row r="33" spans="2:10">
      <c r="B33" s="28" t="s">
        <v>131</v>
      </c>
      <c r="C33" s="40">
        <f>IFERROR(SUM(C31:C32),0)</f>
        <v>241259.72</v>
      </c>
      <c r="D33" s="41">
        <f>IFERROR(SUM(D31:D32),0)</f>
        <v>1</v>
      </c>
      <c r="E33" s="42">
        <v>1</v>
      </c>
      <c r="G33" s="28" t="s">
        <v>124</v>
      </c>
      <c r="H33" s="28"/>
      <c r="I33" s="28"/>
      <c r="J33" s="43">
        <f>IFERROR(J30*(1+(1-J32)*J31),0)</f>
        <v>1.0359119869286821</v>
      </c>
    </row>
    <row r="36" spans="2:10" ht="15" thickBot="1">
      <c r="B36" t="s">
        <v>132</v>
      </c>
      <c r="D36" s="168">
        <f>D31/D32</f>
        <v>4.8271408765454766E-3</v>
      </c>
      <c r="E36" s="168">
        <f>E31/E32</f>
        <v>1.1038370835835471E-2</v>
      </c>
      <c r="G36" s="31" t="s">
        <v>133</v>
      </c>
      <c r="H36" s="37"/>
      <c r="I36" s="37"/>
      <c r="J36" s="37"/>
    </row>
    <row r="38" spans="2:10">
      <c r="B38" s="44" t="s">
        <v>134</v>
      </c>
      <c r="C38" s="44"/>
      <c r="D38" s="44"/>
      <c r="E38" s="44"/>
      <c r="G38" t="s">
        <v>117</v>
      </c>
      <c r="J38" s="38">
        <f>J25</f>
        <v>0.15642378985646777</v>
      </c>
    </row>
    <row r="39" spans="2:10">
      <c r="B39" s="44" t="s">
        <v>135</v>
      </c>
      <c r="C39" s="44"/>
      <c r="D39" s="44"/>
      <c r="E39" s="44"/>
      <c r="G39" t="s">
        <v>136</v>
      </c>
      <c r="J39" s="38">
        <f>E32</f>
        <v>0.98908214450188481</v>
      </c>
    </row>
    <row r="40" spans="2:10">
      <c r="B40" s="44" t="s">
        <v>137</v>
      </c>
      <c r="C40" s="44"/>
      <c r="D40" s="44"/>
      <c r="E40" s="44"/>
    </row>
    <row r="41" spans="2:10">
      <c r="B41" s="44" t="s">
        <v>138</v>
      </c>
      <c r="C41" s="44"/>
      <c r="D41" s="44"/>
      <c r="E41" s="44"/>
      <c r="G41" t="s">
        <v>116</v>
      </c>
      <c r="J41" s="38">
        <f>E24</f>
        <v>5.6169111302847276E-2</v>
      </c>
    </row>
    <row r="42" spans="2:10">
      <c r="G42" t="s">
        <v>139</v>
      </c>
      <c r="J42" s="38">
        <f>E31</f>
        <v>1.0917855498115209E-2</v>
      </c>
    </row>
    <row r="43" spans="2:10" ht="15" thickBot="1"/>
    <row r="44" spans="2:10">
      <c r="G44" s="28" t="s">
        <v>9</v>
      </c>
      <c r="H44" s="28"/>
      <c r="I44" s="28"/>
      <c r="J44" s="169">
        <f>IFERROR((J38*J39)+(J41*J42),0)</f>
        <v>0.15532922376300934</v>
      </c>
    </row>
  </sheetData>
  <mergeCells count="2">
    <mergeCell ref="B2:J2"/>
    <mergeCell ref="B4:F4"/>
  </mergeCells>
  <pageMargins left="0.7" right="0.7" top="0.75" bottom="0.75" header="0.3" footer="0.3"/>
  <pageSetup scale="92"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702181-A527-40B1-8D8A-1957468C685D}">
  <sheetPr>
    <tabColor rgb="FF002060"/>
    <pageSetUpPr fitToPage="1"/>
  </sheetPr>
  <dimension ref="B2:AB562"/>
  <sheetViews>
    <sheetView showGridLines="0" workbookViewId="0">
      <selection activeCell="L10" sqref="L10"/>
    </sheetView>
  </sheetViews>
  <sheetFormatPr defaultRowHeight="14.5"/>
  <cols>
    <col min="1" max="1" width="1.90625" customWidth="1"/>
    <col min="2" max="2" width="12.7265625" customWidth="1"/>
    <col min="3" max="3" width="11.08984375" customWidth="1"/>
    <col min="4" max="4" width="9.1796875" customWidth="1"/>
    <col min="5" max="5" width="13.26953125" customWidth="1"/>
    <col min="6" max="6" width="11.1796875" customWidth="1"/>
    <col min="7" max="7" width="10.7265625" customWidth="1"/>
    <col min="9" max="9" width="2.54296875" customWidth="1"/>
    <col min="10" max="10" width="17.26953125" customWidth="1"/>
    <col min="11" max="11" width="9.81640625" customWidth="1"/>
  </cols>
  <sheetData>
    <row r="2" spans="2:28">
      <c r="B2" s="207" t="s">
        <v>144</v>
      </c>
      <c r="C2" s="207"/>
      <c r="D2" s="207"/>
      <c r="E2" s="207"/>
      <c r="F2" s="207"/>
      <c r="G2" s="207"/>
      <c r="H2" s="207"/>
      <c r="I2" s="207"/>
      <c r="J2" s="207"/>
      <c r="K2" s="218"/>
      <c r="X2" s="154" t="s">
        <v>99</v>
      </c>
      <c r="Y2" s="154" t="s">
        <v>140</v>
      </c>
      <c r="Z2" s="154" t="s">
        <v>141</v>
      </c>
      <c r="AA2" s="154" t="s">
        <v>142</v>
      </c>
      <c r="AB2" s="154" t="s">
        <v>143</v>
      </c>
    </row>
    <row r="3" spans="2:28">
      <c r="B3" s="48" t="s">
        <v>145</v>
      </c>
      <c r="X3" s="45" t="s">
        <v>108</v>
      </c>
      <c r="Y3" s="46">
        <v>248.8</v>
      </c>
      <c r="Z3" s="46">
        <v>240100.72</v>
      </c>
      <c r="AA3" s="46">
        <v>1159</v>
      </c>
      <c r="AB3" s="47">
        <v>0.05</v>
      </c>
    </row>
    <row r="4" spans="2:28">
      <c r="B4" s="208" t="s">
        <v>146</v>
      </c>
      <c r="C4" s="208"/>
      <c r="D4" s="208"/>
      <c r="F4" s="208" t="s">
        <v>147</v>
      </c>
      <c r="G4" s="208"/>
      <c r="H4" s="208"/>
      <c r="J4" s="208" t="s">
        <v>148</v>
      </c>
      <c r="K4" s="208"/>
      <c r="L4" s="49"/>
      <c r="X4" s="45" t="s">
        <v>110</v>
      </c>
      <c r="Y4" s="46">
        <v>473.1</v>
      </c>
      <c r="Z4" s="46">
        <v>105900.94</v>
      </c>
      <c r="AA4" s="46">
        <v>1043.6500000000001</v>
      </c>
      <c r="AB4" s="47">
        <v>0.15</v>
      </c>
    </row>
    <row r="5" spans="2:28">
      <c r="C5" s="18"/>
      <c r="D5" s="18"/>
      <c r="F5" s="48"/>
      <c r="G5" s="18"/>
      <c r="H5" s="18"/>
      <c r="X5" s="45" t="s">
        <v>111</v>
      </c>
      <c r="Y5" s="46">
        <v>172.88</v>
      </c>
      <c r="Z5" s="46">
        <v>49426.46</v>
      </c>
      <c r="AA5" s="46">
        <v>1306.29</v>
      </c>
      <c r="AB5" s="47">
        <v>1</v>
      </c>
    </row>
    <row r="6" spans="2:28" ht="15" thickBot="1">
      <c r="B6" s="50" t="s">
        <v>149</v>
      </c>
      <c r="C6" s="51" t="s">
        <v>150</v>
      </c>
      <c r="D6" s="32" t="s">
        <v>151</v>
      </c>
      <c r="F6" s="50" t="s">
        <v>149</v>
      </c>
      <c r="G6" s="51" t="s">
        <v>150</v>
      </c>
      <c r="H6" s="32" t="s">
        <v>151</v>
      </c>
      <c r="J6" t="s">
        <v>152</v>
      </c>
      <c r="K6" s="16">
        <f>N23</f>
        <v>1.4759700251689651</v>
      </c>
      <c r="M6" t="s">
        <v>153</v>
      </c>
      <c r="X6" s="45" t="s">
        <v>112</v>
      </c>
      <c r="Y6" s="46">
        <v>1668.3</v>
      </c>
      <c r="Z6" s="46">
        <v>18115.7</v>
      </c>
      <c r="AA6" s="46">
        <v>210.45</v>
      </c>
      <c r="AB6" s="47">
        <v>0.2</v>
      </c>
    </row>
    <row r="7" spans="2:28" ht="15" thickBot="1">
      <c r="B7" s="52">
        <v>45383</v>
      </c>
      <c r="C7" s="53">
        <v>184.5</v>
      </c>
      <c r="D7" s="12" t="s">
        <v>21</v>
      </c>
      <c r="F7" s="52">
        <v>45383</v>
      </c>
      <c r="G7" s="53">
        <v>22462</v>
      </c>
      <c r="H7" s="54" t="s">
        <v>21</v>
      </c>
      <c r="J7" t="s">
        <v>154</v>
      </c>
      <c r="K7" s="55">
        <v>0.75</v>
      </c>
      <c r="X7" s="45" t="s">
        <v>113</v>
      </c>
      <c r="Y7" s="46">
        <v>2282.6</v>
      </c>
      <c r="Z7" s="46">
        <v>13702.94</v>
      </c>
      <c r="AA7" s="46">
        <v>38.4</v>
      </c>
      <c r="AB7" s="47">
        <v>0.02</v>
      </c>
    </row>
    <row r="8" spans="2:28">
      <c r="B8" s="52">
        <v>45376</v>
      </c>
      <c r="C8" s="53">
        <v>182.1</v>
      </c>
      <c r="D8" s="8">
        <f>IFERROR(C8/C7-1,0)</f>
        <v>-1.3008130081300862E-2</v>
      </c>
      <c r="F8" s="52">
        <v>45376</v>
      </c>
      <c r="G8" s="53">
        <v>22326.9</v>
      </c>
      <c r="H8" s="54">
        <f>IFERROR(G8/G7-1,0)</f>
        <v>-6.0146024396758868E-3</v>
      </c>
      <c r="M8" s="57" t="s">
        <v>155</v>
      </c>
      <c r="N8" s="57"/>
    </row>
    <row r="9" spans="2:28">
      <c r="B9" s="52">
        <v>45369</v>
      </c>
      <c r="C9" s="53">
        <v>174.2</v>
      </c>
      <c r="D9" s="8">
        <f t="shared" ref="D9:D72" si="0">IFERROR(C9/C8-1,0)</f>
        <v>-4.3382756727073035E-2</v>
      </c>
      <c r="F9" s="52">
        <v>45369</v>
      </c>
      <c r="G9" s="53">
        <v>22096.75</v>
      </c>
      <c r="H9" s="54">
        <f t="shared" ref="H9:H72" si="1">IFERROR(G9/G8-1,0)</f>
        <v>-1.0308193255669229E-2</v>
      </c>
      <c r="J9" t="s">
        <v>156</v>
      </c>
      <c r="K9">
        <f>1</f>
        <v>1</v>
      </c>
      <c r="M9" t="s">
        <v>157</v>
      </c>
      <c r="N9">
        <v>0.36815913204643702</v>
      </c>
    </row>
    <row r="10" spans="2:28">
      <c r="B10" s="52">
        <v>45362</v>
      </c>
      <c r="C10" s="53">
        <v>160.05000000000001</v>
      </c>
      <c r="D10" s="8">
        <f t="shared" si="0"/>
        <v>-8.1228473019517633E-2</v>
      </c>
      <c r="F10" s="52">
        <v>45362</v>
      </c>
      <c r="G10" s="53">
        <v>22023.35</v>
      </c>
      <c r="H10" s="54">
        <f t="shared" si="1"/>
        <v>-3.3217554617761547E-3</v>
      </c>
      <c r="J10" t="s">
        <v>158</v>
      </c>
      <c r="K10" s="55">
        <v>0.25</v>
      </c>
      <c r="M10" t="s">
        <v>159</v>
      </c>
      <c r="N10">
        <v>0.13554114650918586</v>
      </c>
    </row>
    <row r="11" spans="2:28">
      <c r="B11" s="52">
        <v>45355</v>
      </c>
      <c r="C11" s="53">
        <v>160</v>
      </c>
      <c r="D11" s="8">
        <f t="shared" si="0"/>
        <v>-3.124023742581139E-4</v>
      </c>
      <c r="F11" s="52">
        <v>45355</v>
      </c>
      <c r="G11" s="53">
        <v>22493.55</v>
      </c>
      <c r="H11" s="54">
        <f t="shared" si="1"/>
        <v>2.1350067087886337E-2</v>
      </c>
      <c r="M11" t="s">
        <v>160</v>
      </c>
      <c r="N11">
        <v>0.12714834210636242</v>
      </c>
    </row>
    <row r="12" spans="2:28">
      <c r="B12" s="52">
        <v>45348</v>
      </c>
      <c r="C12" s="53">
        <v>166.5</v>
      </c>
      <c r="D12" s="8">
        <f t="shared" si="0"/>
        <v>4.0624999999999911E-2</v>
      </c>
      <c r="F12" s="52">
        <v>45348</v>
      </c>
      <c r="G12" s="53">
        <v>22338.75</v>
      </c>
      <c r="H12" s="54">
        <f t="shared" si="1"/>
        <v>-6.8819728322118134E-3</v>
      </c>
      <c r="J12" t="s">
        <v>161</v>
      </c>
      <c r="K12" s="16">
        <f>IFERROR((K6*K7)+(K9*K10),0)</f>
        <v>1.3569775188767239</v>
      </c>
      <c r="M12" t="s">
        <v>162</v>
      </c>
      <c r="N12">
        <v>6.3547376948053347E-2</v>
      </c>
    </row>
    <row r="13" spans="2:28" ht="15" thickBot="1">
      <c r="B13" s="52">
        <v>45341</v>
      </c>
      <c r="C13" s="53">
        <v>164.05</v>
      </c>
      <c r="D13" s="8">
        <f t="shared" si="0"/>
        <v>-1.4714714714714638E-2</v>
      </c>
      <c r="F13" s="52">
        <v>45341</v>
      </c>
      <c r="G13" s="53">
        <v>22212.7</v>
      </c>
      <c r="H13" s="54">
        <f t="shared" si="1"/>
        <v>-5.6426612948351496E-3</v>
      </c>
      <c r="M13" s="37" t="s">
        <v>163</v>
      </c>
      <c r="N13" s="37">
        <v>105</v>
      </c>
    </row>
    <row r="14" spans="2:28">
      <c r="B14" s="52">
        <v>45334</v>
      </c>
      <c r="C14" s="53">
        <v>156.69999999999999</v>
      </c>
      <c r="D14" s="8">
        <f t="shared" si="0"/>
        <v>-4.4803413593416774E-2</v>
      </c>
      <c r="F14" s="52">
        <v>45334</v>
      </c>
      <c r="G14" s="53">
        <v>22040.7</v>
      </c>
      <c r="H14" s="54">
        <f t="shared" si="1"/>
        <v>-7.7433180117680855E-3</v>
      </c>
    </row>
    <row r="15" spans="2:28" ht="15" thickBot="1">
      <c r="B15" s="52">
        <v>45327</v>
      </c>
      <c r="C15" s="53">
        <v>149.44999999999999</v>
      </c>
      <c r="D15" s="8">
        <f t="shared" si="0"/>
        <v>-4.6266751754945767E-2</v>
      </c>
      <c r="F15" s="52">
        <v>45327</v>
      </c>
      <c r="G15" s="53">
        <v>21782.5</v>
      </c>
      <c r="H15" s="54">
        <f t="shared" si="1"/>
        <v>-1.1714691457167858E-2</v>
      </c>
      <c r="M15" t="s">
        <v>164</v>
      </c>
    </row>
    <row r="16" spans="2:28">
      <c r="B16" s="52">
        <v>45320</v>
      </c>
      <c r="C16" s="53">
        <v>143.80000000000001</v>
      </c>
      <c r="D16" s="8">
        <f t="shared" si="0"/>
        <v>-3.7805286048845588E-2</v>
      </c>
      <c r="F16" s="52">
        <v>45320</v>
      </c>
      <c r="G16" s="53">
        <v>21853.8</v>
      </c>
      <c r="H16" s="54">
        <f t="shared" si="1"/>
        <v>3.273269826695735E-3</v>
      </c>
      <c r="M16" s="57"/>
      <c r="N16" s="57" t="s">
        <v>165</v>
      </c>
      <c r="O16" s="57" t="s">
        <v>166</v>
      </c>
      <c r="P16" s="57" t="s">
        <v>167</v>
      </c>
      <c r="Q16" s="57" t="s">
        <v>168</v>
      </c>
      <c r="R16" s="57" t="s">
        <v>169</v>
      </c>
    </row>
    <row r="17" spans="2:21">
      <c r="B17" s="52">
        <v>45313</v>
      </c>
      <c r="C17" s="53">
        <v>136.15</v>
      </c>
      <c r="D17" s="8">
        <f t="shared" si="0"/>
        <v>-5.319888734353273E-2</v>
      </c>
      <c r="F17" s="52">
        <v>45313</v>
      </c>
      <c r="G17" s="53">
        <v>21352.6</v>
      </c>
      <c r="H17" s="54">
        <f t="shared" si="1"/>
        <v>-2.2934226541837188E-2</v>
      </c>
      <c r="M17" t="s">
        <v>8</v>
      </c>
      <c r="N17">
        <v>1</v>
      </c>
      <c r="O17">
        <v>6.52167737691704E-2</v>
      </c>
      <c r="P17">
        <v>6.52167737691704E-2</v>
      </c>
      <c r="Q17">
        <v>16.149684897170754</v>
      </c>
      <c r="R17">
        <v>1.115540141475535E-4</v>
      </c>
    </row>
    <row r="18" spans="2:21">
      <c r="B18" s="52">
        <v>45306</v>
      </c>
      <c r="C18" s="53">
        <v>135.05000000000001</v>
      </c>
      <c r="D18" s="8">
        <f t="shared" si="0"/>
        <v>-8.0793242746969307E-3</v>
      </c>
      <c r="F18" s="52">
        <v>45306</v>
      </c>
      <c r="G18" s="53">
        <v>21622.400000000001</v>
      </c>
      <c r="H18" s="54">
        <f t="shared" si="1"/>
        <v>1.2635463596939234E-2</v>
      </c>
      <c r="M18" t="s">
        <v>170</v>
      </c>
      <c r="N18">
        <v>103</v>
      </c>
      <c r="O18">
        <v>0.41594171904873223</v>
      </c>
      <c r="P18">
        <v>4.0382691169779826E-3</v>
      </c>
    </row>
    <row r="19" spans="2:21" ht="15" thickBot="1">
      <c r="B19" s="52">
        <v>45299</v>
      </c>
      <c r="C19" s="53">
        <v>139.55000000000001</v>
      </c>
      <c r="D19" s="8">
        <f t="shared" si="0"/>
        <v>3.3320992225101875E-2</v>
      </c>
      <c r="F19" s="52">
        <v>45299</v>
      </c>
      <c r="G19" s="53">
        <v>21894.55</v>
      </c>
      <c r="H19" s="54">
        <f t="shared" si="1"/>
        <v>1.2586484386561958E-2</v>
      </c>
      <c r="M19" s="37" t="s">
        <v>171</v>
      </c>
      <c r="N19" s="37">
        <v>104</v>
      </c>
      <c r="O19" s="37">
        <v>0.48115849281790263</v>
      </c>
      <c r="P19" s="37"/>
      <c r="Q19" s="37"/>
      <c r="R19" s="37"/>
    </row>
    <row r="20" spans="2:21" ht="15" thickBot="1">
      <c r="B20" s="52">
        <v>45292</v>
      </c>
      <c r="C20" s="53">
        <v>133.30000000000001</v>
      </c>
      <c r="D20" s="8">
        <f t="shared" si="0"/>
        <v>-4.4786814761734184E-2</v>
      </c>
      <c r="F20" s="52">
        <v>45292</v>
      </c>
      <c r="G20" s="53">
        <v>21710.799999999999</v>
      </c>
      <c r="H20" s="54">
        <f t="shared" si="1"/>
        <v>-8.3924995033010097E-3</v>
      </c>
    </row>
    <row r="21" spans="2:21">
      <c r="B21" s="52">
        <v>45285</v>
      </c>
      <c r="C21" s="53">
        <v>123.7</v>
      </c>
      <c r="D21" s="8">
        <f t="shared" si="0"/>
        <v>-7.2018004501125388E-2</v>
      </c>
      <c r="F21" s="52">
        <v>45285</v>
      </c>
      <c r="G21" s="53">
        <v>21731.4</v>
      </c>
      <c r="H21" s="54">
        <f t="shared" si="1"/>
        <v>9.4883652375776784E-4</v>
      </c>
      <c r="M21" s="57"/>
      <c r="N21" s="57" t="s">
        <v>172</v>
      </c>
      <c r="O21" s="57" t="s">
        <v>162</v>
      </c>
      <c r="P21" s="57" t="s">
        <v>173</v>
      </c>
      <c r="Q21" s="57" t="s">
        <v>174</v>
      </c>
      <c r="R21" s="57" t="s">
        <v>175</v>
      </c>
      <c r="S21" s="57" t="s">
        <v>176</v>
      </c>
      <c r="T21" s="57" t="s">
        <v>177</v>
      </c>
      <c r="U21" s="57" t="s">
        <v>178</v>
      </c>
    </row>
    <row r="22" spans="2:21">
      <c r="B22" s="52">
        <v>45278</v>
      </c>
      <c r="C22" s="53">
        <v>128.5</v>
      </c>
      <c r="D22" s="8">
        <f t="shared" si="0"/>
        <v>3.8803556992724308E-2</v>
      </c>
      <c r="F22" s="52">
        <v>45278</v>
      </c>
      <c r="G22" s="53">
        <v>21349.4</v>
      </c>
      <c r="H22" s="54">
        <f t="shared" si="1"/>
        <v>-1.7578250825993735E-2</v>
      </c>
      <c r="M22" t="s">
        <v>179</v>
      </c>
      <c r="N22">
        <v>-2.0279795082458686E-3</v>
      </c>
      <c r="O22">
        <v>6.2512236756064616E-3</v>
      </c>
      <c r="P22">
        <v>-0.32441320507526467</v>
      </c>
      <c r="Q22">
        <v>0.74628313529955881</v>
      </c>
      <c r="R22">
        <v>-1.4425807285035125E-2</v>
      </c>
      <c r="S22">
        <v>1.0369848268543388E-2</v>
      </c>
      <c r="T22">
        <v>-1.4425807285035125E-2</v>
      </c>
      <c r="U22">
        <v>1.0369848268543388E-2</v>
      </c>
    </row>
    <row r="23" spans="2:21" ht="15" thickBot="1">
      <c r="B23" s="52">
        <v>45271</v>
      </c>
      <c r="C23" s="53">
        <v>123.6</v>
      </c>
      <c r="D23" s="8">
        <f t="shared" si="0"/>
        <v>-3.8132295719844445E-2</v>
      </c>
      <c r="F23" s="52">
        <v>45271</v>
      </c>
      <c r="G23" s="53">
        <v>21456.65</v>
      </c>
      <c r="H23" s="54">
        <f t="shared" si="1"/>
        <v>5.023560381087977E-3</v>
      </c>
      <c r="M23" s="37" t="s">
        <v>180</v>
      </c>
      <c r="N23" s="37">
        <v>1.4759700251689651</v>
      </c>
      <c r="O23" s="37">
        <v>0.36727850430244752</v>
      </c>
      <c r="P23" s="37">
        <v>4.0186670547795771</v>
      </c>
      <c r="Q23" s="37">
        <v>1.115540141475535E-4</v>
      </c>
      <c r="R23" s="37">
        <v>0.74755973643989582</v>
      </c>
      <c r="S23" s="37">
        <v>2.2043803138980342</v>
      </c>
      <c r="T23" s="37">
        <v>0.74755973643989582</v>
      </c>
      <c r="U23" s="37">
        <v>2.2043803138980342</v>
      </c>
    </row>
    <row r="24" spans="2:21">
      <c r="B24" s="52">
        <v>45264</v>
      </c>
      <c r="C24" s="53">
        <v>119.95</v>
      </c>
      <c r="D24" s="8">
        <f t="shared" si="0"/>
        <v>-2.9530744336569548E-2</v>
      </c>
      <c r="F24" s="52">
        <v>45264</v>
      </c>
      <c r="G24" s="53">
        <v>20969.400000000001</v>
      </c>
      <c r="H24" s="54">
        <f t="shared" si="1"/>
        <v>-2.2708577527246754E-2</v>
      </c>
    </row>
    <row r="25" spans="2:21">
      <c r="B25" s="52">
        <v>45257</v>
      </c>
      <c r="C25" s="53">
        <v>116.3</v>
      </c>
      <c r="D25" s="8">
        <f t="shared" si="0"/>
        <v>-3.0429345560650356E-2</v>
      </c>
      <c r="F25" s="52">
        <v>45257</v>
      </c>
      <c r="G25" s="53">
        <v>20267.900000000001</v>
      </c>
      <c r="H25" s="54">
        <f t="shared" si="1"/>
        <v>-3.3453508445639879E-2</v>
      </c>
    </row>
    <row r="26" spans="2:21">
      <c r="B26" s="52">
        <v>45250</v>
      </c>
      <c r="C26" s="53">
        <v>113.25</v>
      </c>
      <c r="D26" s="8">
        <f t="shared" si="0"/>
        <v>-2.622527944969899E-2</v>
      </c>
      <c r="F26" s="52">
        <v>45250</v>
      </c>
      <c r="G26" s="53">
        <v>19794.7</v>
      </c>
      <c r="H26" s="54">
        <f t="shared" si="1"/>
        <v>-2.3347263406667706E-2</v>
      </c>
    </row>
    <row r="27" spans="2:21">
      <c r="B27" s="52">
        <v>45243</v>
      </c>
      <c r="C27" s="53">
        <v>122.2</v>
      </c>
      <c r="D27" s="8">
        <f t="shared" si="0"/>
        <v>7.9028697571744022E-2</v>
      </c>
      <c r="F27" s="52">
        <v>45243</v>
      </c>
      <c r="G27" s="53">
        <v>19731.8</v>
      </c>
      <c r="H27" s="54">
        <f t="shared" si="1"/>
        <v>-3.1776182513502116E-3</v>
      </c>
    </row>
    <row r="28" spans="2:21">
      <c r="B28" s="52">
        <v>45236</v>
      </c>
      <c r="C28" s="53">
        <v>121.3</v>
      </c>
      <c r="D28" s="8">
        <f t="shared" si="0"/>
        <v>-7.3649754500818565E-3</v>
      </c>
      <c r="F28" s="52">
        <v>45236</v>
      </c>
      <c r="G28" s="53">
        <v>19425.349999999999</v>
      </c>
      <c r="H28" s="54">
        <f t="shared" si="1"/>
        <v>-1.5530767593427863E-2</v>
      </c>
    </row>
    <row r="29" spans="2:21">
      <c r="B29" s="52">
        <v>45229</v>
      </c>
      <c r="C29" s="53">
        <v>116.5</v>
      </c>
      <c r="D29" s="8">
        <f t="shared" si="0"/>
        <v>-3.9571310799670245E-2</v>
      </c>
      <c r="F29" s="52">
        <v>45229</v>
      </c>
      <c r="G29" s="53">
        <v>19230.599999999999</v>
      </c>
      <c r="H29" s="54">
        <f t="shared" si="1"/>
        <v>-1.0025559385030358E-2</v>
      </c>
    </row>
    <row r="30" spans="2:21">
      <c r="B30" s="52">
        <v>45222</v>
      </c>
      <c r="C30" s="53">
        <v>105.65</v>
      </c>
      <c r="D30" s="8">
        <f t="shared" si="0"/>
        <v>-9.3133047210300357E-2</v>
      </c>
      <c r="F30" s="52">
        <v>45222</v>
      </c>
      <c r="G30" s="53">
        <v>19047.25</v>
      </c>
      <c r="H30" s="54">
        <f t="shared" si="1"/>
        <v>-9.5342839016983039E-3</v>
      </c>
    </row>
    <row r="31" spans="2:21">
      <c r="B31" s="52">
        <v>45215</v>
      </c>
      <c r="C31" s="53">
        <v>113.35</v>
      </c>
      <c r="D31" s="8">
        <f t="shared" si="0"/>
        <v>7.2882158069095926E-2</v>
      </c>
      <c r="F31" s="52">
        <v>45215</v>
      </c>
      <c r="G31" s="53">
        <v>19542.650000000001</v>
      </c>
      <c r="H31" s="54">
        <f t="shared" si="1"/>
        <v>2.6009003924451157E-2</v>
      </c>
    </row>
    <row r="32" spans="2:21">
      <c r="B32" s="52">
        <v>45208</v>
      </c>
      <c r="C32" s="53">
        <v>111</v>
      </c>
      <c r="D32" s="8">
        <f t="shared" si="0"/>
        <v>-2.0732245258050286E-2</v>
      </c>
      <c r="F32" s="52">
        <v>45208</v>
      </c>
      <c r="G32" s="53">
        <v>19751.05</v>
      </c>
      <c r="H32" s="54">
        <f t="shared" si="1"/>
        <v>1.0663855720692839E-2</v>
      </c>
    </row>
    <row r="33" spans="2:8">
      <c r="B33" s="52">
        <v>45201</v>
      </c>
      <c r="C33" s="53">
        <v>104.45</v>
      </c>
      <c r="D33" s="8">
        <f t="shared" si="0"/>
        <v>-5.9009009009008961E-2</v>
      </c>
      <c r="F33" s="52">
        <v>45201</v>
      </c>
      <c r="G33" s="53">
        <v>19653.5</v>
      </c>
      <c r="H33" s="54">
        <f t="shared" si="1"/>
        <v>-4.9389779277556611E-3</v>
      </c>
    </row>
    <row r="34" spans="2:8">
      <c r="B34" s="52">
        <v>45194</v>
      </c>
      <c r="C34" s="53">
        <v>101.5</v>
      </c>
      <c r="D34" s="8">
        <f t="shared" si="0"/>
        <v>-2.8243178554332227E-2</v>
      </c>
      <c r="F34" s="52">
        <v>45194</v>
      </c>
      <c r="G34" s="53">
        <v>19638.3</v>
      </c>
      <c r="H34" s="54">
        <f t="shared" si="1"/>
        <v>-7.7339914010232658E-4</v>
      </c>
    </row>
    <row r="35" spans="2:8">
      <c r="B35" s="52">
        <v>45187</v>
      </c>
      <c r="C35" s="53">
        <v>99.9</v>
      </c>
      <c r="D35" s="8">
        <f t="shared" si="0"/>
        <v>-1.5763546798029493E-2</v>
      </c>
      <c r="F35" s="52">
        <v>45187</v>
      </c>
      <c r="G35" s="53">
        <v>19674.25</v>
      </c>
      <c r="H35" s="54">
        <f t="shared" si="1"/>
        <v>1.8306065188942178E-3</v>
      </c>
    </row>
    <row r="36" spans="2:8">
      <c r="B36" s="52">
        <v>45180</v>
      </c>
      <c r="C36" s="53">
        <v>102.95</v>
      </c>
      <c r="D36" s="8">
        <f t="shared" si="0"/>
        <v>3.0530530530530564E-2</v>
      </c>
      <c r="F36" s="52">
        <v>45180</v>
      </c>
      <c r="G36" s="53">
        <v>20192.349999999999</v>
      </c>
      <c r="H36" s="54">
        <f t="shared" si="1"/>
        <v>2.6333913618054039E-2</v>
      </c>
    </row>
    <row r="37" spans="2:8">
      <c r="B37" s="52">
        <v>45173</v>
      </c>
      <c r="C37" s="53">
        <v>99.6</v>
      </c>
      <c r="D37" s="8">
        <f t="shared" si="0"/>
        <v>-3.2540067994171973E-2</v>
      </c>
      <c r="F37" s="52">
        <v>45173</v>
      </c>
      <c r="G37" s="53">
        <v>19819.95</v>
      </c>
      <c r="H37" s="54">
        <f t="shared" si="1"/>
        <v>-1.8442628024969765E-2</v>
      </c>
    </row>
    <row r="38" spans="2:8">
      <c r="B38" s="52">
        <v>45166</v>
      </c>
      <c r="C38" s="53">
        <v>97.2</v>
      </c>
      <c r="D38" s="8">
        <f t="shared" si="0"/>
        <v>-2.4096385542168641E-2</v>
      </c>
      <c r="F38" s="52">
        <v>45166</v>
      </c>
      <c r="G38" s="53">
        <v>19435.3</v>
      </c>
      <c r="H38" s="54">
        <f t="shared" si="1"/>
        <v>-1.940721343898455E-2</v>
      </c>
    </row>
    <row r="39" spans="2:8">
      <c r="B39" s="52">
        <v>45159</v>
      </c>
      <c r="C39" s="53">
        <v>91</v>
      </c>
      <c r="D39" s="8">
        <f t="shared" si="0"/>
        <v>-6.3786008230452662E-2</v>
      </c>
      <c r="F39" s="52">
        <v>45159</v>
      </c>
      <c r="G39" s="53">
        <v>19265.8</v>
      </c>
      <c r="H39" s="54">
        <f t="shared" si="1"/>
        <v>-8.7212443337638668E-3</v>
      </c>
    </row>
    <row r="40" spans="2:8">
      <c r="B40" s="52">
        <v>45152</v>
      </c>
      <c r="C40" s="53">
        <v>89.35</v>
      </c>
      <c r="D40" s="8">
        <f t="shared" si="0"/>
        <v>-1.8131868131868178E-2</v>
      </c>
      <c r="F40" s="52">
        <v>45152</v>
      </c>
      <c r="G40" s="53">
        <v>19310.150000000001</v>
      </c>
      <c r="H40" s="54">
        <f t="shared" si="1"/>
        <v>2.3020066646597392E-3</v>
      </c>
    </row>
    <row r="41" spans="2:8">
      <c r="B41" s="52">
        <v>45145</v>
      </c>
      <c r="C41" s="53">
        <v>93.45</v>
      </c>
      <c r="D41" s="8">
        <f t="shared" si="0"/>
        <v>4.5886961387800795E-2</v>
      </c>
      <c r="F41" s="52">
        <v>45145</v>
      </c>
      <c r="G41" s="53">
        <v>19428.3</v>
      </c>
      <c r="H41" s="54">
        <f t="shared" si="1"/>
        <v>6.1185438745943177E-3</v>
      </c>
    </row>
    <row r="42" spans="2:8">
      <c r="B42" s="52">
        <v>45138</v>
      </c>
      <c r="C42" s="53">
        <v>95.4</v>
      </c>
      <c r="D42" s="8">
        <f t="shared" si="0"/>
        <v>2.0866773675762396E-2</v>
      </c>
      <c r="F42" s="52">
        <v>45138</v>
      </c>
      <c r="G42" s="53">
        <v>19517</v>
      </c>
      <c r="H42" s="54">
        <f t="shared" si="1"/>
        <v>4.5655049592605579E-3</v>
      </c>
    </row>
    <row r="43" spans="2:8">
      <c r="B43" s="52">
        <v>45131</v>
      </c>
      <c r="C43" s="53">
        <v>86.8</v>
      </c>
      <c r="D43" s="8">
        <f t="shared" si="0"/>
        <v>-9.0146750524109143E-2</v>
      </c>
      <c r="F43" s="52">
        <v>45131</v>
      </c>
      <c r="G43" s="53">
        <v>19646.05</v>
      </c>
      <c r="H43" s="54">
        <f t="shared" si="1"/>
        <v>6.6121842496285055E-3</v>
      </c>
    </row>
    <row r="44" spans="2:8">
      <c r="B44" s="52">
        <v>45124</v>
      </c>
      <c r="C44" s="53">
        <v>80.3</v>
      </c>
      <c r="D44" s="8">
        <f t="shared" si="0"/>
        <v>-7.4884792626728092E-2</v>
      </c>
      <c r="F44" s="52">
        <v>45124</v>
      </c>
      <c r="G44" s="53">
        <v>19745</v>
      </c>
      <c r="H44" s="54">
        <f t="shared" si="1"/>
        <v>5.0366358631888097E-3</v>
      </c>
    </row>
    <row r="45" spans="2:8">
      <c r="B45" s="52">
        <v>45117</v>
      </c>
      <c r="C45" s="53">
        <v>82.55</v>
      </c>
      <c r="D45" s="8">
        <f t="shared" si="0"/>
        <v>2.8019925280199143E-2</v>
      </c>
      <c r="F45" s="52">
        <v>45117</v>
      </c>
      <c r="G45" s="53">
        <v>19564.5</v>
      </c>
      <c r="H45" s="54">
        <f t="shared" si="1"/>
        <v>-9.1415548240060263E-3</v>
      </c>
    </row>
    <row r="46" spans="2:8">
      <c r="B46" s="52">
        <v>45110</v>
      </c>
      <c r="C46" s="53">
        <v>73.25</v>
      </c>
      <c r="D46" s="8">
        <f t="shared" si="0"/>
        <v>-0.11265899454875827</v>
      </c>
      <c r="F46" s="52">
        <v>45110</v>
      </c>
      <c r="G46" s="53">
        <v>19331.8</v>
      </c>
      <c r="H46" s="54">
        <f t="shared" si="1"/>
        <v>-1.1893991668583404E-2</v>
      </c>
    </row>
    <row r="47" spans="2:8">
      <c r="B47" s="52">
        <v>45103</v>
      </c>
      <c r="C47" s="53">
        <v>75.05</v>
      </c>
      <c r="D47" s="8">
        <f t="shared" si="0"/>
        <v>2.4573378839590321E-2</v>
      </c>
      <c r="F47" s="52">
        <v>45103</v>
      </c>
      <c r="G47" s="53">
        <v>19189.05</v>
      </c>
      <c r="H47" s="54">
        <f t="shared" si="1"/>
        <v>-7.3842063336058139E-3</v>
      </c>
    </row>
    <row r="48" spans="2:8">
      <c r="B48" s="52">
        <v>45096</v>
      </c>
      <c r="C48" s="53">
        <v>74.150000000000006</v>
      </c>
      <c r="D48" s="8">
        <f t="shared" si="0"/>
        <v>-1.1992005329780064E-2</v>
      </c>
      <c r="F48" s="52">
        <v>45096</v>
      </c>
      <c r="G48" s="53">
        <v>18665.5</v>
      </c>
      <c r="H48" s="54">
        <f t="shared" si="1"/>
        <v>-2.7283789452838936E-2</v>
      </c>
    </row>
    <row r="49" spans="2:8">
      <c r="B49" s="52">
        <v>45089</v>
      </c>
      <c r="C49" s="53">
        <v>74.45</v>
      </c>
      <c r="D49" s="8">
        <f t="shared" si="0"/>
        <v>4.0458530006741711E-3</v>
      </c>
      <c r="F49" s="52">
        <v>45089</v>
      </c>
      <c r="G49" s="53">
        <v>18826</v>
      </c>
      <c r="H49" s="54">
        <f t="shared" si="1"/>
        <v>8.598751707695973E-3</v>
      </c>
    </row>
    <row r="50" spans="2:8">
      <c r="B50" s="52">
        <v>45082</v>
      </c>
      <c r="C50" s="53">
        <v>77.599999999999994</v>
      </c>
      <c r="D50" s="8">
        <f t="shared" si="0"/>
        <v>4.2310275352585469E-2</v>
      </c>
      <c r="F50" s="52">
        <v>45082</v>
      </c>
      <c r="G50" s="53">
        <v>18563.400000000001</v>
      </c>
      <c r="H50" s="54">
        <f t="shared" si="1"/>
        <v>-1.3948794220758454E-2</v>
      </c>
    </row>
    <row r="51" spans="2:8">
      <c r="B51" s="52">
        <v>45075</v>
      </c>
      <c r="C51" s="53">
        <v>71.150000000000006</v>
      </c>
      <c r="D51" s="8">
        <f t="shared" si="0"/>
        <v>-8.3118556701030744E-2</v>
      </c>
      <c r="F51" s="52">
        <v>45075</v>
      </c>
      <c r="G51" s="53">
        <v>18534.099999999999</v>
      </c>
      <c r="H51" s="54">
        <f t="shared" si="1"/>
        <v>-1.5783746511954799E-3</v>
      </c>
    </row>
    <row r="52" spans="2:8">
      <c r="B52" s="52">
        <v>45068</v>
      </c>
      <c r="C52" s="53">
        <v>67.25</v>
      </c>
      <c r="D52" s="8">
        <f t="shared" si="0"/>
        <v>-5.4813773717498293E-2</v>
      </c>
      <c r="F52" s="52">
        <v>45068</v>
      </c>
      <c r="G52" s="53">
        <v>18499.349999999999</v>
      </c>
      <c r="H52" s="54">
        <f t="shared" si="1"/>
        <v>-1.874922440258775E-3</v>
      </c>
    </row>
    <row r="53" spans="2:8">
      <c r="B53" s="52">
        <v>45061</v>
      </c>
      <c r="C53" s="53">
        <v>64.5</v>
      </c>
      <c r="D53" s="8">
        <f t="shared" si="0"/>
        <v>-4.0892193308550207E-2</v>
      </c>
      <c r="F53" s="52">
        <v>45061</v>
      </c>
      <c r="G53" s="53">
        <v>18203.400000000001</v>
      </c>
      <c r="H53" s="54">
        <f t="shared" si="1"/>
        <v>-1.599785938424847E-2</v>
      </c>
    </row>
    <row r="54" spans="2:8">
      <c r="B54" s="52">
        <v>45054</v>
      </c>
      <c r="C54" s="53">
        <v>62.6</v>
      </c>
      <c r="D54" s="8">
        <f t="shared" si="0"/>
        <v>-2.9457364341085257E-2</v>
      </c>
      <c r="F54" s="52">
        <v>45054</v>
      </c>
      <c r="G54" s="53">
        <v>18314.8</v>
      </c>
      <c r="H54" s="54">
        <f t="shared" si="1"/>
        <v>6.1197358735181062E-3</v>
      </c>
    </row>
    <row r="55" spans="2:8">
      <c r="B55" s="52">
        <v>45047</v>
      </c>
      <c r="C55" s="53">
        <v>65.400000000000006</v>
      </c>
      <c r="D55" s="8">
        <f t="shared" si="0"/>
        <v>4.4728434504792469E-2</v>
      </c>
      <c r="F55" s="52">
        <v>45047</v>
      </c>
      <c r="G55" s="53">
        <v>18069</v>
      </c>
      <c r="H55" s="54">
        <f t="shared" si="1"/>
        <v>-1.3420839976412524E-2</v>
      </c>
    </row>
    <row r="56" spans="2:8">
      <c r="B56" s="52">
        <v>45040</v>
      </c>
      <c r="C56" s="53">
        <v>64.900000000000006</v>
      </c>
      <c r="D56" s="8">
        <f t="shared" si="0"/>
        <v>-7.6452599388379117E-3</v>
      </c>
      <c r="F56" s="52">
        <v>45040</v>
      </c>
      <c r="G56" s="53">
        <v>18065</v>
      </c>
      <c r="H56" s="54">
        <f t="shared" si="1"/>
        <v>-2.2137362333274346E-4</v>
      </c>
    </row>
    <row r="57" spans="2:8">
      <c r="B57" s="52">
        <v>45033</v>
      </c>
      <c r="C57" s="53">
        <v>56.05</v>
      </c>
      <c r="D57" s="8">
        <f t="shared" si="0"/>
        <v>-0.13636363636363646</v>
      </c>
      <c r="F57" s="52">
        <v>45033</v>
      </c>
      <c r="G57" s="53">
        <v>17624.05</v>
      </c>
      <c r="H57" s="54">
        <f t="shared" si="1"/>
        <v>-2.4409078328259115E-2</v>
      </c>
    </row>
    <row r="58" spans="2:8">
      <c r="B58" s="52">
        <v>45026</v>
      </c>
      <c r="C58" s="53">
        <v>53.85</v>
      </c>
      <c r="D58" s="8">
        <f t="shared" si="0"/>
        <v>-3.9250669045495012E-2</v>
      </c>
      <c r="F58" s="52">
        <v>45026</v>
      </c>
      <c r="G58" s="53">
        <v>17828</v>
      </c>
      <c r="H58" s="54">
        <f t="shared" si="1"/>
        <v>1.15722549584234E-2</v>
      </c>
    </row>
    <row r="59" spans="2:8">
      <c r="B59" s="52">
        <v>45019</v>
      </c>
      <c r="C59" s="53">
        <v>52.15</v>
      </c>
      <c r="D59" s="8">
        <f t="shared" si="0"/>
        <v>-3.1569173630454972E-2</v>
      </c>
      <c r="F59" s="52">
        <v>45019</v>
      </c>
      <c r="G59" s="53">
        <v>17599.150000000001</v>
      </c>
      <c r="H59" s="54">
        <f t="shared" si="1"/>
        <v>-1.2836549248373297E-2</v>
      </c>
    </row>
    <row r="60" spans="2:8">
      <c r="B60" s="52">
        <v>45012</v>
      </c>
      <c r="C60" s="53">
        <v>51</v>
      </c>
      <c r="D60" s="8">
        <f t="shared" si="0"/>
        <v>-2.2051773729626079E-2</v>
      </c>
      <c r="F60" s="52">
        <v>45012</v>
      </c>
      <c r="G60" s="53">
        <v>17359.75</v>
      </c>
      <c r="H60" s="54">
        <f t="shared" si="1"/>
        <v>-1.3602929686945209E-2</v>
      </c>
    </row>
    <row r="61" spans="2:8">
      <c r="B61" s="52">
        <v>45005</v>
      </c>
      <c r="C61" s="53">
        <v>50.65</v>
      </c>
      <c r="D61" s="8">
        <f t="shared" si="0"/>
        <v>-6.8627450980391913E-3</v>
      </c>
      <c r="F61" s="52">
        <v>45005</v>
      </c>
      <c r="G61" s="53">
        <v>16945.05</v>
      </c>
      <c r="H61" s="54">
        <f t="shared" si="1"/>
        <v>-2.388859286568068E-2</v>
      </c>
    </row>
    <row r="62" spans="2:8">
      <c r="B62" s="52">
        <v>44998</v>
      </c>
      <c r="C62" s="53">
        <v>54.9</v>
      </c>
      <c r="D62" s="8">
        <f t="shared" si="0"/>
        <v>8.3909180651530191E-2</v>
      </c>
      <c r="F62" s="52">
        <v>44998</v>
      </c>
      <c r="G62" s="53">
        <v>17100.05</v>
      </c>
      <c r="H62" s="54">
        <f t="shared" si="1"/>
        <v>9.1472140831687643E-3</v>
      </c>
    </row>
    <row r="63" spans="2:8">
      <c r="B63" s="52">
        <v>44991</v>
      </c>
      <c r="C63" s="53">
        <v>53.85</v>
      </c>
      <c r="D63" s="8">
        <f t="shared" si="0"/>
        <v>-1.91256830601092E-2</v>
      </c>
      <c r="F63" s="52">
        <v>44991</v>
      </c>
      <c r="G63" s="53">
        <v>17412.900000000001</v>
      </c>
      <c r="H63" s="54">
        <f t="shared" si="1"/>
        <v>1.829526814249105E-2</v>
      </c>
    </row>
    <row r="64" spans="2:8">
      <c r="B64" s="52">
        <v>44984</v>
      </c>
      <c r="C64" s="53">
        <v>53.65</v>
      </c>
      <c r="D64" s="8">
        <f t="shared" si="0"/>
        <v>-3.7140204271124411E-3</v>
      </c>
      <c r="F64" s="52">
        <v>44984</v>
      </c>
      <c r="G64" s="53">
        <v>17594.349999999999</v>
      </c>
      <c r="H64" s="54">
        <f t="shared" si="1"/>
        <v>1.0420435424311592E-2</v>
      </c>
    </row>
    <row r="65" spans="2:8">
      <c r="B65" s="52">
        <v>44977</v>
      </c>
      <c r="C65" s="53">
        <v>54.45</v>
      </c>
      <c r="D65" s="8">
        <f t="shared" si="0"/>
        <v>1.491146318732528E-2</v>
      </c>
      <c r="F65" s="52">
        <v>44977</v>
      </c>
      <c r="G65" s="53">
        <v>17465.8</v>
      </c>
      <c r="H65" s="54">
        <f t="shared" si="1"/>
        <v>-7.3063227683887177E-3</v>
      </c>
    </row>
    <row r="66" spans="2:8">
      <c r="B66" s="52">
        <v>44970</v>
      </c>
      <c r="C66" s="53">
        <v>51.8</v>
      </c>
      <c r="D66" s="8">
        <f t="shared" si="0"/>
        <v>-4.8668503213957881E-2</v>
      </c>
      <c r="F66" s="52">
        <v>44970</v>
      </c>
      <c r="G66" s="53">
        <v>17944.2</v>
      </c>
      <c r="H66" s="54">
        <f t="shared" si="1"/>
        <v>2.7390672056247123E-2</v>
      </c>
    </row>
    <row r="67" spans="2:8">
      <c r="B67" s="52">
        <v>44963</v>
      </c>
      <c r="C67" s="53">
        <v>53.3</v>
      </c>
      <c r="D67" s="8">
        <f t="shared" si="0"/>
        <v>2.8957528957529011E-2</v>
      </c>
      <c r="F67" s="52">
        <v>44963</v>
      </c>
      <c r="G67" s="53">
        <v>17856.5</v>
      </c>
      <c r="H67" s="54">
        <f t="shared" si="1"/>
        <v>-4.8873730787664105E-3</v>
      </c>
    </row>
    <row r="68" spans="2:8">
      <c r="B68" s="52">
        <v>44956</v>
      </c>
      <c r="C68" s="53">
        <v>48.75</v>
      </c>
      <c r="D68" s="8">
        <f t="shared" si="0"/>
        <v>-8.536585365853655E-2</v>
      </c>
      <c r="F68" s="52">
        <v>44956</v>
      </c>
      <c r="G68" s="53">
        <v>17854.05</v>
      </c>
      <c r="H68" s="54">
        <f t="shared" si="1"/>
        <v>-1.3720493937785516E-4</v>
      </c>
    </row>
    <row r="69" spans="2:8">
      <c r="B69" s="52">
        <v>44949</v>
      </c>
      <c r="C69" s="53">
        <v>46.95</v>
      </c>
      <c r="D69" s="8">
        <f t="shared" si="0"/>
        <v>-3.6923076923076836E-2</v>
      </c>
      <c r="F69" s="52">
        <v>44949</v>
      </c>
      <c r="G69" s="53">
        <v>17604.349999999999</v>
      </c>
      <c r="H69" s="54">
        <f t="shared" si="1"/>
        <v>-1.3985622309784063E-2</v>
      </c>
    </row>
    <row r="70" spans="2:8">
      <c r="B70" s="52">
        <v>44942</v>
      </c>
      <c r="C70" s="53">
        <v>51.45</v>
      </c>
      <c r="D70" s="8">
        <f t="shared" si="0"/>
        <v>9.5846645367412053E-2</v>
      </c>
      <c r="F70" s="52">
        <v>44942</v>
      </c>
      <c r="G70" s="53">
        <v>18027.650000000001</v>
      </c>
      <c r="H70" s="54">
        <f t="shared" si="1"/>
        <v>2.4045193375501039E-2</v>
      </c>
    </row>
    <row r="71" spans="2:8">
      <c r="B71" s="52">
        <v>44935</v>
      </c>
      <c r="C71" s="53">
        <v>53.25</v>
      </c>
      <c r="D71" s="8">
        <f t="shared" si="0"/>
        <v>3.498542274052463E-2</v>
      </c>
      <c r="F71" s="52">
        <v>44935</v>
      </c>
      <c r="G71" s="53">
        <v>17956.599999999999</v>
      </c>
      <c r="H71" s="54">
        <f t="shared" si="1"/>
        <v>-3.9411681500363116E-3</v>
      </c>
    </row>
    <row r="72" spans="2:8">
      <c r="B72" s="52">
        <v>44928</v>
      </c>
      <c r="C72" s="53">
        <v>55.25</v>
      </c>
      <c r="D72" s="8">
        <f t="shared" si="0"/>
        <v>3.7558685446009488E-2</v>
      </c>
      <c r="F72" s="52">
        <v>44928</v>
      </c>
      <c r="G72" s="53">
        <v>17859.45</v>
      </c>
      <c r="H72" s="54">
        <f t="shared" si="1"/>
        <v>-5.4102669770444978E-3</v>
      </c>
    </row>
    <row r="73" spans="2:8">
      <c r="B73" s="52">
        <v>44921</v>
      </c>
      <c r="C73" s="53">
        <v>59.3</v>
      </c>
      <c r="D73" s="8">
        <f t="shared" ref="D73:D112" si="2">IFERROR(C73/C72-1,0)</f>
        <v>7.3303167420814441E-2</v>
      </c>
      <c r="F73" s="52">
        <v>44921</v>
      </c>
      <c r="G73" s="53">
        <v>18105.3</v>
      </c>
      <c r="H73" s="54">
        <f t="shared" ref="H73:H112" si="3">IFERROR(G73/G72-1,0)</f>
        <v>1.3765821455867799E-2</v>
      </c>
    </row>
    <row r="74" spans="2:8">
      <c r="B74" s="52">
        <v>44914</v>
      </c>
      <c r="C74" s="53">
        <v>53.65</v>
      </c>
      <c r="D74" s="8">
        <f t="shared" si="2"/>
        <v>-9.5278246205733552E-2</v>
      </c>
      <c r="F74" s="52">
        <v>44914</v>
      </c>
      <c r="G74" s="53">
        <v>17806.8</v>
      </c>
      <c r="H74" s="54">
        <f t="shared" si="3"/>
        <v>-1.6486885055757128E-2</v>
      </c>
    </row>
    <row r="75" spans="2:8">
      <c r="B75" s="52">
        <v>44907</v>
      </c>
      <c r="C75" s="53">
        <v>62.15</v>
      </c>
      <c r="D75" s="8">
        <f t="shared" si="2"/>
        <v>0.15843429636533091</v>
      </c>
      <c r="F75" s="52">
        <v>44907</v>
      </c>
      <c r="G75" s="53">
        <v>18269</v>
      </c>
      <c r="H75" s="54">
        <f t="shared" si="3"/>
        <v>2.5956376215827692E-2</v>
      </c>
    </row>
    <row r="76" spans="2:8">
      <c r="B76" s="52">
        <v>44900</v>
      </c>
      <c r="C76" s="53">
        <v>64.150000000000006</v>
      </c>
      <c r="D76" s="8">
        <f t="shared" si="2"/>
        <v>3.2180209171359664E-2</v>
      </c>
      <c r="F76" s="52">
        <v>44900</v>
      </c>
      <c r="G76" s="53">
        <v>18496.599999999999</v>
      </c>
      <c r="H76" s="54">
        <f t="shared" si="3"/>
        <v>1.2458262630685724E-2</v>
      </c>
    </row>
    <row r="77" spans="2:8">
      <c r="B77" s="52">
        <v>44893</v>
      </c>
      <c r="C77" s="53">
        <v>68.55</v>
      </c>
      <c r="D77" s="8">
        <f t="shared" si="2"/>
        <v>6.8589243959469748E-2</v>
      </c>
      <c r="F77" s="52">
        <v>44893</v>
      </c>
      <c r="G77" s="53">
        <v>18696.099999999999</v>
      </c>
      <c r="H77" s="54">
        <f t="shared" si="3"/>
        <v>1.0785766032676225E-2</v>
      </c>
    </row>
    <row r="78" spans="2:8">
      <c r="B78" s="52">
        <v>44886</v>
      </c>
      <c r="C78" s="53">
        <v>64</v>
      </c>
      <c r="D78" s="8">
        <f t="shared" si="2"/>
        <v>-6.637490882567465E-2</v>
      </c>
      <c r="F78" s="52">
        <v>44886</v>
      </c>
      <c r="G78" s="53">
        <v>18512.75</v>
      </c>
      <c r="H78" s="54">
        <f t="shared" si="3"/>
        <v>-9.8068581147938705E-3</v>
      </c>
    </row>
    <row r="79" spans="2:8">
      <c r="B79" s="52">
        <v>44879</v>
      </c>
      <c r="C79" s="53">
        <v>67.150000000000006</v>
      </c>
      <c r="D79" s="8">
        <f t="shared" si="2"/>
        <v>4.9218750000000089E-2</v>
      </c>
      <c r="F79" s="52">
        <v>44879</v>
      </c>
      <c r="G79" s="53">
        <v>18307.650000000001</v>
      </c>
      <c r="H79" s="54">
        <f t="shared" si="3"/>
        <v>-1.1078851062105821E-2</v>
      </c>
    </row>
    <row r="80" spans="2:8">
      <c r="B80" s="52">
        <v>44872</v>
      </c>
      <c r="C80" s="53">
        <v>72.8</v>
      </c>
      <c r="D80" s="8">
        <f t="shared" si="2"/>
        <v>8.4139985107967163E-2</v>
      </c>
      <c r="F80" s="52">
        <v>44872</v>
      </c>
      <c r="G80" s="53">
        <v>18349.7</v>
      </c>
      <c r="H80" s="54">
        <f t="shared" si="3"/>
        <v>2.296854047351804E-3</v>
      </c>
    </row>
    <row r="81" spans="2:8">
      <c r="B81" s="52">
        <v>44865</v>
      </c>
      <c r="C81" s="53">
        <v>63</v>
      </c>
      <c r="D81" s="8">
        <f t="shared" si="2"/>
        <v>-0.13461538461538458</v>
      </c>
      <c r="F81" s="52">
        <v>44865</v>
      </c>
      <c r="G81" s="53">
        <v>18117.150000000001</v>
      </c>
      <c r="H81" s="54">
        <f t="shared" si="3"/>
        <v>-1.2673231714959932E-2</v>
      </c>
    </row>
    <row r="82" spans="2:8">
      <c r="B82" s="52">
        <v>44858</v>
      </c>
      <c r="C82" s="53">
        <v>62.6</v>
      </c>
      <c r="D82" s="8">
        <f t="shared" si="2"/>
        <v>-6.3492063492063266E-3</v>
      </c>
      <c r="F82" s="52">
        <v>44858</v>
      </c>
      <c r="G82" s="53">
        <v>17786.8</v>
      </c>
      <c r="H82" s="54">
        <f t="shared" si="3"/>
        <v>-1.8234104149935426E-2</v>
      </c>
    </row>
    <row r="83" spans="2:8">
      <c r="B83" s="52">
        <v>44851</v>
      </c>
      <c r="C83" s="53">
        <v>61.8</v>
      </c>
      <c r="D83" s="8">
        <f t="shared" si="2"/>
        <v>-1.2779552715655007E-2</v>
      </c>
      <c r="F83" s="52">
        <v>44851</v>
      </c>
      <c r="G83" s="53">
        <v>17576.3</v>
      </c>
      <c r="H83" s="54">
        <f t="shared" si="3"/>
        <v>-1.1834618930892549E-2</v>
      </c>
    </row>
    <row r="84" spans="2:8">
      <c r="B84" s="52">
        <v>44844</v>
      </c>
      <c r="C84" s="53">
        <v>61.9</v>
      </c>
      <c r="D84" s="8">
        <f t="shared" si="2"/>
        <v>1.6181229773462036E-3</v>
      </c>
      <c r="F84" s="52">
        <v>44844</v>
      </c>
      <c r="G84" s="53">
        <v>17185.7</v>
      </c>
      <c r="H84" s="54">
        <f t="shared" si="3"/>
        <v>-2.2223107252379526E-2</v>
      </c>
    </row>
    <row r="85" spans="2:8">
      <c r="B85" s="52">
        <v>44837</v>
      </c>
      <c r="C85" s="53">
        <v>69.55</v>
      </c>
      <c r="D85" s="8">
        <f t="shared" si="2"/>
        <v>0.12358642972536349</v>
      </c>
      <c r="F85" s="52">
        <v>44837</v>
      </c>
      <c r="G85" s="53">
        <v>17314.650000000001</v>
      </c>
      <c r="H85" s="54">
        <f t="shared" si="3"/>
        <v>7.5033312579644296E-3</v>
      </c>
    </row>
    <row r="86" spans="2:8">
      <c r="B86" s="52">
        <v>44830</v>
      </c>
      <c r="C86" s="53">
        <v>62.35</v>
      </c>
      <c r="D86" s="8">
        <f t="shared" si="2"/>
        <v>-0.10352264557872026</v>
      </c>
      <c r="F86" s="52">
        <v>44830</v>
      </c>
      <c r="G86" s="53">
        <v>17094.349999999999</v>
      </c>
      <c r="H86" s="54">
        <f t="shared" si="3"/>
        <v>-1.2723329665918937E-2</v>
      </c>
    </row>
    <row r="87" spans="2:8">
      <c r="B87" s="52">
        <v>44823</v>
      </c>
      <c r="C87" s="53">
        <v>60.8</v>
      </c>
      <c r="D87" s="8">
        <f t="shared" si="2"/>
        <v>-2.4859663191659997E-2</v>
      </c>
      <c r="F87" s="52">
        <v>44823</v>
      </c>
      <c r="G87" s="53">
        <v>17327.349999999999</v>
      </c>
      <c r="H87" s="54">
        <f t="shared" si="3"/>
        <v>1.3630234551182063E-2</v>
      </c>
    </row>
    <row r="88" spans="2:8">
      <c r="B88" s="52">
        <v>44816</v>
      </c>
      <c r="C88" s="53">
        <v>63.2</v>
      </c>
      <c r="D88" s="8">
        <f t="shared" si="2"/>
        <v>3.9473684210526327E-2</v>
      </c>
      <c r="F88" s="52">
        <v>44816</v>
      </c>
      <c r="G88" s="53">
        <v>17530.849999999999</v>
      </c>
      <c r="H88" s="54">
        <f t="shared" si="3"/>
        <v>1.1744438705283855E-2</v>
      </c>
    </row>
    <row r="89" spans="2:8">
      <c r="B89" s="52">
        <v>44809</v>
      </c>
      <c r="C89" s="53">
        <v>62.8</v>
      </c>
      <c r="D89" s="8">
        <f t="shared" si="2"/>
        <v>-6.3291139240507777E-3</v>
      </c>
      <c r="F89" s="52">
        <v>44809</v>
      </c>
      <c r="G89" s="53">
        <v>17833.349999999999</v>
      </c>
      <c r="H89" s="54">
        <f t="shared" si="3"/>
        <v>1.7255295664500014E-2</v>
      </c>
    </row>
    <row r="90" spans="2:8">
      <c r="B90" s="52">
        <v>44802</v>
      </c>
      <c r="C90" s="53">
        <v>59.75</v>
      </c>
      <c r="D90" s="8">
        <f t="shared" si="2"/>
        <v>-4.8566878980891626E-2</v>
      </c>
      <c r="F90" s="52">
        <v>44802</v>
      </c>
      <c r="G90" s="53">
        <v>17539.45</v>
      </c>
      <c r="H90" s="54">
        <f t="shared" si="3"/>
        <v>-1.6480358429571407E-2</v>
      </c>
    </row>
    <row r="91" spans="2:8">
      <c r="B91" s="52">
        <v>44795</v>
      </c>
      <c r="C91" s="53">
        <v>61.85</v>
      </c>
      <c r="D91" s="8">
        <f t="shared" si="2"/>
        <v>3.5146443514644465E-2</v>
      </c>
      <c r="F91" s="52">
        <v>44795</v>
      </c>
      <c r="G91" s="53">
        <v>17558.900000000001</v>
      </c>
      <c r="H91" s="54">
        <f t="shared" si="3"/>
        <v>1.1089287292360694E-3</v>
      </c>
    </row>
    <row r="92" spans="2:8">
      <c r="B92" s="52">
        <v>44788</v>
      </c>
      <c r="C92" s="53">
        <v>61.45</v>
      </c>
      <c r="D92" s="8">
        <f t="shared" si="2"/>
        <v>-6.4672594987873477E-3</v>
      </c>
      <c r="F92" s="52">
        <v>44788</v>
      </c>
      <c r="G92" s="53">
        <v>17758.45</v>
      </c>
      <c r="H92" s="54">
        <f t="shared" si="3"/>
        <v>1.1364607122313908E-2</v>
      </c>
    </row>
    <row r="93" spans="2:8">
      <c r="B93" s="52">
        <v>44781</v>
      </c>
      <c r="C93" s="53">
        <v>61.75</v>
      </c>
      <c r="D93" s="8">
        <f t="shared" si="2"/>
        <v>4.8820179007322828E-3</v>
      </c>
      <c r="F93" s="52">
        <v>44781</v>
      </c>
      <c r="G93" s="53">
        <v>17698.150000000001</v>
      </c>
      <c r="H93" s="54">
        <f t="shared" si="3"/>
        <v>-3.3955666175820021E-3</v>
      </c>
    </row>
    <row r="94" spans="2:8">
      <c r="B94" s="52">
        <v>44774</v>
      </c>
      <c r="C94" s="53">
        <v>54.6</v>
      </c>
      <c r="D94" s="8">
        <f t="shared" si="2"/>
        <v>-0.11578947368421055</v>
      </c>
      <c r="F94" s="52">
        <v>44774</v>
      </c>
      <c r="G94" s="53">
        <v>17397.5</v>
      </c>
      <c r="H94" s="54">
        <f t="shared" si="3"/>
        <v>-1.6987651251684555E-2</v>
      </c>
    </row>
    <row r="95" spans="2:8">
      <c r="B95" s="52">
        <v>44767</v>
      </c>
      <c r="C95" s="53">
        <v>46.8</v>
      </c>
      <c r="D95" s="8">
        <f t="shared" si="2"/>
        <v>-0.1428571428571429</v>
      </c>
      <c r="F95" s="52">
        <v>44767</v>
      </c>
      <c r="G95" s="53">
        <v>17158.25</v>
      </c>
      <c r="H95" s="54">
        <f t="shared" si="3"/>
        <v>-1.3751975858600329E-2</v>
      </c>
    </row>
    <row r="96" spans="2:8">
      <c r="B96" s="52">
        <v>44760</v>
      </c>
      <c r="C96" s="53">
        <v>53.65</v>
      </c>
      <c r="D96" s="8">
        <f t="shared" si="2"/>
        <v>0.14636752136752151</v>
      </c>
      <c r="F96" s="52">
        <v>44760</v>
      </c>
      <c r="G96" s="53">
        <v>16719.45</v>
      </c>
      <c r="H96" s="54">
        <f t="shared" si="3"/>
        <v>-2.5573703611965093E-2</v>
      </c>
    </row>
    <row r="97" spans="2:8">
      <c r="B97" s="52">
        <v>44753</v>
      </c>
      <c r="C97" s="53">
        <v>53.9</v>
      </c>
      <c r="D97" s="8">
        <f t="shared" si="2"/>
        <v>4.6598322460391639E-3</v>
      </c>
      <c r="F97" s="52">
        <v>44753</v>
      </c>
      <c r="G97" s="53">
        <v>16049.2</v>
      </c>
      <c r="H97" s="54">
        <f t="shared" si="3"/>
        <v>-4.0088041173603206E-2</v>
      </c>
    </row>
    <row r="98" spans="2:8">
      <c r="B98" s="52">
        <v>44746</v>
      </c>
      <c r="C98" s="53">
        <v>54.8</v>
      </c>
      <c r="D98" s="8">
        <f t="shared" si="2"/>
        <v>1.6697588126159513E-2</v>
      </c>
      <c r="F98" s="52">
        <v>44746</v>
      </c>
      <c r="G98" s="53">
        <v>16220.6</v>
      </c>
      <c r="H98" s="54">
        <f t="shared" si="3"/>
        <v>1.0679660045360473E-2</v>
      </c>
    </row>
    <row r="99" spans="2:8">
      <c r="B99" s="52">
        <v>44739</v>
      </c>
      <c r="C99" s="53">
        <v>56.15</v>
      </c>
      <c r="D99" s="8">
        <f t="shared" si="2"/>
        <v>2.4635036496350349E-2</v>
      </c>
      <c r="F99" s="52">
        <v>44739</v>
      </c>
      <c r="G99" s="53">
        <v>15752.05</v>
      </c>
      <c r="H99" s="54">
        <f t="shared" si="3"/>
        <v>-2.8886107788861137E-2</v>
      </c>
    </row>
    <row r="100" spans="2:8">
      <c r="B100" s="52">
        <v>44732</v>
      </c>
      <c r="C100" s="53">
        <v>70.5</v>
      </c>
      <c r="D100" s="8">
        <f t="shared" si="2"/>
        <v>0.25556544968833483</v>
      </c>
      <c r="F100" s="52">
        <v>44732</v>
      </c>
      <c r="G100" s="53">
        <v>15699.25</v>
      </c>
      <c r="H100" s="54">
        <f t="shared" si="3"/>
        <v>-3.3519446675194242E-3</v>
      </c>
    </row>
    <row r="101" spans="2:8">
      <c r="B101" s="52">
        <v>44725</v>
      </c>
      <c r="C101" s="53">
        <v>67.05</v>
      </c>
      <c r="D101" s="8">
        <f t="shared" si="2"/>
        <v>-4.8936170212765973E-2</v>
      </c>
      <c r="F101" s="52">
        <v>44725</v>
      </c>
      <c r="G101" s="53">
        <v>15293.5</v>
      </c>
      <c r="H101" s="54">
        <f t="shared" si="3"/>
        <v>-2.5845183687118856E-2</v>
      </c>
    </row>
    <row r="102" spans="2:8">
      <c r="B102" s="52">
        <v>44718</v>
      </c>
      <c r="C102" s="53">
        <v>69</v>
      </c>
      <c r="D102" s="8">
        <f t="shared" si="2"/>
        <v>2.9082774049216997E-2</v>
      </c>
      <c r="F102" s="52">
        <v>44718</v>
      </c>
      <c r="G102" s="53">
        <v>16201.8</v>
      </c>
      <c r="H102" s="54">
        <f t="shared" si="3"/>
        <v>5.9391244646418428E-2</v>
      </c>
    </row>
    <row r="103" spans="2:8">
      <c r="B103" s="52">
        <v>44711</v>
      </c>
      <c r="C103" s="53">
        <v>72.150000000000006</v>
      </c>
      <c r="D103" s="8">
        <f t="shared" si="2"/>
        <v>4.5652173913043548E-2</v>
      </c>
      <c r="F103" s="52">
        <v>44711</v>
      </c>
      <c r="G103" s="53">
        <v>16584.3</v>
      </c>
      <c r="H103" s="54">
        <f t="shared" si="3"/>
        <v>2.3608487945783851E-2</v>
      </c>
    </row>
    <row r="104" spans="2:8">
      <c r="B104" s="52">
        <v>44704</v>
      </c>
      <c r="C104" s="53">
        <v>62.05</v>
      </c>
      <c r="D104" s="8">
        <f t="shared" si="2"/>
        <v>-0.13998613998614007</v>
      </c>
      <c r="F104" s="52">
        <v>44704</v>
      </c>
      <c r="G104" s="53">
        <v>16352.45</v>
      </c>
      <c r="H104" s="54">
        <f t="shared" si="3"/>
        <v>-1.3980089602817047E-2</v>
      </c>
    </row>
    <row r="105" spans="2:8">
      <c r="B105" s="52">
        <v>44697</v>
      </c>
      <c r="C105" s="53">
        <v>58.05</v>
      </c>
      <c r="D105" s="8">
        <f t="shared" si="2"/>
        <v>-6.4464141821112042E-2</v>
      </c>
      <c r="F105" s="52">
        <v>44697</v>
      </c>
      <c r="G105" s="53">
        <v>16266.15</v>
      </c>
      <c r="H105" s="54">
        <f t="shared" si="3"/>
        <v>-5.2774966442338256E-3</v>
      </c>
    </row>
    <row r="106" spans="2:8">
      <c r="B106" s="52">
        <v>44690</v>
      </c>
      <c r="C106" s="53">
        <v>56.85</v>
      </c>
      <c r="D106" s="8">
        <f t="shared" si="2"/>
        <v>-2.067183462532296E-2</v>
      </c>
      <c r="F106" s="52">
        <v>44690</v>
      </c>
      <c r="G106" s="53">
        <v>15782.15</v>
      </c>
      <c r="H106" s="54">
        <f t="shared" si="3"/>
        <v>-2.975504344912594E-2</v>
      </c>
    </row>
    <row r="107" spans="2:8">
      <c r="B107" s="52">
        <v>44683</v>
      </c>
      <c r="C107" s="53">
        <v>60.5</v>
      </c>
      <c r="D107" s="8">
        <f t="shared" si="2"/>
        <v>6.4204045734388648E-2</v>
      </c>
      <c r="F107" s="52">
        <v>44683</v>
      </c>
      <c r="G107" s="53">
        <v>16411.25</v>
      </c>
      <c r="H107" s="54">
        <f t="shared" si="3"/>
        <v>3.9861489087354984E-2</v>
      </c>
    </row>
    <row r="108" spans="2:8">
      <c r="B108" s="52">
        <v>44676</v>
      </c>
      <c r="C108" s="53">
        <v>71.75</v>
      </c>
      <c r="D108" s="8">
        <f t="shared" si="2"/>
        <v>0.18595041322314043</v>
      </c>
      <c r="F108" s="52">
        <v>44676</v>
      </c>
      <c r="G108" s="53">
        <v>17102.55</v>
      </c>
      <c r="H108" s="54">
        <f t="shared" si="3"/>
        <v>4.2123543301089139E-2</v>
      </c>
    </row>
    <row r="109" spans="2:8">
      <c r="B109" s="52">
        <v>44669</v>
      </c>
      <c r="C109" s="53">
        <v>81.2</v>
      </c>
      <c r="D109" s="8">
        <f t="shared" si="2"/>
        <v>0.13170731707317085</v>
      </c>
      <c r="F109" s="52">
        <v>44669</v>
      </c>
      <c r="G109" s="53">
        <v>17171.95</v>
      </c>
      <c r="H109" s="54">
        <f t="shared" si="3"/>
        <v>4.0578744105412845E-3</v>
      </c>
    </row>
    <row r="110" spans="2:8">
      <c r="B110" s="52">
        <v>44662</v>
      </c>
      <c r="C110" s="53">
        <v>83.9</v>
      </c>
      <c r="D110" s="8">
        <f t="shared" si="2"/>
        <v>3.3251231527093639E-2</v>
      </c>
      <c r="F110" s="52">
        <v>44662</v>
      </c>
      <c r="G110" s="53">
        <v>17475.650000000001</v>
      </c>
      <c r="H110" s="54">
        <f t="shared" si="3"/>
        <v>1.7685819024630289E-2</v>
      </c>
    </row>
    <row r="111" spans="2:8">
      <c r="B111" s="52">
        <v>44655</v>
      </c>
      <c r="C111" s="53">
        <v>83.4</v>
      </c>
      <c r="D111" s="8">
        <f t="shared" si="2"/>
        <v>-5.9594755661501742E-3</v>
      </c>
      <c r="F111" s="52">
        <v>44655</v>
      </c>
      <c r="G111" s="53">
        <v>17784.349999999999</v>
      </c>
      <c r="H111" s="54">
        <f t="shared" si="3"/>
        <v>1.7664578999922576E-2</v>
      </c>
    </row>
    <row r="112" spans="2:8">
      <c r="B112" s="52">
        <v>44648</v>
      </c>
      <c r="C112" s="53">
        <v>84.3</v>
      </c>
      <c r="D112" s="8">
        <f t="shared" si="2"/>
        <v>1.0791366906474753E-2</v>
      </c>
      <c r="F112" s="52">
        <v>44648</v>
      </c>
      <c r="G112" s="53">
        <v>17670.45</v>
      </c>
      <c r="H112" s="54">
        <f t="shared" si="3"/>
        <v>-6.4045073336949088E-3</v>
      </c>
    </row>
    <row r="114" spans="2:18">
      <c r="B114" s="17" t="s">
        <v>181</v>
      </c>
    </row>
    <row r="115" spans="2:18">
      <c r="B115" s="208" t="s">
        <v>110</v>
      </c>
      <c r="C115" s="208"/>
      <c r="D115" s="208"/>
      <c r="F115" s="208" t="s">
        <v>147</v>
      </c>
      <c r="G115" s="208"/>
      <c r="H115" s="208"/>
      <c r="J115" s="208" t="s">
        <v>148</v>
      </c>
      <c r="K115" s="208"/>
    </row>
    <row r="116" spans="2:18">
      <c r="B116" s="58"/>
      <c r="F116" s="58"/>
    </row>
    <row r="117" spans="2:18" ht="15" thickBot="1">
      <c r="B117" s="50" t="s">
        <v>149</v>
      </c>
      <c r="C117" s="51" t="s">
        <v>150</v>
      </c>
      <c r="D117" s="32" t="s">
        <v>151</v>
      </c>
      <c r="F117" s="59" t="s">
        <v>149</v>
      </c>
      <c r="G117" s="60" t="s">
        <v>150</v>
      </c>
      <c r="H117" s="32" t="s">
        <v>182</v>
      </c>
      <c r="J117" t="s">
        <v>152</v>
      </c>
      <c r="K117" s="16">
        <f>N134</f>
        <v>0.83189706292772947</v>
      </c>
      <c r="M117" t="s">
        <v>153</v>
      </c>
    </row>
    <row r="118" spans="2:18" ht="15" thickBot="1">
      <c r="B118" s="52">
        <v>45674</v>
      </c>
      <c r="C118" s="53">
        <v>473.05</v>
      </c>
      <c r="D118" s="12" t="s">
        <v>21</v>
      </c>
      <c r="F118" s="52">
        <v>45674</v>
      </c>
      <c r="G118" s="53">
        <v>23203.200000000001</v>
      </c>
      <c r="H118" s="12" t="s">
        <v>21</v>
      </c>
      <c r="J118" t="s">
        <v>154</v>
      </c>
      <c r="K118" s="55">
        <v>0.75</v>
      </c>
    </row>
    <row r="119" spans="2:18">
      <c r="B119" s="52">
        <v>45673</v>
      </c>
      <c r="C119" s="53">
        <v>483</v>
      </c>
      <c r="D119" s="8">
        <f>IFERROR(C119/C118-1,0)</f>
        <v>2.1033717366028881E-2</v>
      </c>
      <c r="F119" s="52">
        <v>45673</v>
      </c>
      <c r="G119" s="53">
        <v>23311.8</v>
      </c>
      <c r="H119" s="8">
        <f>IFERROR(G119/G118-1,0)</f>
        <v>4.680388911874056E-3</v>
      </c>
      <c r="M119" s="57" t="s">
        <v>155</v>
      </c>
      <c r="N119" s="57"/>
    </row>
    <row r="120" spans="2:18">
      <c r="B120" s="52">
        <v>45672</v>
      </c>
      <c r="C120" s="53">
        <v>487.1</v>
      </c>
      <c r="D120" s="8">
        <f t="shared" ref="D120:D160" si="4">IFERROR(C120/C119-1,0)</f>
        <v>8.4886128364389801E-3</v>
      </c>
      <c r="F120" s="52">
        <v>45672</v>
      </c>
      <c r="G120" s="53">
        <v>23213.200000000001</v>
      </c>
      <c r="H120" s="8">
        <f t="shared" ref="H120:H160" si="5">IFERROR(G120/G119-1,0)</f>
        <v>-4.2296176185450118E-3</v>
      </c>
      <c r="J120" t="s">
        <v>156</v>
      </c>
      <c r="K120">
        <f>1</f>
        <v>1</v>
      </c>
      <c r="M120" t="s">
        <v>157</v>
      </c>
      <c r="N120">
        <v>0.20165652264056255</v>
      </c>
    </row>
    <row r="121" spans="2:18">
      <c r="B121" s="52">
        <v>45671</v>
      </c>
      <c r="C121" s="53">
        <v>465</v>
      </c>
      <c r="D121" s="8">
        <f t="shared" si="4"/>
        <v>-4.537056045986454E-2</v>
      </c>
      <c r="F121" s="52">
        <v>45671</v>
      </c>
      <c r="G121" s="53">
        <v>23176.05</v>
      </c>
      <c r="H121" s="8">
        <f t="shared" si="5"/>
        <v>-1.6003825409681705E-3</v>
      </c>
      <c r="J121" t="s">
        <v>158</v>
      </c>
      <c r="K121" s="55">
        <v>0.25</v>
      </c>
      <c r="M121" t="s">
        <v>159</v>
      </c>
      <c r="N121">
        <v>4.0665353123483718E-2</v>
      </c>
    </row>
    <row r="122" spans="2:18">
      <c r="B122" s="52">
        <v>45670</v>
      </c>
      <c r="C122" s="53">
        <v>463.55</v>
      </c>
      <c r="D122" s="8">
        <f t="shared" si="4"/>
        <v>-3.1182795698924126E-3</v>
      </c>
      <c r="F122" s="52">
        <v>45670</v>
      </c>
      <c r="G122" s="53">
        <v>23085.95</v>
      </c>
      <c r="H122" s="8">
        <f t="shared" si="5"/>
        <v>-3.887634001479956E-3</v>
      </c>
      <c r="M122" t="s">
        <v>160</v>
      </c>
      <c r="N122">
        <v>1.6681986951570811E-2</v>
      </c>
    </row>
    <row r="123" spans="2:18">
      <c r="B123" s="52">
        <v>45667</v>
      </c>
      <c r="C123" s="53">
        <v>491.75</v>
      </c>
      <c r="D123" s="8">
        <f t="shared" si="4"/>
        <v>6.0834861395750117E-2</v>
      </c>
      <c r="F123" s="52">
        <v>45667</v>
      </c>
      <c r="G123" s="53">
        <v>23431.5</v>
      </c>
      <c r="H123" s="8">
        <f t="shared" si="5"/>
        <v>1.4967978359131884E-2</v>
      </c>
      <c r="J123" t="s">
        <v>161</v>
      </c>
      <c r="K123" s="16">
        <f>IFERROR((K117*K118)+(K120*K121),0)</f>
        <v>0.87392279719579713</v>
      </c>
      <c r="M123" t="s">
        <v>162</v>
      </c>
      <c r="N123">
        <v>3.5644563597176236E-2</v>
      </c>
    </row>
    <row r="124" spans="2:18" ht="15" thickBot="1">
      <c r="B124" s="52">
        <v>45666</v>
      </c>
      <c r="C124" s="53">
        <v>507.6</v>
      </c>
      <c r="D124" s="8">
        <f t="shared" si="4"/>
        <v>3.223182511438738E-2</v>
      </c>
      <c r="F124" s="52">
        <v>45666</v>
      </c>
      <c r="G124" s="53">
        <v>23526.5</v>
      </c>
      <c r="H124" s="8">
        <f t="shared" si="5"/>
        <v>4.0543712523739561E-3</v>
      </c>
      <c r="M124" s="37" t="s">
        <v>163</v>
      </c>
      <c r="N124" s="37">
        <v>42</v>
      </c>
    </row>
    <row r="125" spans="2:18">
      <c r="B125" s="52">
        <v>45665</v>
      </c>
      <c r="C125" s="53">
        <v>490.65</v>
      </c>
      <c r="D125" s="8">
        <f t="shared" si="4"/>
        <v>-3.3392434988179787E-2</v>
      </c>
      <c r="F125" s="52">
        <v>45665</v>
      </c>
      <c r="G125" s="53">
        <v>23688.95</v>
      </c>
      <c r="H125" s="8">
        <f t="shared" si="5"/>
        <v>6.9049794912121598E-3</v>
      </c>
    </row>
    <row r="126" spans="2:18" ht="15" thickBot="1">
      <c r="B126" s="52">
        <v>45664</v>
      </c>
      <c r="C126" s="53">
        <v>508.95</v>
      </c>
      <c r="D126" s="8">
        <f t="shared" si="4"/>
        <v>3.7297462549678917E-2</v>
      </c>
      <c r="F126" s="52">
        <v>45664</v>
      </c>
      <c r="G126" s="53">
        <v>23707.9</v>
      </c>
      <c r="H126" s="8">
        <f t="shared" si="5"/>
        <v>7.9995103202135098E-4</v>
      </c>
      <c r="M126" t="s">
        <v>164</v>
      </c>
    </row>
    <row r="127" spans="2:18">
      <c r="B127" s="52">
        <v>45663</v>
      </c>
      <c r="C127" s="53">
        <v>532.45000000000005</v>
      </c>
      <c r="D127" s="8">
        <f t="shared" si="4"/>
        <v>4.6173494449356589E-2</v>
      </c>
      <c r="F127" s="52">
        <v>45663</v>
      </c>
      <c r="G127" s="53">
        <v>23616.05</v>
      </c>
      <c r="H127" s="8">
        <f t="shared" si="5"/>
        <v>-3.8742360141557075E-3</v>
      </c>
      <c r="M127" s="57"/>
      <c r="N127" s="57" t="s">
        <v>165</v>
      </c>
      <c r="O127" s="57" t="s">
        <v>166</v>
      </c>
      <c r="P127" s="57" t="s">
        <v>167</v>
      </c>
      <c r="Q127" s="57" t="s">
        <v>168</v>
      </c>
      <c r="R127" s="57" t="s">
        <v>169</v>
      </c>
    </row>
    <row r="128" spans="2:18">
      <c r="B128" s="52">
        <v>45660</v>
      </c>
      <c r="C128" s="53">
        <v>541.4</v>
      </c>
      <c r="D128" s="8">
        <f t="shared" si="4"/>
        <v>1.6809090055404097E-2</v>
      </c>
      <c r="F128" s="52">
        <v>45660</v>
      </c>
      <c r="G128" s="53">
        <v>24004.75</v>
      </c>
      <c r="H128" s="8">
        <f t="shared" si="5"/>
        <v>1.6459145369356998E-2</v>
      </c>
      <c r="M128" t="s">
        <v>8</v>
      </c>
      <c r="N128">
        <v>1</v>
      </c>
      <c r="O128">
        <v>2.1542743651798146E-3</v>
      </c>
      <c r="P128">
        <v>2.1542743651798146E-3</v>
      </c>
      <c r="Q128">
        <v>1.6955648690844409</v>
      </c>
      <c r="R128">
        <v>0.20031752396227573</v>
      </c>
    </row>
    <row r="129" spans="2:21">
      <c r="B129" s="52">
        <v>45659</v>
      </c>
      <c r="C129" s="53">
        <v>556.9</v>
      </c>
      <c r="D129" s="8">
        <f t="shared" si="4"/>
        <v>2.8629479128186253E-2</v>
      </c>
      <c r="F129" s="52">
        <v>45659</v>
      </c>
      <c r="G129" s="53">
        <v>24188.65</v>
      </c>
      <c r="H129" s="8">
        <f t="shared" si="5"/>
        <v>7.6609837636301137E-3</v>
      </c>
      <c r="M129" t="s">
        <v>170</v>
      </c>
      <c r="N129">
        <v>40</v>
      </c>
      <c r="O129">
        <v>5.082139656132565E-2</v>
      </c>
      <c r="P129">
        <v>1.2705349140331413E-3</v>
      </c>
    </row>
    <row r="130" spans="2:21" ht="15" thickBot="1">
      <c r="B130" s="52">
        <v>45658</v>
      </c>
      <c r="C130" s="53">
        <v>542.15</v>
      </c>
      <c r="D130" s="8">
        <f t="shared" si="4"/>
        <v>-2.6485904112048875E-2</v>
      </c>
      <c r="F130" s="52">
        <v>45658</v>
      </c>
      <c r="G130" s="53">
        <v>23742.9</v>
      </c>
      <c r="H130" s="8">
        <f t="shared" si="5"/>
        <v>-1.8428064402105981E-2</v>
      </c>
      <c r="M130" s="37" t="s">
        <v>171</v>
      </c>
      <c r="N130" s="37">
        <v>41</v>
      </c>
      <c r="O130" s="37">
        <v>5.2975670926505465E-2</v>
      </c>
      <c r="P130" s="37"/>
      <c r="Q130" s="37"/>
      <c r="R130" s="37"/>
    </row>
    <row r="131" spans="2:21" ht="15" thickBot="1">
      <c r="B131" s="52">
        <v>45657</v>
      </c>
      <c r="C131" s="53">
        <v>540.6</v>
      </c>
      <c r="D131" s="8">
        <f t="shared" si="4"/>
        <v>-2.8589873651202469E-3</v>
      </c>
      <c r="F131" s="52">
        <v>45657</v>
      </c>
      <c r="G131" s="53">
        <v>23644.799999999999</v>
      </c>
      <c r="H131" s="8">
        <f t="shared" si="5"/>
        <v>-4.1317614950154846E-3</v>
      </c>
    </row>
    <row r="132" spans="2:21">
      <c r="B132" s="52">
        <v>45656</v>
      </c>
      <c r="C132" s="53">
        <v>550.1</v>
      </c>
      <c r="D132" s="8">
        <f t="shared" si="4"/>
        <v>1.7573066962634165E-2</v>
      </c>
      <c r="F132" s="52">
        <v>45656</v>
      </c>
      <c r="G132" s="53">
        <v>23644.9</v>
      </c>
      <c r="H132" s="8">
        <f t="shared" si="5"/>
        <v>4.2292597104420793E-6</v>
      </c>
      <c r="M132" s="57"/>
      <c r="N132" s="57" t="s">
        <v>172</v>
      </c>
      <c r="O132" s="57" t="s">
        <v>162</v>
      </c>
      <c r="P132" s="57" t="s">
        <v>173</v>
      </c>
      <c r="Q132" s="57" t="s">
        <v>174</v>
      </c>
      <c r="R132" s="57" t="s">
        <v>175</v>
      </c>
      <c r="S132" s="57" t="s">
        <v>176</v>
      </c>
      <c r="T132" s="57" t="s">
        <v>177</v>
      </c>
      <c r="U132" s="57" t="s">
        <v>178</v>
      </c>
    </row>
    <row r="133" spans="2:21">
      <c r="B133" s="52">
        <v>45653</v>
      </c>
      <c r="C133" s="53">
        <v>546</v>
      </c>
      <c r="D133" s="8">
        <f t="shared" si="4"/>
        <v>-7.4531903290311341E-3</v>
      </c>
      <c r="F133" s="52">
        <v>45653</v>
      </c>
      <c r="G133" s="53">
        <v>23813.4</v>
      </c>
      <c r="H133" s="8">
        <f t="shared" si="5"/>
        <v>7.126272473133799E-3</v>
      </c>
      <c r="M133" t="s">
        <v>179</v>
      </c>
      <c r="N133">
        <v>-2.4277348152553242E-3</v>
      </c>
      <c r="O133">
        <v>5.5032580430714696E-3</v>
      </c>
      <c r="P133">
        <v>-0.44114500833043996</v>
      </c>
      <c r="Q133">
        <v>0.66148340045282206</v>
      </c>
      <c r="R133">
        <v>-1.3550234212612134E-2</v>
      </c>
      <c r="S133">
        <v>8.6947645821014857E-3</v>
      </c>
      <c r="T133">
        <v>-1.3550234212612134E-2</v>
      </c>
      <c r="U133">
        <v>8.6947645821014857E-3</v>
      </c>
    </row>
    <row r="134" spans="2:21" ht="15" thickBot="1">
      <c r="B134" s="52">
        <v>45652</v>
      </c>
      <c r="C134" s="53">
        <v>559.15</v>
      </c>
      <c r="D134" s="8">
        <f t="shared" si="4"/>
        <v>2.4084249084248999E-2</v>
      </c>
      <c r="F134" s="52">
        <v>45652</v>
      </c>
      <c r="G134" s="53">
        <v>23750.2</v>
      </c>
      <c r="H134" s="8">
        <f t="shared" si="5"/>
        <v>-2.6539679340203959E-3</v>
      </c>
      <c r="M134" s="37" t="s">
        <v>180</v>
      </c>
      <c r="N134" s="37">
        <v>0.83189706292772947</v>
      </c>
      <c r="O134" s="37">
        <v>0.63886983978268364</v>
      </c>
      <c r="P134" s="37">
        <v>1.3021385752232497</v>
      </c>
      <c r="Q134" s="37">
        <v>0.20031752396227631</v>
      </c>
      <c r="R134" s="37">
        <v>-0.45930704786596432</v>
      </c>
      <c r="S134" s="37">
        <v>2.1231011737214232</v>
      </c>
      <c r="T134" s="37">
        <v>-0.45930704786596432</v>
      </c>
      <c r="U134" s="37">
        <v>2.1231011737214232</v>
      </c>
    </row>
    <row r="135" spans="2:21">
      <c r="B135" s="52">
        <v>45650</v>
      </c>
      <c r="C135" s="53">
        <v>567.45000000000005</v>
      </c>
      <c r="D135" s="8">
        <f t="shared" si="4"/>
        <v>1.4843959581507749E-2</v>
      </c>
      <c r="F135" s="52">
        <v>45650</v>
      </c>
      <c r="G135" s="53">
        <v>23727.65</v>
      </c>
      <c r="H135" s="8">
        <f t="shared" si="5"/>
        <v>-9.4946568870990511E-4</v>
      </c>
    </row>
    <row r="136" spans="2:21">
      <c r="B136" s="52">
        <v>45649</v>
      </c>
      <c r="C136" s="53">
        <v>583.9</v>
      </c>
      <c r="D136" s="8">
        <f t="shared" si="4"/>
        <v>2.898933826768868E-2</v>
      </c>
      <c r="F136" s="52">
        <v>45649</v>
      </c>
      <c r="G136" s="53">
        <v>23753.45</v>
      </c>
      <c r="H136" s="8">
        <f t="shared" si="5"/>
        <v>1.0873390327317267E-3</v>
      </c>
    </row>
    <row r="137" spans="2:21">
      <c r="B137" s="52">
        <v>45646</v>
      </c>
      <c r="C137" s="53">
        <v>597.5</v>
      </c>
      <c r="D137" s="8">
        <f t="shared" si="4"/>
        <v>2.3291659530741526E-2</v>
      </c>
      <c r="F137" s="52">
        <v>45646</v>
      </c>
      <c r="G137" s="53">
        <v>23587.5</v>
      </c>
      <c r="H137" s="8">
        <f t="shared" si="5"/>
        <v>-6.9863535612721961E-3</v>
      </c>
    </row>
    <row r="138" spans="2:21">
      <c r="B138" s="52">
        <v>45645</v>
      </c>
      <c r="C138" s="53">
        <v>582.25</v>
      </c>
      <c r="D138" s="8">
        <f t="shared" si="4"/>
        <v>-2.5523012552301272E-2</v>
      </c>
      <c r="F138" s="52">
        <v>45645</v>
      </c>
      <c r="G138" s="53">
        <v>23951.7</v>
      </c>
      <c r="H138" s="8">
        <f t="shared" si="5"/>
        <v>1.5440381558028626E-2</v>
      </c>
    </row>
    <row r="139" spans="2:21">
      <c r="B139" s="52">
        <v>45644</v>
      </c>
      <c r="C139" s="53">
        <v>577.35</v>
      </c>
      <c r="D139" s="8">
        <f t="shared" si="4"/>
        <v>-8.4156290253327715E-3</v>
      </c>
      <c r="F139" s="52">
        <v>45644</v>
      </c>
      <c r="G139" s="53">
        <v>24198.85</v>
      </c>
      <c r="H139" s="8">
        <f t="shared" si="5"/>
        <v>1.0318683016236729E-2</v>
      </c>
    </row>
    <row r="140" spans="2:21">
      <c r="B140" s="52">
        <v>45643</v>
      </c>
      <c r="C140" s="53">
        <v>586</v>
      </c>
      <c r="D140" s="8">
        <f t="shared" si="4"/>
        <v>1.4982246470944816E-2</v>
      </c>
      <c r="F140" s="52">
        <v>45643</v>
      </c>
      <c r="G140" s="53">
        <v>24336</v>
      </c>
      <c r="H140" s="8">
        <f t="shared" si="5"/>
        <v>5.6676247011737679E-3</v>
      </c>
    </row>
    <row r="141" spans="2:21">
      <c r="B141" s="52">
        <v>45642</v>
      </c>
      <c r="C141" s="53">
        <v>594.79999999999995</v>
      </c>
      <c r="D141" s="8">
        <f t="shared" si="4"/>
        <v>1.5017064846416295E-2</v>
      </c>
      <c r="F141" s="52">
        <v>45642</v>
      </c>
      <c r="G141" s="53">
        <v>24668.25</v>
      </c>
      <c r="H141" s="8">
        <f t="shared" si="5"/>
        <v>1.3652613412228787E-2</v>
      </c>
    </row>
    <row r="142" spans="2:21">
      <c r="B142" s="52">
        <v>45639</v>
      </c>
      <c r="C142" s="53">
        <v>532.5</v>
      </c>
      <c r="D142" s="8">
        <f t="shared" si="4"/>
        <v>-0.10474108944182914</v>
      </c>
      <c r="F142" s="52">
        <v>45639</v>
      </c>
      <c r="G142" s="53">
        <v>24768.3</v>
      </c>
      <c r="H142" s="8">
        <f t="shared" si="5"/>
        <v>4.0558207412362268E-3</v>
      </c>
    </row>
    <row r="143" spans="2:21">
      <c r="B143" s="52">
        <v>45638</v>
      </c>
      <c r="C143" s="53">
        <v>504.55</v>
      </c>
      <c r="D143" s="8">
        <f t="shared" si="4"/>
        <v>-5.2488262910798111E-2</v>
      </c>
      <c r="F143" s="52">
        <v>45638</v>
      </c>
      <c r="G143" s="53">
        <v>24548.7</v>
      </c>
      <c r="H143" s="8">
        <f t="shared" si="5"/>
        <v>-8.8661716791220702E-3</v>
      </c>
    </row>
    <row r="144" spans="2:21">
      <c r="B144" s="52">
        <v>45637</v>
      </c>
      <c r="C144" s="53">
        <v>522.70000000000005</v>
      </c>
      <c r="D144" s="8">
        <f t="shared" si="4"/>
        <v>3.5972648895055137E-2</v>
      </c>
      <c r="F144" s="52">
        <v>45637</v>
      </c>
      <c r="G144" s="53">
        <v>24641.8</v>
      </c>
      <c r="H144" s="8">
        <f t="shared" si="5"/>
        <v>3.7924615152735708E-3</v>
      </c>
    </row>
    <row r="145" spans="2:8">
      <c r="B145" s="52">
        <v>45636</v>
      </c>
      <c r="C145" s="53">
        <v>543.54999999999995</v>
      </c>
      <c r="D145" s="8">
        <f t="shared" si="4"/>
        <v>3.9889037688922713E-2</v>
      </c>
      <c r="F145" s="52">
        <v>45636</v>
      </c>
      <c r="G145" s="53">
        <v>24610.05</v>
      </c>
      <c r="H145" s="8">
        <f t="shared" si="5"/>
        <v>-1.2884610702140753E-3</v>
      </c>
    </row>
    <row r="146" spans="2:8">
      <c r="B146" s="52">
        <v>45635</v>
      </c>
      <c r="C146" s="53">
        <v>537.5</v>
      </c>
      <c r="D146" s="8">
        <f t="shared" si="4"/>
        <v>-1.1130530769938307E-2</v>
      </c>
      <c r="F146" s="52">
        <v>45635</v>
      </c>
      <c r="G146" s="53">
        <v>24619</v>
      </c>
      <c r="H146" s="8">
        <f t="shared" si="5"/>
        <v>3.6367256466363074E-4</v>
      </c>
    </row>
    <row r="147" spans="2:8">
      <c r="B147" s="52">
        <v>45632</v>
      </c>
      <c r="C147" s="53">
        <v>544.65</v>
      </c>
      <c r="D147" s="8">
        <f t="shared" si="4"/>
        <v>1.3302325581395325E-2</v>
      </c>
      <c r="F147" s="52">
        <v>45632</v>
      </c>
      <c r="G147" s="53">
        <v>24677.8</v>
      </c>
      <c r="H147" s="8">
        <f t="shared" si="5"/>
        <v>2.3883992038669088E-3</v>
      </c>
    </row>
    <row r="148" spans="2:8">
      <c r="B148" s="52">
        <v>45631</v>
      </c>
      <c r="C148" s="53">
        <v>539.6</v>
      </c>
      <c r="D148" s="8">
        <f t="shared" si="4"/>
        <v>-9.2720095474156938E-3</v>
      </c>
      <c r="F148" s="52">
        <v>45631</v>
      </c>
      <c r="G148" s="53">
        <v>24708.400000000001</v>
      </c>
      <c r="H148" s="8">
        <f t="shared" si="5"/>
        <v>1.239980873497748E-3</v>
      </c>
    </row>
    <row r="149" spans="2:8">
      <c r="B149" s="52">
        <v>45630</v>
      </c>
      <c r="C149" s="53">
        <v>518.1</v>
      </c>
      <c r="D149" s="8">
        <f t="shared" si="4"/>
        <v>-3.984432913269087E-2</v>
      </c>
      <c r="F149" s="52">
        <v>45630</v>
      </c>
      <c r="G149" s="53">
        <v>24467.45</v>
      </c>
      <c r="H149" s="8">
        <f t="shared" si="5"/>
        <v>-9.7517443460524156E-3</v>
      </c>
    </row>
    <row r="150" spans="2:8">
      <c r="B150" s="52">
        <v>45629</v>
      </c>
      <c r="C150" s="53">
        <v>501.3</v>
      </c>
      <c r="D150" s="8">
        <f t="shared" si="4"/>
        <v>-3.2426172553561061E-2</v>
      </c>
      <c r="F150" s="52">
        <v>45629</v>
      </c>
      <c r="G150" s="53">
        <v>24457.15</v>
      </c>
      <c r="H150" s="8">
        <f t="shared" si="5"/>
        <v>-4.2096744858988178E-4</v>
      </c>
    </row>
    <row r="151" spans="2:8">
      <c r="B151" s="52">
        <v>45628</v>
      </c>
      <c r="C151" s="53">
        <v>495.35</v>
      </c>
      <c r="D151" s="8">
        <f t="shared" si="4"/>
        <v>-1.1869140235387987E-2</v>
      </c>
      <c r="F151" s="52">
        <v>45628</v>
      </c>
      <c r="G151" s="53">
        <v>24276.05</v>
      </c>
      <c r="H151" s="8">
        <f t="shared" si="5"/>
        <v>-7.4047875570130151E-3</v>
      </c>
    </row>
    <row r="152" spans="2:8">
      <c r="B152" s="52">
        <v>45625</v>
      </c>
      <c r="C152" s="53">
        <v>471.3</v>
      </c>
      <c r="D152" s="8">
        <f t="shared" si="4"/>
        <v>-4.8551529221762424E-2</v>
      </c>
      <c r="F152" s="52">
        <v>45625</v>
      </c>
      <c r="G152" s="53">
        <v>24131.1</v>
      </c>
      <c r="H152" s="8">
        <f t="shared" si="5"/>
        <v>-5.9709054809163886E-3</v>
      </c>
    </row>
    <row r="153" spans="2:8">
      <c r="B153" s="52">
        <v>45624</v>
      </c>
      <c r="C153" s="53">
        <v>491.7</v>
      </c>
      <c r="D153" s="8">
        <f t="shared" si="4"/>
        <v>4.3284532145130505E-2</v>
      </c>
      <c r="F153" s="52">
        <v>45624</v>
      </c>
      <c r="G153" s="53">
        <v>23914.15</v>
      </c>
      <c r="H153" s="8">
        <f t="shared" si="5"/>
        <v>-8.9904728752521201E-3</v>
      </c>
    </row>
    <row r="154" spans="2:8">
      <c r="B154" s="52">
        <v>45623</v>
      </c>
      <c r="C154" s="53">
        <v>498.8</v>
      </c>
      <c r="D154" s="8">
        <f t="shared" si="4"/>
        <v>1.4439699003457429E-2</v>
      </c>
      <c r="F154" s="52">
        <v>45623</v>
      </c>
      <c r="G154" s="53">
        <v>24274.9</v>
      </c>
      <c r="H154" s="8">
        <f t="shared" si="5"/>
        <v>1.5085211057052073E-2</v>
      </c>
    </row>
    <row r="155" spans="2:8">
      <c r="B155" s="52">
        <v>45622</v>
      </c>
      <c r="C155" s="53">
        <v>461.7</v>
      </c>
      <c r="D155" s="8">
        <f t="shared" si="4"/>
        <v>-7.4378508420208544E-2</v>
      </c>
      <c r="F155" s="52">
        <v>45622</v>
      </c>
      <c r="G155" s="53">
        <v>24194.5</v>
      </c>
      <c r="H155" s="8">
        <f t="shared" si="5"/>
        <v>-3.3120630774998716E-3</v>
      </c>
    </row>
    <row r="156" spans="2:8">
      <c r="B156" s="52">
        <v>45621</v>
      </c>
      <c r="C156" s="53">
        <v>431.25</v>
      </c>
      <c r="D156" s="8">
        <f t="shared" si="4"/>
        <v>-6.5951916829109836E-2</v>
      </c>
      <c r="F156" s="52">
        <v>45621</v>
      </c>
      <c r="G156" s="53">
        <v>24221.9</v>
      </c>
      <c r="H156" s="8">
        <f t="shared" si="5"/>
        <v>1.1324887887744772E-3</v>
      </c>
    </row>
    <row r="157" spans="2:8">
      <c r="B157" s="52">
        <v>45618</v>
      </c>
      <c r="C157" s="53">
        <v>416.25</v>
      </c>
      <c r="D157" s="8">
        <f t="shared" si="4"/>
        <v>-3.4782608695652195E-2</v>
      </c>
      <c r="F157" s="52">
        <v>45618</v>
      </c>
      <c r="G157" s="53">
        <v>23907.25</v>
      </c>
      <c r="H157" s="8">
        <f t="shared" si="5"/>
        <v>-1.2990310421560736E-2</v>
      </c>
    </row>
    <row r="158" spans="2:8">
      <c r="B158" s="52">
        <v>45617</v>
      </c>
      <c r="C158" s="53">
        <v>417.1</v>
      </c>
      <c r="D158" s="8">
        <f t="shared" si="4"/>
        <v>2.0420420420421692E-3</v>
      </c>
      <c r="F158" s="52">
        <v>45617</v>
      </c>
      <c r="G158" s="53">
        <v>23349.9</v>
      </c>
      <c r="H158" s="8">
        <f t="shared" si="5"/>
        <v>-2.3313011743299583E-2</v>
      </c>
    </row>
    <row r="159" spans="2:8">
      <c r="B159" s="52">
        <v>45615</v>
      </c>
      <c r="C159" s="53">
        <v>413.1</v>
      </c>
      <c r="D159" s="8">
        <f t="shared" si="4"/>
        <v>-9.5900263725725576E-3</v>
      </c>
      <c r="F159" s="52">
        <v>45615</v>
      </c>
      <c r="G159" s="53">
        <v>23518.5</v>
      </c>
      <c r="H159" s="8">
        <f t="shared" si="5"/>
        <v>7.220587668469669E-3</v>
      </c>
    </row>
    <row r="160" spans="2:8">
      <c r="B160" s="52">
        <v>45614</v>
      </c>
      <c r="C160" s="53">
        <v>420</v>
      </c>
      <c r="D160" s="8">
        <f t="shared" si="4"/>
        <v>1.6702977487291104E-2</v>
      </c>
      <c r="F160" s="52">
        <v>45614</v>
      </c>
      <c r="G160" s="53">
        <v>23453.8</v>
      </c>
      <c r="H160" s="8">
        <f t="shared" si="5"/>
        <v>-2.7510257882092937E-3</v>
      </c>
    </row>
    <row r="168" spans="2:14">
      <c r="B168" s="52"/>
      <c r="C168" s="53"/>
      <c r="D168" s="8"/>
      <c r="F168" s="52"/>
      <c r="G168" s="53"/>
      <c r="H168" s="8"/>
    </row>
    <row r="169" spans="2:14">
      <c r="B169" s="48" t="s">
        <v>183</v>
      </c>
    </row>
    <row r="170" spans="2:14">
      <c r="B170" s="239" t="s">
        <v>111</v>
      </c>
      <c r="C170" s="239"/>
      <c r="D170" s="239"/>
      <c r="F170" s="239" t="s">
        <v>147</v>
      </c>
      <c r="G170" s="239"/>
      <c r="H170" s="239"/>
      <c r="J170" s="239" t="s">
        <v>148</v>
      </c>
      <c r="K170" s="239"/>
      <c r="M170" t="s">
        <v>153</v>
      </c>
    </row>
    <row r="171" spans="2:14" ht="15" thickBot="1">
      <c r="B171" s="58"/>
      <c r="F171" s="48"/>
      <c r="G171" s="18"/>
      <c r="H171" s="18"/>
    </row>
    <row r="172" spans="2:14" ht="15" thickBot="1">
      <c r="B172" s="59" t="s">
        <v>149</v>
      </c>
      <c r="C172" s="60" t="s">
        <v>150</v>
      </c>
      <c r="D172" s="32" t="s">
        <v>151</v>
      </c>
      <c r="F172" s="50" t="s">
        <v>149</v>
      </c>
      <c r="G172" s="51" t="s">
        <v>150</v>
      </c>
      <c r="H172" s="32" t="s">
        <v>151</v>
      </c>
      <c r="J172" t="s">
        <v>152</v>
      </c>
      <c r="K172" s="16">
        <f>IFERROR(N187,0)</f>
        <v>1.3444611446768577</v>
      </c>
      <c r="M172" s="56" t="s">
        <v>155</v>
      </c>
      <c r="N172" s="56"/>
    </row>
    <row r="173" spans="2:14">
      <c r="B173" s="52">
        <v>45383</v>
      </c>
      <c r="C173" s="53">
        <v>164.45</v>
      </c>
      <c r="D173" s="12" t="s">
        <v>21</v>
      </c>
      <c r="F173" s="52">
        <v>45383</v>
      </c>
      <c r="G173" s="53">
        <v>22462</v>
      </c>
      <c r="H173" s="54" t="s">
        <v>21</v>
      </c>
      <c r="J173" t="s">
        <v>154</v>
      </c>
      <c r="K173" s="55">
        <v>0.75</v>
      </c>
      <c r="M173" t="s">
        <v>157</v>
      </c>
      <c r="N173">
        <v>0.3729389310810815</v>
      </c>
    </row>
    <row r="174" spans="2:14">
      <c r="B174" s="52">
        <v>45376</v>
      </c>
      <c r="C174" s="53">
        <v>161.9</v>
      </c>
      <c r="D174" s="8">
        <f>IFERROR(C174/C173-1,0)</f>
        <v>-1.5506232897537164E-2</v>
      </c>
      <c r="F174" s="52">
        <v>45376</v>
      </c>
      <c r="G174" s="53">
        <v>22326.9</v>
      </c>
      <c r="H174" s="54">
        <f>IFERROR(G174/G173-1,0)</f>
        <v>-6.0146024396758868E-3</v>
      </c>
      <c r="M174" t="s">
        <v>159</v>
      </c>
      <c r="N174">
        <v>0.13908344631589964</v>
      </c>
    </row>
    <row r="175" spans="2:14">
      <c r="B175" s="52">
        <v>45369</v>
      </c>
      <c r="C175" s="53">
        <v>163.35</v>
      </c>
      <c r="D175" s="8">
        <f t="shared" ref="D175:D238" si="6">IFERROR(C175/C174-1,0)</f>
        <v>8.9561457689930624E-3</v>
      </c>
      <c r="F175" s="52">
        <v>45369</v>
      </c>
      <c r="G175" s="53">
        <v>22096.75</v>
      </c>
      <c r="H175" s="54">
        <f t="shared" ref="H175:H238" si="7">IFERROR(G175/G174-1,0)</f>
        <v>-1.0308193255669229E-2</v>
      </c>
      <c r="J175" t="s">
        <v>156</v>
      </c>
      <c r="K175">
        <f>1</f>
        <v>1</v>
      </c>
      <c r="M175" t="s">
        <v>160</v>
      </c>
      <c r="N175">
        <v>0.13072503317333556</v>
      </c>
    </row>
    <row r="176" spans="2:14">
      <c r="B176" s="52">
        <v>45362</v>
      </c>
      <c r="C176" s="53">
        <v>149.9</v>
      </c>
      <c r="D176" s="8">
        <f t="shared" si="6"/>
        <v>-8.2338536883991398E-2</v>
      </c>
      <c r="F176" s="52">
        <v>45362</v>
      </c>
      <c r="G176" s="53">
        <v>22023.35</v>
      </c>
      <c r="H176" s="54">
        <f t="shared" si="7"/>
        <v>-3.3217554617761547E-3</v>
      </c>
      <c r="J176" t="s">
        <v>158</v>
      </c>
      <c r="K176" s="55">
        <v>0.25</v>
      </c>
      <c r="M176" t="s">
        <v>162</v>
      </c>
      <c r="N176">
        <v>5.7026217791241958E-2</v>
      </c>
    </row>
    <row r="177" spans="2:21" ht="15" thickBot="1">
      <c r="B177" s="52">
        <v>45355</v>
      </c>
      <c r="C177" s="53">
        <v>156.44999999999999</v>
      </c>
      <c r="D177" s="8">
        <f t="shared" si="6"/>
        <v>4.3695797198131991E-2</v>
      </c>
      <c r="F177" s="52">
        <v>45355</v>
      </c>
      <c r="G177" s="53">
        <v>22493.55</v>
      </c>
      <c r="H177" s="54">
        <f t="shared" si="7"/>
        <v>2.1350067087886337E-2</v>
      </c>
      <c r="M177" s="37" t="s">
        <v>163</v>
      </c>
      <c r="N177" s="37">
        <v>105</v>
      </c>
    </row>
    <row r="178" spans="2:21">
      <c r="B178" s="52">
        <v>45348</v>
      </c>
      <c r="C178" s="53">
        <v>159.35</v>
      </c>
      <c r="D178" s="8">
        <f t="shared" si="6"/>
        <v>1.8536273569830675E-2</v>
      </c>
      <c r="F178" s="52">
        <v>45348</v>
      </c>
      <c r="G178" s="53">
        <v>22338.75</v>
      </c>
      <c r="H178" s="54">
        <f t="shared" si="7"/>
        <v>-6.8819728322118134E-3</v>
      </c>
      <c r="J178" t="s">
        <v>161</v>
      </c>
      <c r="K178" s="16">
        <f>IFERROR((K172*K173)+(K175*K176),0)</f>
        <v>1.2583458585076432</v>
      </c>
    </row>
    <row r="179" spans="2:21" ht="15" thickBot="1">
      <c r="B179" s="52">
        <v>45341</v>
      </c>
      <c r="C179" s="53">
        <v>152</v>
      </c>
      <c r="D179" s="8">
        <f t="shared" si="6"/>
        <v>-4.6124882334483752E-2</v>
      </c>
      <c r="F179" s="52">
        <v>45341</v>
      </c>
      <c r="G179" s="53">
        <v>22212.7</v>
      </c>
      <c r="H179" s="54">
        <f t="shared" si="7"/>
        <v>-5.6426612948351496E-3</v>
      </c>
      <c r="M179" t="s">
        <v>164</v>
      </c>
    </row>
    <row r="180" spans="2:21">
      <c r="B180" s="52">
        <v>45334</v>
      </c>
      <c r="C180" s="53">
        <v>151.1</v>
      </c>
      <c r="D180" s="8">
        <f t="shared" si="6"/>
        <v>-5.921052631578938E-3</v>
      </c>
      <c r="F180" s="52">
        <v>45334</v>
      </c>
      <c r="G180" s="53">
        <v>22040.7</v>
      </c>
      <c r="H180" s="54">
        <f t="shared" si="7"/>
        <v>-7.7433180117680855E-3</v>
      </c>
      <c r="M180" s="57"/>
      <c r="N180" s="57" t="s">
        <v>165</v>
      </c>
      <c r="O180" s="57" t="s">
        <v>166</v>
      </c>
      <c r="P180" s="57" t="s">
        <v>167</v>
      </c>
      <c r="Q180" s="57" t="s">
        <v>168</v>
      </c>
      <c r="R180" s="57" t="s">
        <v>169</v>
      </c>
    </row>
    <row r="181" spans="2:21">
      <c r="B181" s="52">
        <v>45327</v>
      </c>
      <c r="C181" s="53">
        <v>150.30000000000001</v>
      </c>
      <c r="D181" s="8">
        <f t="shared" si="6"/>
        <v>-5.2945069490402119E-3</v>
      </c>
      <c r="F181" s="52">
        <v>45327</v>
      </c>
      <c r="G181" s="53">
        <v>21782.5</v>
      </c>
      <c r="H181" s="54">
        <f t="shared" si="7"/>
        <v>-1.1714691457167858E-2</v>
      </c>
      <c r="M181" t="s">
        <v>8</v>
      </c>
      <c r="N181">
        <v>1</v>
      </c>
      <c r="O181">
        <v>5.4112892183560746E-2</v>
      </c>
      <c r="P181">
        <v>5.4112892183560746E-2</v>
      </c>
      <c r="Q181">
        <v>16.639934392287469</v>
      </c>
      <c r="R181">
        <v>8.9260398605102724E-5</v>
      </c>
    </row>
    <row r="182" spans="2:21">
      <c r="B182" s="52">
        <v>45320</v>
      </c>
      <c r="C182" s="53">
        <v>163.19999999999999</v>
      </c>
      <c r="D182" s="8">
        <f t="shared" si="6"/>
        <v>8.5828343313373079E-2</v>
      </c>
      <c r="F182" s="52">
        <v>45320</v>
      </c>
      <c r="G182" s="53">
        <v>21853.8</v>
      </c>
      <c r="H182" s="54">
        <f t="shared" si="7"/>
        <v>3.273269826695735E-3</v>
      </c>
      <c r="M182" t="s">
        <v>170</v>
      </c>
      <c r="N182">
        <v>103</v>
      </c>
      <c r="O182">
        <v>0.33495492010413858</v>
      </c>
      <c r="P182">
        <v>3.2519895155741609E-3</v>
      </c>
    </row>
    <row r="183" spans="2:21" ht="15" thickBot="1">
      <c r="B183" s="52">
        <v>45313</v>
      </c>
      <c r="C183" s="53">
        <v>161.05000000000001</v>
      </c>
      <c r="D183" s="8">
        <f t="shared" si="6"/>
        <v>-1.3174019607843035E-2</v>
      </c>
      <c r="F183" s="52">
        <v>45313</v>
      </c>
      <c r="G183" s="53">
        <v>21352.6</v>
      </c>
      <c r="H183" s="54">
        <f t="shared" si="7"/>
        <v>-2.2934226541837188E-2</v>
      </c>
      <c r="M183" s="37" t="s">
        <v>171</v>
      </c>
      <c r="N183" s="37">
        <v>104</v>
      </c>
      <c r="O183" s="37">
        <v>0.38906781228769932</v>
      </c>
      <c r="P183" s="37"/>
      <c r="Q183" s="37"/>
      <c r="R183" s="37"/>
    </row>
    <row r="184" spans="2:21" ht="15" thickBot="1">
      <c r="B184" s="52">
        <v>45306</v>
      </c>
      <c r="C184" s="53">
        <v>170.85</v>
      </c>
      <c r="D184" s="8">
        <f t="shared" si="6"/>
        <v>6.0850667494566801E-2</v>
      </c>
      <c r="F184" s="52">
        <v>45306</v>
      </c>
      <c r="G184" s="53">
        <v>21622.400000000001</v>
      </c>
      <c r="H184" s="54">
        <f t="shared" si="7"/>
        <v>1.2635463596939234E-2</v>
      </c>
    </row>
    <row r="185" spans="2:21">
      <c r="B185" s="52">
        <v>45299</v>
      </c>
      <c r="C185" s="53">
        <v>187.6</v>
      </c>
      <c r="D185" s="8">
        <f t="shared" si="6"/>
        <v>9.8039215686274606E-2</v>
      </c>
      <c r="F185" s="52">
        <v>45299</v>
      </c>
      <c r="G185" s="53">
        <v>21894.55</v>
      </c>
      <c r="H185" s="54">
        <f t="shared" si="7"/>
        <v>1.2586484386561958E-2</v>
      </c>
      <c r="M185" s="57"/>
      <c r="N185" s="57" t="s">
        <v>172</v>
      </c>
      <c r="O185" s="57" t="s">
        <v>162</v>
      </c>
      <c r="P185" s="57" t="s">
        <v>173</v>
      </c>
      <c r="Q185" s="57" t="s">
        <v>174</v>
      </c>
      <c r="R185" s="57" t="s">
        <v>175</v>
      </c>
      <c r="S185" s="57" t="s">
        <v>176</v>
      </c>
      <c r="T185" s="57" t="s">
        <v>177</v>
      </c>
      <c r="U185" s="57" t="s">
        <v>178</v>
      </c>
    </row>
    <row r="186" spans="2:21">
      <c r="B186" s="52">
        <v>45292</v>
      </c>
      <c r="C186" s="53">
        <v>173.4</v>
      </c>
      <c r="D186" s="8">
        <f t="shared" si="6"/>
        <v>-7.569296375266521E-2</v>
      </c>
      <c r="F186" s="52">
        <v>45292</v>
      </c>
      <c r="G186" s="53">
        <v>21710.799999999999</v>
      </c>
      <c r="H186" s="54">
        <f t="shared" si="7"/>
        <v>-8.3924995033010097E-3</v>
      </c>
      <c r="M186" t="s">
        <v>179</v>
      </c>
      <c r="N186">
        <v>9.8586384172545064E-3</v>
      </c>
      <c r="O186">
        <v>5.6097302502085781E-3</v>
      </c>
      <c r="P186">
        <v>1.7574175544159094</v>
      </c>
      <c r="Q186">
        <v>8.1817841743949529E-2</v>
      </c>
      <c r="R186">
        <v>-1.2669384498352199E-3</v>
      </c>
      <c r="S186">
        <v>2.0984215284344233E-2</v>
      </c>
      <c r="T186">
        <v>-1.2669384498352199E-3</v>
      </c>
      <c r="U186">
        <v>2.0984215284344233E-2</v>
      </c>
    </row>
    <row r="187" spans="2:21" ht="15" thickBot="1">
      <c r="B187" s="52">
        <v>45285</v>
      </c>
      <c r="C187" s="53">
        <v>173.9</v>
      </c>
      <c r="D187" s="8">
        <f t="shared" si="6"/>
        <v>2.8835063437140374E-3</v>
      </c>
      <c r="F187" s="52">
        <v>45285</v>
      </c>
      <c r="G187" s="53">
        <v>21731.4</v>
      </c>
      <c r="H187" s="54">
        <f t="shared" si="7"/>
        <v>9.4883652375776784E-4</v>
      </c>
      <c r="M187" s="37" t="s">
        <v>180</v>
      </c>
      <c r="N187" s="37">
        <v>1.3444611446768577</v>
      </c>
      <c r="O187" s="37">
        <v>0.32958880416911623</v>
      </c>
      <c r="P187" s="37">
        <v>4.0792075691594105</v>
      </c>
      <c r="Q187" s="37">
        <v>8.9260398605104608E-5</v>
      </c>
      <c r="R187" s="37">
        <v>0.69079948684948789</v>
      </c>
      <c r="S187" s="37">
        <v>1.9981228025042275</v>
      </c>
      <c r="T187" s="37">
        <v>0.69079948684948789</v>
      </c>
      <c r="U187" s="37">
        <v>1.9981228025042275</v>
      </c>
    </row>
    <row r="188" spans="2:21">
      <c r="B188" s="52">
        <v>45278</v>
      </c>
      <c r="C188" s="53">
        <v>172.5</v>
      </c>
      <c r="D188" s="8">
        <f t="shared" si="6"/>
        <v>-8.050603795284661E-3</v>
      </c>
      <c r="F188" s="52">
        <v>45278</v>
      </c>
      <c r="G188" s="53">
        <v>21349.4</v>
      </c>
      <c r="H188" s="54">
        <f t="shared" si="7"/>
        <v>-1.7578250825993735E-2</v>
      </c>
    </row>
    <row r="189" spans="2:21">
      <c r="B189" s="52">
        <v>45271</v>
      </c>
      <c r="C189" s="53">
        <v>176.85</v>
      </c>
      <c r="D189" s="8">
        <f t="shared" si="6"/>
        <v>2.5217391304347858E-2</v>
      </c>
      <c r="F189" s="52">
        <v>45271</v>
      </c>
      <c r="G189" s="53">
        <v>21456.65</v>
      </c>
      <c r="H189" s="54">
        <f t="shared" si="7"/>
        <v>5.023560381087977E-3</v>
      </c>
    </row>
    <row r="190" spans="2:21">
      <c r="B190" s="52">
        <v>45264</v>
      </c>
      <c r="C190" s="53">
        <v>170.55</v>
      </c>
      <c r="D190" s="8">
        <f t="shared" si="6"/>
        <v>-3.562340966921107E-2</v>
      </c>
      <c r="F190" s="52">
        <v>45264</v>
      </c>
      <c r="G190" s="53">
        <v>20969.400000000001</v>
      </c>
      <c r="H190" s="54">
        <f t="shared" si="7"/>
        <v>-2.2708577527246754E-2</v>
      </c>
    </row>
    <row r="191" spans="2:21">
      <c r="B191" s="52">
        <v>45257</v>
      </c>
      <c r="C191" s="53">
        <v>176.75</v>
      </c>
      <c r="D191" s="8">
        <f t="shared" si="6"/>
        <v>3.635297566695983E-2</v>
      </c>
      <c r="F191" s="52">
        <v>45257</v>
      </c>
      <c r="G191" s="53">
        <v>20267.900000000001</v>
      </c>
      <c r="H191" s="54">
        <f t="shared" si="7"/>
        <v>-3.3453508445639879E-2</v>
      </c>
    </row>
    <row r="192" spans="2:21">
      <c r="B192" s="52">
        <v>45250</v>
      </c>
      <c r="C192" s="53">
        <v>171.6</v>
      </c>
      <c r="D192" s="8">
        <f t="shared" si="6"/>
        <v>-2.9137199434229211E-2</v>
      </c>
      <c r="F192" s="52">
        <v>45250</v>
      </c>
      <c r="G192" s="53">
        <v>19794.7</v>
      </c>
      <c r="H192" s="54">
        <f t="shared" si="7"/>
        <v>-2.3347263406667706E-2</v>
      </c>
    </row>
    <row r="193" spans="2:8">
      <c r="B193" s="52">
        <v>45243</v>
      </c>
      <c r="C193" s="53">
        <v>167.75</v>
      </c>
      <c r="D193" s="8">
        <f t="shared" si="6"/>
        <v>-2.2435897435897356E-2</v>
      </c>
      <c r="F193" s="52">
        <v>45243</v>
      </c>
      <c r="G193" s="53">
        <v>19731.8</v>
      </c>
      <c r="H193" s="54">
        <f t="shared" si="7"/>
        <v>-3.1776182513502116E-3</v>
      </c>
    </row>
    <row r="194" spans="2:8">
      <c r="B194" s="52">
        <v>45236</v>
      </c>
      <c r="C194" s="53">
        <v>148.5</v>
      </c>
      <c r="D194" s="8">
        <f t="shared" si="6"/>
        <v>-0.11475409836065575</v>
      </c>
      <c r="F194" s="52">
        <v>45236</v>
      </c>
      <c r="G194" s="53">
        <v>19425.349999999999</v>
      </c>
      <c r="H194" s="54">
        <f t="shared" si="7"/>
        <v>-1.5530767593427863E-2</v>
      </c>
    </row>
    <row r="195" spans="2:8">
      <c r="B195" s="52">
        <v>45229</v>
      </c>
      <c r="C195" s="53">
        <v>140.30000000000001</v>
      </c>
      <c r="D195" s="8">
        <f t="shared" si="6"/>
        <v>-5.5218855218855167E-2</v>
      </c>
      <c r="F195" s="52">
        <v>45229</v>
      </c>
      <c r="G195" s="53">
        <v>19230.599999999999</v>
      </c>
      <c r="H195" s="54">
        <f t="shared" si="7"/>
        <v>-1.0025559385030358E-2</v>
      </c>
    </row>
    <row r="196" spans="2:8">
      <c r="B196" s="52">
        <v>45222</v>
      </c>
      <c r="C196" s="53">
        <v>139.9</v>
      </c>
      <c r="D196" s="8">
        <f t="shared" si="6"/>
        <v>-2.8510334996436626E-3</v>
      </c>
      <c r="F196" s="52">
        <v>45222</v>
      </c>
      <c r="G196" s="53">
        <v>19047.25</v>
      </c>
      <c r="H196" s="54">
        <f t="shared" si="7"/>
        <v>-9.5342839016983039E-3</v>
      </c>
    </row>
    <row r="197" spans="2:8">
      <c r="B197" s="52">
        <v>45215</v>
      </c>
      <c r="C197" s="53">
        <v>143.85</v>
      </c>
      <c r="D197" s="8">
        <f t="shared" si="6"/>
        <v>2.8234453180843389E-2</v>
      </c>
      <c r="F197" s="52">
        <v>45215</v>
      </c>
      <c r="G197" s="53">
        <v>19542.650000000001</v>
      </c>
      <c r="H197" s="54">
        <f t="shared" si="7"/>
        <v>2.6009003924451157E-2</v>
      </c>
    </row>
    <row r="198" spans="2:8">
      <c r="B198" s="52">
        <v>45208</v>
      </c>
      <c r="C198" s="53">
        <v>146.94999999999999</v>
      </c>
      <c r="D198" s="8">
        <f t="shared" si="6"/>
        <v>2.1550225929787947E-2</v>
      </c>
      <c r="F198" s="52">
        <v>45208</v>
      </c>
      <c r="G198" s="53">
        <v>19751.05</v>
      </c>
      <c r="H198" s="54">
        <f t="shared" si="7"/>
        <v>1.0663855720692839E-2</v>
      </c>
    </row>
    <row r="199" spans="2:8">
      <c r="B199" s="52">
        <v>45201</v>
      </c>
      <c r="C199" s="53">
        <v>149.4</v>
      </c>
      <c r="D199" s="8">
        <f t="shared" si="6"/>
        <v>1.6672337529772152E-2</v>
      </c>
      <c r="F199" s="52">
        <v>45201</v>
      </c>
      <c r="G199" s="53">
        <v>19653.5</v>
      </c>
      <c r="H199" s="54">
        <f t="shared" si="7"/>
        <v>-4.9389779277556611E-3</v>
      </c>
    </row>
    <row r="200" spans="2:8">
      <c r="B200" s="52">
        <v>45194</v>
      </c>
      <c r="C200" s="53">
        <v>153.15</v>
      </c>
      <c r="D200" s="8">
        <f t="shared" si="6"/>
        <v>2.5100401606425793E-2</v>
      </c>
      <c r="F200" s="52">
        <v>45194</v>
      </c>
      <c r="G200" s="53">
        <v>19638.3</v>
      </c>
      <c r="H200" s="54">
        <f t="shared" si="7"/>
        <v>-7.7339914010232658E-4</v>
      </c>
    </row>
    <row r="201" spans="2:8">
      <c r="B201" s="52">
        <v>45187</v>
      </c>
      <c r="C201" s="53">
        <v>143.5</v>
      </c>
      <c r="D201" s="8">
        <f t="shared" si="6"/>
        <v>-6.3010120796604618E-2</v>
      </c>
      <c r="F201" s="52">
        <v>45187</v>
      </c>
      <c r="G201" s="53">
        <v>19674.25</v>
      </c>
      <c r="H201" s="54">
        <f t="shared" si="7"/>
        <v>1.8306065188942178E-3</v>
      </c>
    </row>
    <row r="202" spans="2:8">
      <c r="B202" s="52">
        <v>45180</v>
      </c>
      <c r="C202" s="53">
        <v>153.44999999999999</v>
      </c>
      <c r="D202" s="8">
        <f t="shared" si="6"/>
        <v>6.9337979094076685E-2</v>
      </c>
      <c r="F202" s="52">
        <v>45180</v>
      </c>
      <c r="G202" s="53">
        <v>20192.349999999999</v>
      </c>
      <c r="H202" s="54">
        <f t="shared" si="7"/>
        <v>2.6333913618054039E-2</v>
      </c>
    </row>
    <row r="203" spans="2:8">
      <c r="B203" s="52">
        <v>45173</v>
      </c>
      <c r="C203" s="53">
        <v>146.1</v>
      </c>
      <c r="D203" s="8">
        <f t="shared" si="6"/>
        <v>-4.7898338220918824E-2</v>
      </c>
      <c r="F203" s="52">
        <v>45173</v>
      </c>
      <c r="G203" s="53">
        <v>19819.95</v>
      </c>
      <c r="H203" s="54">
        <f t="shared" si="7"/>
        <v>-1.8442628024969765E-2</v>
      </c>
    </row>
    <row r="204" spans="2:8">
      <c r="B204" s="52">
        <v>45166</v>
      </c>
      <c r="C204" s="53">
        <v>135.30000000000001</v>
      </c>
      <c r="D204" s="8">
        <f t="shared" si="6"/>
        <v>-7.392197125256661E-2</v>
      </c>
      <c r="F204" s="52">
        <v>45166</v>
      </c>
      <c r="G204" s="53">
        <v>19435.3</v>
      </c>
      <c r="H204" s="54">
        <f t="shared" si="7"/>
        <v>-1.940721343898455E-2</v>
      </c>
    </row>
    <row r="205" spans="2:8">
      <c r="B205" s="52">
        <v>45159</v>
      </c>
      <c r="C205" s="53">
        <v>135.6</v>
      </c>
      <c r="D205" s="8">
        <f t="shared" si="6"/>
        <v>2.2172949002217113E-3</v>
      </c>
      <c r="F205" s="52">
        <v>45159</v>
      </c>
      <c r="G205" s="53">
        <v>19265.8</v>
      </c>
      <c r="H205" s="54">
        <f t="shared" si="7"/>
        <v>-8.7212443337638668E-3</v>
      </c>
    </row>
    <row r="206" spans="2:8">
      <c r="B206" s="52">
        <v>45152</v>
      </c>
      <c r="C206" s="53">
        <v>131.9</v>
      </c>
      <c r="D206" s="8">
        <f t="shared" si="6"/>
        <v>-2.7286135693215252E-2</v>
      </c>
      <c r="F206" s="52">
        <v>45152</v>
      </c>
      <c r="G206" s="53">
        <v>19310.150000000001</v>
      </c>
      <c r="H206" s="54">
        <f t="shared" si="7"/>
        <v>2.3020066646597392E-3</v>
      </c>
    </row>
    <row r="207" spans="2:8">
      <c r="B207" s="52">
        <v>45145</v>
      </c>
      <c r="C207" s="53">
        <v>146.25</v>
      </c>
      <c r="D207" s="8">
        <f t="shared" si="6"/>
        <v>0.10879454131918109</v>
      </c>
      <c r="F207" s="52">
        <v>45145</v>
      </c>
      <c r="G207" s="53">
        <v>19428.3</v>
      </c>
      <c r="H207" s="54">
        <f t="shared" si="7"/>
        <v>6.1185438745943177E-3</v>
      </c>
    </row>
    <row r="208" spans="2:8">
      <c r="B208" s="52">
        <v>45138</v>
      </c>
      <c r="C208" s="53">
        <v>147.65</v>
      </c>
      <c r="D208" s="8">
        <f t="shared" si="6"/>
        <v>9.572649572649583E-3</v>
      </c>
      <c r="F208" s="52">
        <v>45138</v>
      </c>
      <c r="G208" s="53">
        <v>19517</v>
      </c>
      <c r="H208" s="54">
        <f t="shared" si="7"/>
        <v>4.5655049592605579E-3</v>
      </c>
    </row>
    <row r="209" spans="2:8">
      <c r="B209" s="52">
        <v>45131</v>
      </c>
      <c r="C209" s="53">
        <v>144.25</v>
      </c>
      <c r="D209" s="8">
        <f t="shared" si="6"/>
        <v>-2.3027429732475513E-2</v>
      </c>
      <c r="F209" s="52">
        <v>45131</v>
      </c>
      <c r="G209" s="53">
        <v>19646.05</v>
      </c>
      <c r="H209" s="54">
        <f t="shared" si="7"/>
        <v>6.6121842496285055E-3</v>
      </c>
    </row>
    <row r="210" spans="2:8">
      <c r="B210" s="52">
        <v>45124</v>
      </c>
      <c r="C210" s="53">
        <v>144.85</v>
      </c>
      <c r="D210" s="8">
        <f t="shared" si="6"/>
        <v>4.1594454072790832E-3</v>
      </c>
      <c r="F210" s="52">
        <v>45124</v>
      </c>
      <c r="G210" s="53">
        <v>19745</v>
      </c>
      <c r="H210" s="54">
        <f t="shared" si="7"/>
        <v>5.0366358631888097E-3</v>
      </c>
    </row>
    <row r="211" spans="2:8">
      <c r="B211" s="52">
        <v>45117</v>
      </c>
      <c r="C211" s="53">
        <v>145.30000000000001</v>
      </c>
      <c r="D211" s="8">
        <f t="shared" si="6"/>
        <v>3.1066620642044018E-3</v>
      </c>
      <c r="F211" s="52">
        <v>45117</v>
      </c>
      <c r="G211" s="53">
        <v>19564.5</v>
      </c>
      <c r="H211" s="54">
        <f t="shared" si="7"/>
        <v>-9.1415548240060263E-3</v>
      </c>
    </row>
    <row r="212" spans="2:8">
      <c r="B212" s="52">
        <v>45110</v>
      </c>
      <c r="C212" s="53">
        <v>140.80000000000001</v>
      </c>
      <c r="D212" s="8">
        <f t="shared" si="6"/>
        <v>-3.0970406056434974E-2</v>
      </c>
      <c r="F212" s="52">
        <v>45110</v>
      </c>
      <c r="G212" s="53">
        <v>19331.8</v>
      </c>
      <c r="H212" s="54">
        <f t="shared" si="7"/>
        <v>-1.1893991668583404E-2</v>
      </c>
    </row>
    <row r="213" spans="2:8">
      <c r="B213" s="52">
        <v>45103</v>
      </c>
      <c r="C213" s="53">
        <v>148.1</v>
      </c>
      <c r="D213" s="8">
        <f t="shared" si="6"/>
        <v>5.1846590909090828E-2</v>
      </c>
      <c r="F213" s="52">
        <v>45103</v>
      </c>
      <c r="G213" s="53">
        <v>19189.05</v>
      </c>
      <c r="H213" s="54">
        <f t="shared" si="7"/>
        <v>-7.3842063336058139E-3</v>
      </c>
    </row>
    <row r="214" spans="2:8">
      <c r="B214" s="52">
        <v>45096</v>
      </c>
      <c r="C214" s="53">
        <v>149</v>
      </c>
      <c r="D214" s="8">
        <f t="shared" si="6"/>
        <v>6.076975016880537E-3</v>
      </c>
      <c r="F214" s="52">
        <v>45096</v>
      </c>
      <c r="G214" s="53">
        <v>18665.5</v>
      </c>
      <c r="H214" s="54">
        <f t="shared" si="7"/>
        <v>-2.7283789452838936E-2</v>
      </c>
    </row>
    <row r="215" spans="2:8">
      <c r="B215" s="52">
        <v>45089</v>
      </c>
      <c r="C215" s="53">
        <v>144.4</v>
      </c>
      <c r="D215" s="8">
        <f t="shared" si="6"/>
        <v>-3.087248322147651E-2</v>
      </c>
      <c r="F215" s="52">
        <v>45089</v>
      </c>
      <c r="G215" s="53">
        <v>18826</v>
      </c>
      <c r="H215" s="54">
        <f t="shared" si="7"/>
        <v>8.598751707695973E-3</v>
      </c>
    </row>
    <row r="216" spans="2:8">
      <c r="B216" s="52">
        <v>45082</v>
      </c>
      <c r="C216" s="53">
        <v>138.69999999999999</v>
      </c>
      <c r="D216" s="8">
        <f t="shared" si="6"/>
        <v>-3.9473684210526438E-2</v>
      </c>
      <c r="F216" s="52">
        <v>45082</v>
      </c>
      <c r="G216" s="53">
        <v>18563.400000000001</v>
      </c>
      <c r="H216" s="54">
        <f t="shared" si="7"/>
        <v>-1.3948794220758454E-2</v>
      </c>
    </row>
    <row r="217" spans="2:8">
      <c r="B217" s="52">
        <v>45075</v>
      </c>
      <c r="C217" s="53">
        <v>135.6</v>
      </c>
      <c r="D217" s="8">
        <f t="shared" si="6"/>
        <v>-2.2350396539293382E-2</v>
      </c>
      <c r="F217" s="52">
        <v>45075</v>
      </c>
      <c r="G217" s="53">
        <v>18534.099999999999</v>
      </c>
      <c r="H217" s="54">
        <f t="shared" si="7"/>
        <v>-1.5783746511954799E-3</v>
      </c>
    </row>
    <row r="218" spans="2:8">
      <c r="B218" s="52">
        <v>45068</v>
      </c>
      <c r="C218" s="53">
        <v>126.25</v>
      </c>
      <c r="D218" s="8">
        <f t="shared" si="6"/>
        <v>-6.8952802359881993E-2</v>
      </c>
      <c r="F218" s="52">
        <v>45068</v>
      </c>
      <c r="G218" s="53">
        <v>18499.349999999999</v>
      </c>
      <c r="H218" s="54">
        <f t="shared" si="7"/>
        <v>-1.874922440258775E-3</v>
      </c>
    </row>
    <row r="219" spans="2:8">
      <c r="B219" s="52">
        <v>45061</v>
      </c>
      <c r="C219" s="53">
        <v>128.30000000000001</v>
      </c>
      <c r="D219" s="8">
        <f t="shared" si="6"/>
        <v>1.6237623762376252E-2</v>
      </c>
      <c r="F219" s="52">
        <v>45061</v>
      </c>
      <c r="G219" s="53">
        <v>18203.400000000001</v>
      </c>
      <c r="H219" s="54">
        <f t="shared" si="7"/>
        <v>-1.599785938424847E-2</v>
      </c>
    </row>
    <row r="220" spans="2:8">
      <c r="B220" s="52">
        <v>45054</v>
      </c>
      <c r="C220" s="53">
        <v>124.25</v>
      </c>
      <c r="D220" s="8">
        <f t="shared" si="6"/>
        <v>-3.1566640685892544E-2</v>
      </c>
      <c r="F220" s="52">
        <v>45054</v>
      </c>
      <c r="G220" s="53">
        <v>18314.8</v>
      </c>
      <c r="H220" s="54">
        <f t="shared" si="7"/>
        <v>6.1197358735181062E-3</v>
      </c>
    </row>
    <row r="221" spans="2:8">
      <c r="B221" s="52">
        <v>45047</v>
      </c>
      <c r="C221" s="53">
        <v>129.65</v>
      </c>
      <c r="D221" s="8">
        <f t="shared" si="6"/>
        <v>4.3460764587525125E-2</v>
      </c>
      <c r="F221" s="52">
        <v>45047</v>
      </c>
      <c r="G221" s="53">
        <v>18069</v>
      </c>
      <c r="H221" s="54">
        <f t="shared" si="7"/>
        <v>-1.3420839976412524E-2</v>
      </c>
    </row>
    <row r="222" spans="2:8">
      <c r="B222" s="52">
        <v>45040</v>
      </c>
      <c r="C222" s="53">
        <v>122.75</v>
      </c>
      <c r="D222" s="8">
        <f t="shared" si="6"/>
        <v>-5.3220208252988899E-2</v>
      </c>
      <c r="F222" s="52">
        <v>45040</v>
      </c>
      <c r="G222" s="53">
        <v>18065</v>
      </c>
      <c r="H222" s="54">
        <f t="shared" si="7"/>
        <v>-2.2137362333274346E-4</v>
      </c>
    </row>
    <row r="223" spans="2:8">
      <c r="B223" s="52">
        <v>45033</v>
      </c>
      <c r="C223" s="53">
        <v>120.65</v>
      </c>
      <c r="D223" s="8">
        <f t="shared" si="6"/>
        <v>-1.710794297352336E-2</v>
      </c>
      <c r="F223" s="52">
        <v>45033</v>
      </c>
      <c r="G223" s="53">
        <v>17624.05</v>
      </c>
      <c r="H223" s="54">
        <f t="shared" si="7"/>
        <v>-2.4409078328259115E-2</v>
      </c>
    </row>
    <row r="224" spans="2:8">
      <c r="B224" s="52">
        <v>45026</v>
      </c>
      <c r="C224" s="53">
        <v>126.1</v>
      </c>
      <c r="D224" s="8">
        <f t="shared" si="6"/>
        <v>4.5171985080812105E-2</v>
      </c>
      <c r="F224" s="52">
        <v>45026</v>
      </c>
      <c r="G224" s="53">
        <v>17828</v>
      </c>
      <c r="H224" s="54">
        <f t="shared" si="7"/>
        <v>1.15722549584234E-2</v>
      </c>
    </row>
    <row r="225" spans="2:8">
      <c r="B225" s="52">
        <v>45019</v>
      </c>
      <c r="C225" s="53">
        <v>131.25</v>
      </c>
      <c r="D225" s="8">
        <f t="shared" si="6"/>
        <v>4.0840602696272876E-2</v>
      </c>
      <c r="F225" s="52">
        <v>45019</v>
      </c>
      <c r="G225" s="53">
        <v>17599.150000000001</v>
      </c>
      <c r="H225" s="54">
        <f t="shared" si="7"/>
        <v>-1.2836549248373297E-2</v>
      </c>
    </row>
    <row r="226" spans="2:8">
      <c r="B226" s="52">
        <v>45012</v>
      </c>
      <c r="C226" s="53">
        <v>123.1</v>
      </c>
      <c r="D226" s="8">
        <f t="shared" si="6"/>
        <v>-6.2095238095238092E-2</v>
      </c>
      <c r="F226" s="52">
        <v>45012</v>
      </c>
      <c r="G226" s="53">
        <v>17359.75</v>
      </c>
      <c r="H226" s="54">
        <f t="shared" si="7"/>
        <v>-1.3602929686945209E-2</v>
      </c>
    </row>
    <row r="227" spans="2:8">
      <c r="B227" s="52">
        <v>45005</v>
      </c>
      <c r="C227" s="53">
        <v>137.80000000000001</v>
      </c>
      <c r="D227" s="8">
        <f t="shared" si="6"/>
        <v>0.11941510966693758</v>
      </c>
      <c r="F227" s="52">
        <v>45005</v>
      </c>
      <c r="G227" s="53">
        <v>16945.05</v>
      </c>
      <c r="H227" s="54">
        <f t="shared" si="7"/>
        <v>-2.388859286568068E-2</v>
      </c>
    </row>
    <row r="228" spans="2:8">
      <c r="B228" s="52">
        <v>44998</v>
      </c>
      <c r="C228" s="53">
        <v>141.15</v>
      </c>
      <c r="D228" s="8">
        <f t="shared" si="6"/>
        <v>2.4310595065311968E-2</v>
      </c>
      <c r="F228" s="52">
        <v>44998</v>
      </c>
      <c r="G228" s="53">
        <v>17100.05</v>
      </c>
      <c r="H228" s="54">
        <f t="shared" si="7"/>
        <v>9.1472140831687643E-3</v>
      </c>
    </row>
    <row r="229" spans="2:8">
      <c r="B229" s="52">
        <v>44991</v>
      </c>
      <c r="C229" s="53">
        <v>142.30000000000001</v>
      </c>
      <c r="D229" s="8">
        <f t="shared" si="6"/>
        <v>8.1473609635140942E-3</v>
      </c>
      <c r="F229" s="52">
        <v>44991</v>
      </c>
      <c r="G229" s="53">
        <v>17412.900000000001</v>
      </c>
      <c r="H229" s="54">
        <f t="shared" si="7"/>
        <v>1.829526814249105E-2</v>
      </c>
    </row>
    <row r="230" spans="2:8">
      <c r="B230" s="52">
        <v>44984</v>
      </c>
      <c r="C230" s="53">
        <v>149.69999999999999</v>
      </c>
      <c r="D230" s="8">
        <f t="shared" si="6"/>
        <v>5.2002810962754609E-2</v>
      </c>
      <c r="F230" s="52">
        <v>44984</v>
      </c>
      <c r="G230" s="53">
        <v>17594.349999999999</v>
      </c>
      <c r="H230" s="54">
        <f t="shared" si="7"/>
        <v>1.0420435424311592E-2</v>
      </c>
    </row>
    <row r="231" spans="2:8">
      <c r="B231" s="52">
        <v>44977</v>
      </c>
      <c r="C231" s="53">
        <v>142.19999999999999</v>
      </c>
      <c r="D231" s="8">
        <f t="shared" si="6"/>
        <v>-5.0100200400801653E-2</v>
      </c>
      <c r="F231" s="52">
        <v>44977</v>
      </c>
      <c r="G231" s="53">
        <v>17465.8</v>
      </c>
      <c r="H231" s="54">
        <f t="shared" si="7"/>
        <v>-7.3063227683887177E-3</v>
      </c>
    </row>
    <row r="232" spans="2:8">
      <c r="B232" s="52">
        <v>44970</v>
      </c>
      <c r="C232" s="53">
        <v>139.44999999999999</v>
      </c>
      <c r="D232" s="8">
        <f t="shared" si="6"/>
        <v>-1.9338959212376938E-2</v>
      </c>
      <c r="F232" s="52">
        <v>44970</v>
      </c>
      <c r="G232" s="53">
        <v>17944.2</v>
      </c>
      <c r="H232" s="54">
        <f t="shared" si="7"/>
        <v>2.7390672056247123E-2</v>
      </c>
    </row>
    <row r="233" spans="2:8">
      <c r="B233" s="52">
        <v>44963</v>
      </c>
      <c r="C233" s="53">
        <v>154.69999999999999</v>
      </c>
      <c r="D233" s="8">
        <f t="shared" si="6"/>
        <v>0.10935819290068127</v>
      </c>
      <c r="F233" s="52">
        <v>44963</v>
      </c>
      <c r="G233" s="53">
        <v>17856.5</v>
      </c>
      <c r="H233" s="54">
        <f t="shared" si="7"/>
        <v>-4.8873730787664105E-3</v>
      </c>
    </row>
    <row r="234" spans="2:8">
      <c r="B234" s="52">
        <v>44956</v>
      </c>
      <c r="C234" s="53">
        <v>141.6</v>
      </c>
      <c r="D234" s="8">
        <f t="shared" si="6"/>
        <v>-8.4680025856496366E-2</v>
      </c>
      <c r="F234" s="52">
        <v>44956</v>
      </c>
      <c r="G234" s="53">
        <v>17854.05</v>
      </c>
      <c r="H234" s="54">
        <f t="shared" si="7"/>
        <v>-1.3720493937785516E-4</v>
      </c>
    </row>
    <row r="235" spans="2:8">
      <c r="B235" s="52">
        <v>44949</v>
      </c>
      <c r="C235" s="53">
        <v>126</v>
      </c>
      <c r="D235" s="8">
        <f t="shared" si="6"/>
        <v>-0.11016949152542366</v>
      </c>
      <c r="F235" s="52">
        <v>44949</v>
      </c>
      <c r="G235" s="53">
        <v>17604.349999999999</v>
      </c>
      <c r="H235" s="54">
        <f t="shared" si="7"/>
        <v>-1.3985622309784063E-2</v>
      </c>
    </row>
    <row r="236" spans="2:8">
      <c r="B236" s="52">
        <v>44942</v>
      </c>
      <c r="C236" s="53">
        <v>127.25</v>
      </c>
      <c r="D236" s="8">
        <f t="shared" si="6"/>
        <v>9.9206349206348854E-3</v>
      </c>
      <c r="F236" s="52">
        <v>44942</v>
      </c>
      <c r="G236" s="53">
        <v>18027.650000000001</v>
      </c>
      <c r="H236" s="54">
        <f t="shared" si="7"/>
        <v>2.4045193375501039E-2</v>
      </c>
    </row>
    <row r="237" spans="2:8">
      <c r="B237" s="52">
        <v>44935</v>
      </c>
      <c r="C237" s="53">
        <v>147.6</v>
      </c>
      <c r="D237" s="8">
        <f t="shared" si="6"/>
        <v>0.15992141453831032</v>
      </c>
      <c r="F237" s="52">
        <v>44935</v>
      </c>
      <c r="G237" s="53">
        <v>17956.599999999999</v>
      </c>
      <c r="H237" s="54">
        <f t="shared" si="7"/>
        <v>-3.9411681500363116E-3</v>
      </c>
    </row>
    <row r="238" spans="2:8">
      <c r="B238" s="52">
        <v>44928</v>
      </c>
      <c r="C238" s="53">
        <v>153.19999999999999</v>
      </c>
      <c r="D238" s="8">
        <f t="shared" si="6"/>
        <v>3.7940379403794022E-2</v>
      </c>
      <c r="F238" s="52">
        <v>44928</v>
      </c>
      <c r="G238" s="53">
        <v>17859.45</v>
      </c>
      <c r="H238" s="54">
        <f t="shared" si="7"/>
        <v>-5.4102669770444978E-3</v>
      </c>
    </row>
    <row r="239" spans="2:8">
      <c r="B239" s="52">
        <v>44921</v>
      </c>
      <c r="C239" s="53">
        <v>154.80000000000001</v>
      </c>
      <c r="D239" s="8">
        <f t="shared" ref="D239:D278" si="8">IFERROR(C239/C238-1,0)</f>
        <v>1.0443864229765065E-2</v>
      </c>
      <c r="F239" s="52">
        <v>44921</v>
      </c>
      <c r="G239" s="53">
        <v>18105.3</v>
      </c>
      <c r="H239" s="54">
        <f t="shared" ref="H239:H278" si="9">IFERROR(G239/G238-1,0)</f>
        <v>1.3765821455867799E-2</v>
      </c>
    </row>
    <row r="240" spans="2:8">
      <c r="B240" s="52">
        <v>44914</v>
      </c>
      <c r="C240" s="53">
        <v>144.75</v>
      </c>
      <c r="D240" s="8">
        <f t="shared" si="8"/>
        <v>-6.4922480620155154E-2</v>
      </c>
      <c r="F240" s="52">
        <v>44914</v>
      </c>
      <c r="G240" s="53">
        <v>17806.8</v>
      </c>
      <c r="H240" s="54">
        <f t="shared" si="9"/>
        <v>-1.6486885055757128E-2</v>
      </c>
    </row>
    <row r="241" spans="2:8">
      <c r="B241" s="52">
        <v>44907</v>
      </c>
      <c r="C241" s="53">
        <v>168.05</v>
      </c>
      <c r="D241" s="8">
        <f t="shared" si="8"/>
        <v>0.16096718480138184</v>
      </c>
      <c r="F241" s="52">
        <v>44907</v>
      </c>
      <c r="G241" s="53">
        <v>18269</v>
      </c>
      <c r="H241" s="54">
        <f t="shared" si="9"/>
        <v>2.5956376215827692E-2</v>
      </c>
    </row>
    <row r="242" spans="2:8">
      <c r="B242" s="52">
        <v>44900</v>
      </c>
      <c r="C242" s="53">
        <v>174.6</v>
      </c>
      <c r="D242" s="8">
        <f t="shared" si="8"/>
        <v>3.8976495090746743E-2</v>
      </c>
      <c r="F242" s="52">
        <v>44900</v>
      </c>
      <c r="G242" s="53">
        <v>18496.599999999999</v>
      </c>
      <c r="H242" s="54">
        <f t="shared" si="9"/>
        <v>1.2458262630685724E-2</v>
      </c>
    </row>
    <row r="243" spans="2:8">
      <c r="B243" s="52">
        <v>44893</v>
      </c>
      <c r="C243" s="53">
        <v>178.25</v>
      </c>
      <c r="D243" s="8">
        <f t="shared" si="8"/>
        <v>2.0904925544100728E-2</v>
      </c>
      <c r="F243" s="52">
        <v>44893</v>
      </c>
      <c r="G243" s="53">
        <v>18696.099999999999</v>
      </c>
      <c r="H243" s="54">
        <f t="shared" si="9"/>
        <v>1.0785766032676225E-2</v>
      </c>
    </row>
    <row r="244" spans="2:8">
      <c r="B244" s="52">
        <v>44886</v>
      </c>
      <c r="C244" s="53">
        <v>176</v>
      </c>
      <c r="D244" s="8">
        <f t="shared" si="8"/>
        <v>-1.2622720897615736E-2</v>
      </c>
      <c r="F244" s="52">
        <v>44886</v>
      </c>
      <c r="G244" s="53">
        <v>18512.75</v>
      </c>
      <c r="H244" s="54">
        <f t="shared" si="9"/>
        <v>-9.8068581147938705E-3</v>
      </c>
    </row>
    <row r="245" spans="2:8">
      <c r="B245" s="52">
        <v>44879</v>
      </c>
      <c r="C245" s="53">
        <v>192.45</v>
      </c>
      <c r="D245" s="8">
        <f t="shared" si="8"/>
        <v>9.3465909090909127E-2</v>
      </c>
      <c r="F245" s="52">
        <v>44879</v>
      </c>
      <c r="G245" s="53">
        <v>18307.650000000001</v>
      </c>
      <c r="H245" s="54">
        <f t="shared" si="9"/>
        <v>-1.1078851062105821E-2</v>
      </c>
    </row>
    <row r="246" spans="2:8">
      <c r="B246" s="52">
        <v>44872</v>
      </c>
      <c r="C246" s="53">
        <v>208</v>
      </c>
      <c r="D246" s="8">
        <f t="shared" si="8"/>
        <v>8.0800207846193794E-2</v>
      </c>
      <c r="F246" s="52">
        <v>44872</v>
      </c>
      <c r="G246" s="53">
        <v>18349.7</v>
      </c>
      <c r="H246" s="54">
        <f t="shared" si="9"/>
        <v>2.296854047351804E-3</v>
      </c>
    </row>
    <row r="247" spans="2:8">
      <c r="B247" s="52">
        <v>44865</v>
      </c>
      <c r="C247" s="53">
        <v>184.12</v>
      </c>
      <c r="D247" s="8">
        <f t="shared" si="8"/>
        <v>-0.11480769230769228</v>
      </c>
      <c r="F247" s="52">
        <v>44865</v>
      </c>
      <c r="G247" s="53">
        <v>18117.150000000001</v>
      </c>
      <c r="H247" s="54">
        <f t="shared" si="9"/>
        <v>-1.2673231714959932E-2</v>
      </c>
    </row>
    <row r="248" spans="2:8">
      <c r="B248" s="52">
        <v>44858</v>
      </c>
      <c r="C248" s="53">
        <v>163.86</v>
      </c>
      <c r="D248" s="8">
        <f t="shared" si="8"/>
        <v>-0.11003693243536816</v>
      </c>
      <c r="F248" s="52">
        <v>44858</v>
      </c>
      <c r="G248" s="53">
        <v>17786.8</v>
      </c>
      <c r="H248" s="54">
        <f t="shared" si="9"/>
        <v>-1.8234104149935426E-2</v>
      </c>
    </row>
    <row r="249" spans="2:8">
      <c r="B249" s="52">
        <v>44851</v>
      </c>
      <c r="C249" s="53">
        <v>189.31</v>
      </c>
      <c r="D249" s="8">
        <f t="shared" si="8"/>
        <v>0.15531551324301218</v>
      </c>
      <c r="F249" s="52">
        <v>44851</v>
      </c>
      <c r="G249" s="53">
        <v>17576.3</v>
      </c>
      <c r="H249" s="54">
        <f t="shared" si="9"/>
        <v>-1.1834618930892549E-2</v>
      </c>
    </row>
    <row r="250" spans="2:8">
      <c r="B250" s="52">
        <v>44844</v>
      </c>
      <c r="C250" s="53">
        <v>201.14</v>
      </c>
      <c r="D250" s="8">
        <f t="shared" si="8"/>
        <v>6.2490095610374441E-2</v>
      </c>
      <c r="F250" s="52">
        <v>44844</v>
      </c>
      <c r="G250" s="53">
        <v>17185.7</v>
      </c>
      <c r="H250" s="54">
        <f t="shared" si="9"/>
        <v>-2.2223107252379526E-2</v>
      </c>
    </row>
    <row r="251" spans="2:8">
      <c r="B251" s="52">
        <v>44837</v>
      </c>
      <c r="C251" s="53">
        <v>214.05</v>
      </c>
      <c r="D251" s="8">
        <f t="shared" si="8"/>
        <v>6.4184150343044699E-2</v>
      </c>
      <c r="F251" s="52">
        <v>44837</v>
      </c>
      <c r="G251" s="53">
        <v>17314.650000000001</v>
      </c>
      <c r="H251" s="54">
        <f t="shared" si="9"/>
        <v>7.5033312579644296E-3</v>
      </c>
    </row>
    <row r="252" spans="2:8">
      <c r="B252" s="52">
        <v>44830</v>
      </c>
      <c r="C252" s="53">
        <v>212.3</v>
      </c>
      <c r="D252" s="8">
        <f t="shared" si="8"/>
        <v>-8.1756598925484258E-3</v>
      </c>
      <c r="F252" s="52">
        <v>44830</v>
      </c>
      <c r="G252" s="53">
        <v>17094.349999999999</v>
      </c>
      <c r="H252" s="54">
        <f t="shared" si="9"/>
        <v>-1.2723329665918937E-2</v>
      </c>
    </row>
    <row r="253" spans="2:8">
      <c r="B253" s="52">
        <v>44823</v>
      </c>
      <c r="C253" s="53">
        <v>217.85</v>
      </c>
      <c r="D253" s="8">
        <f t="shared" si="8"/>
        <v>2.6142251530852478E-2</v>
      </c>
      <c r="F253" s="52">
        <v>44823</v>
      </c>
      <c r="G253" s="53">
        <v>17327.349999999999</v>
      </c>
      <c r="H253" s="54">
        <f t="shared" si="9"/>
        <v>1.3630234551182063E-2</v>
      </c>
    </row>
    <row r="254" spans="2:8">
      <c r="B254" s="52">
        <v>44816</v>
      </c>
      <c r="C254" s="53">
        <v>226.64</v>
      </c>
      <c r="D254" s="8">
        <f t="shared" si="8"/>
        <v>4.0348863897176956E-2</v>
      </c>
      <c r="F254" s="52">
        <v>44816</v>
      </c>
      <c r="G254" s="53">
        <v>17530.849999999999</v>
      </c>
      <c r="H254" s="54">
        <f t="shared" si="9"/>
        <v>1.1744438705283855E-2</v>
      </c>
    </row>
    <row r="255" spans="2:8">
      <c r="B255" s="52">
        <v>44809</v>
      </c>
      <c r="C255" s="53">
        <v>224.42</v>
      </c>
      <c r="D255" s="8">
        <f t="shared" si="8"/>
        <v>-9.7952700317683883E-3</v>
      </c>
      <c r="F255" s="52">
        <v>44809</v>
      </c>
      <c r="G255" s="53">
        <v>17833.349999999999</v>
      </c>
      <c r="H255" s="54">
        <f t="shared" si="9"/>
        <v>1.7255295664500014E-2</v>
      </c>
    </row>
    <row r="256" spans="2:8">
      <c r="B256" s="52">
        <v>44802</v>
      </c>
      <c r="C256" s="53">
        <v>227.23</v>
      </c>
      <c r="D256" s="8">
        <f t="shared" si="8"/>
        <v>1.2521165671508738E-2</v>
      </c>
      <c r="F256" s="52">
        <v>44802</v>
      </c>
      <c r="G256" s="53">
        <v>17539.45</v>
      </c>
      <c r="H256" s="54">
        <f t="shared" si="9"/>
        <v>-1.6480358429571407E-2</v>
      </c>
    </row>
    <row r="257" spans="2:8">
      <c r="B257" s="52">
        <v>44795</v>
      </c>
      <c r="C257" s="53">
        <v>227.62</v>
      </c>
      <c r="D257" s="8">
        <f t="shared" si="8"/>
        <v>1.7163226686618405E-3</v>
      </c>
      <c r="F257" s="52">
        <v>44795</v>
      </c>
      <c r="G257" s="53">
        <v>17558.900000000001</v>
      </c>
      <c r="H257" s="54">
        <f t="shared" si="9"/>
        <v>1.1089287292360694E-3</v>
      </c>
    </row>
    <row r="258" spans="2:8">
      <c r="B258" s="52">
        <v>44788</v>
      </c>
      <c r="C258" s="53">
        <v>233.29</v>
      </c>
      <c r="D258" s="8">
        <f t="shared" si="8"/>
        <v>2.4909937615323674E-2</v>
      </c>
      <c r="F258" s="52">
        <v>44788</v>
      </c>
      <c r="G258" s="53">
        <v>17758.45</v>
      </c>
      <c r="H258" s="54">
        <f t="shared" si="9"/>
        <v>1.1364607122313908E-2</v>
      </c>
    </row>
    <row r="259" spans="2:8">
      <c r="B259" s="52">
        <v>44781</v>
      </c>
      <c r="C259" s="53">
        <v>233.07</v>
      </c>
      <c r="D259" s="8">
        <f t="shared" si="8"/>
        <v>-9.4303227742298379E-4</v>
      </c>
      <c r="F259" s="52">
        <v>44781</v>
      </c>
      <c r="G259" s="53">
        <v>17698.150000000001</v>
      </c>
      <c r="H259" s="54">
        <f t="shared" si="9"/>
        <v>-3.3955666175820021E-3</v>
      </c>
    </row>
    <row r="260" spans="2:8">
      <c r="B260" s="52">
        <v>44774</v>
      </c>
      <c r="C260" s="53">
        <v>235.43</v>
      </c>
      <c r="D260" s="8">
        <f t="shared" si="8"/>
        <v>1.012571330501566E-2</v>
      </c>
      <c r="F260" s="52">
        <v>44774</v>
      </c>
      <c r="G260" s="53">
        <v>17397.5</v>
      </c>
      <c r="H260" s="54">
        <f t="shared" si="9"/>
        <v>-1.6987651251684555E-2</v>
      </c>
    </row>
    <row r="261" spans="2:8">
      <c r="B261" s="52">
        <v>44767</v>
      </c>
      <c r="C261" s="53">
        <v>232.77</v>
      </c>
      <c r="D261" s="8">
        <f t="shared" si="8"/>
        <v>-1.1298475130612107E-2</v>
      </c>
      <c r="F261" s="52">
        <v>44767</v>
      </c>
      <c r="G261" s="53">
        <v>17158.25</v>
      </c>
      <c r="H261" s="54">
        <f t="shared" si="9"/>
        <v>-1.3751975858600329E-2</v>
      </c>
    </row>
    <row r="262" spans="2:8">
      <c r="B262" s="52">
        <v>44760</v>
      </c>
      <c r="C262" s="53">
        <v>242.08</v>
      </c>
      <c r="D262" s="8">
        <f t="shared" si="8"/>
        <v>3.9996563130987761E-2</v>
      </c>
      <c r="F262" s="52">
        <v>44760</v>
      </c>
      <c r="G262" s="53">
        <v>16719.45</v>
      </c>
      <c r="H262" s="54">
        <f t="shared" si="9"/>
        <v>-2.5573703611965093E-2</v>
      </c>
    </row>
    <row r="263" spans="2:8">
      <c r="B263" s="52">
        <v>44753</v>
      </c>
      <c r="C263" s="53">
        <v>234.88</v>
      </c>
      <c r="D263" s="8">
        <f t="shared" si="8"/>
        <v>-2.9742233972240628E-2</v>
      </c>
      <c r="F263" s="52">
        <v>44753</v>
      </c>
      <c r="G263" s="53">
        <v>16049.2</v>
      </c>
      <c r="H263" s="54">
        <f t="shared" si="9"/>
        <v>-4.0088041173603206E-2</v>
      </c>
    </row>
    <row r="264" spans="2:8">
      <c r="B264" s="52">
        <v>44746</v>
      </c>
      <c r="C264" s="53">
        <v>232.07</v>
      </c>
      <c r="D264" s="8">
        <f t="shared" si="8"/>
        <v>-1.1963555858310659E-2</v>
      </c>
      <c r="F264" s="52">
        <v>44746</v>
      </c>
      <c r="G264" s="53">
        <v>16220.6</v>
      </c>
      <c r="H264" s="54">
        <f t="shared" si="9"/>
        <v>1.0679660045360473E-2</v>
      </c>
    </row>
    <row r="265" spans="2:8">
      <c r="B265" s="52">
        <v>44739</v>
      </c>
      <c r="C265" s="53">
        <v>235.6</v>
      </c>
      <c r="D265" s="8">
        <f t="shared" si="8"/>
        <v>1.521092773732069E-2</v>
      </c>
      <c r="F265" s="52">
        <v>44739</v>
      </c>
      <c r="G265" s="53">
        <v>15752.05</v>
      </c>
      <c r="H265" s="54">
        <f t="shared" si="9"/>
        <v>-2.8886107788861137E-2</v>
      </c>
    </row>
    <row r="266" spans="2:8">
      <c r="B266" s="52">
        <v>44732</v>
      </c>
      <c r="C266" s="53">
        <v>239.29</v>
      </c>
      <c r="D266" s="8">
        <f t="shared" si="8"/>
        <v>1.566213921901527E-2</v>
      </c>
      <c r="F266" s="52">
        <v>44732</v>
      </c>
      <c r="G266" s="53">
        <v>15699.25</v>
      </c>
      <c r="H266" s="54">
        <f t="shared" si="9"/>
        <v>-3.3519446675194242E-3</v>
      </c>
    </row>
    <row r="267" spans="2:8">
      <c r="B267" s="52">
        <v>44725</v>
      </c>
      <c r="C267" s="53">
        <v>229.6</v>
      </c>
      <c r="D267" s="8">
        <f t="shared" si="8"/>
        <v>-4.0494797108111436E-2</v>
      </c>
      <c r="F267" s="52">
        <v>44725</v>
      </c>
      <c r="G267" s="53">
        <v>15293.5</v>
      </c>
      <c r="H267" s="54">
        <f t="shared" si="9"/>
        <v>-2.5845183687118856E-2</v>
      </c>
    </row>
    <row r="268" spans="2:8">
      <c r="B268" s="52">
        <v>44718</v>
      </c>
      <c r="C268" s="53">
        <v>240.98</v>
      </c>
      <c r="D268" s="8">
        <f t="shared" si="8"/>
        <v>4.9564459930313554E-2</v>
      </c>
      <c r="F268" s="52">
        <v>44718</v>
      </c>
      <c r="G268" s="53">
        <v>16201.8</v>
      </c>
      <c r="H268" s="54">
        <f t="shared" si="9"/>
        <v>5.9391244646418428E-2</v>
      </c>
    </row>
    <row r="269" spans="2:8">
      <c r="B269" s="52">
        <v>44711</v>
      </c>
      <c r="C269" s="53">
        <v>242.96</v>
      </c>
      <c r="D269" s="8">
        <f t="shared" si="8"/>
        <v>8.2164494978838043E-3</v>
      </c>
      <c r="F269" s="52">
        <v>44711</v>
      </c>
      <c r="G269" s="53">
        <v>16584.3</v>
      </c>
      <c r="H269" s="54">
        <f t="shared" si="9"/>
        <v>2.3608487945783851E-2</v>
      </c>
    </row>
    <row r="270" spans="2:8">
      <c r="B270" s="52">
        <v>44704</v>
      </c>
      <c r="C270" s="53">
        <v>225.3</v>
      </c>
      <c r="D270" s="8">
        <f t="shared" si="8"/>
        <v>-7.2686862034902822E-2</v>
      </c>
      <c r="F270" s="52">
        <v>44704</v>
      </c>
      <c r="G270" s="53">
        <v>16352.45</v>
      </c>
      <c r="H270" s="54">
        <f t="shared" si="9"/>
        <v>-1.3980089602817047E-2</v>
      </c>
    </row>
    <row r="271" spans="2:8">
      <c r="B271" s="52">
        <v>44697</v>
      </c>
      <c r="C271" s="53">
        <v>245.43</v>
      </c>
      <c r="D271" s="8">
        <f t="shared" si="8"/>
        <v>8.9347536617842893E-2</v>
      </c>
      <c r="F271" s="52">
        <v>44697</v>
      </c>
      <c r="G271" s="53">
        <v>16266.15</v>
      </c>
      <c r="H271" s="54">
        <f t="shared" si="9"/>
        <v>-5.2774966442338256E-3</v>
      </c>
    </row>
    <row r="272" spans="2:8">
      <c r="B272" s="52">
        <v>44690</v>
      </c>
      <c r="C272" s="53">
        <v>218.45</v>
      </c>
      <c r="D272" s="8">
        <f t="shared" si="8"/>
        <v>-0.10992951146966556</v>
      </c>
      <c r="F272" s="52">
        <v>44690</v>
      </c>
      <c r="G272" s="53">
        <v>15782.15</v>
      </c>
      <c r="H272" s="54">
        <f t="shared" si="9"/>
        <v>-2.975504344912594E-2</v>
      </c>
    </row>
    <row r="273" spans="2:14">
      <c r="B273" s="52">
        <v>44683</v>
      </c>
      <c r="C273" s="53">
        <v>259.42</v>
      </c>
      <c r="D273" s="8">
        <f t="shared" si="8"/>
        <v>0.18754863813229594</v>
      </c>
      <c r="F273" s="52">
        <v>44683</v>
      </c>
      <c r="G273" s="53">
        <v>16411.25</v>
      </c>
      <c r="H273" s="54">
        <f t="shared" si="9"/>
        <v>3.9861489087354984E-2</v>
      </c>
    </row>
    <row r="274" spans="2:14">
      <c r="B274" s="52">
        <v>44676</v>
      </c>
      <c r="C274" s="53">
        <v>282.2</v>
      </c>
      <c r="D274" s="8">
        <f t="shared" si="8"/>
        <v>8.7811271297509652E-2</v>
      </c>
      <c r="F274" s="52">
        <v>44676</v>
      </c>
      <c r="G274" s="53">
        <v>17102.55</v>
      </c>
      <c r="H274" s="54">
        <f t="shared" si="9"/>
        <v>4.2123543301089139E-2</v>
      </c>
    </row>
    <row r="275" spans="2:14">
      <c r="B275" s="52">
        <v>44669</v>
      </c>
      <c r="C275" s="53">
        <v>305.04000000000002</v>
      </c>
      <c r="D275" s="8">
        <f t="shared" si="8"/>
        <v>8.0935506732813689E-2</v>
      </c>
      <c r="F275" s="52">
        <v>44669</v>
      </c>
      <c r="G275" s="53">
        <v>17171.95</v>
      </c>
      <c r="H275" s="54">
        <f t="shared" si="9"/>
        <v>4.0578744105412845E-3</v>
      </c>
    </row>
    <row r="276" spans="2:14">
      <c r="B276" s="52">
        <v>44662</v>
      </c>
      <c r="C276" s="53">
        <v>304.01</v>
      </c>
      <c r="D276" s="8">
        <f t="shared" si="8"/>
        <v>-3.376606346708777E-3</v>
      </c>
      <c r="F276" s="52">
        <v>44662</v>
      </c>
      <c r="G276" s="53">
        <v>17475.650000000001</v>
      </c>
      <c r="H276" s="54">
        <f t="shared" si="9"/>
        <v>1.7685819024630289E-2</v>
      </c>
    </row>
    <row r="277" spans="2:14">
      <c r="B277" s="52">
        <v>44655</v>
      </c>
      <c r="C277" s="53">
        <v>310.18</v>
      </c>
      <c r="D277" s="8">
        <f t="shared" si="8"/>
        <v>2.029538502022965E-2</v>
      </c>
      <c r="F277" s="52">
        <v>44655</v>
      </c>
      <c r="G277" s="53">
        <v>17784.349999999999</v>
      </c>
      <c r="H277" s="54">
        <f t="shared" si="9"/>
        <v>1.7664578999922576E-2</v>
      </c>
    </row>
    <row r="278" spans="2:14">
      <c r="B278" s="52">
        <v>44648</v>
      </c>
      <c r="C278" s="53">
        <v>282.35000000000002</v>
      </c>
      <c r="D278" s="8">
        <f t="shared" si="8"/>
        <v>-8.9722096846992061E-2</v>
      </c>
      <c r="F278" s="52">
        <v>44648</v>
      </c>
      <c r="G278" s="53">
        <v>17670.45</v>
      </c>
      <c r="H278" s="54">
        <f t="shared" si="9"/>
        <v>-6.4045073336949088E-3</v>
      </c>
    </row>
    <row r="279" spans="2:14">
      <c r="B279" s="52"/>
      <c r="C279" s="53"/>
      <c r="D279" s="8"/>
      <c r="F279" s="52"/>
      <c r="G279" s="53"/>
      <c r="H279" s="54"/>
    </row>
    <row r="280" spans="2:14">
      <c r="B280" s="17" t="s">
        <v>184</v>
      </c>
    </row>
    <row r="281" spans="2:14">
      <c r="B281" s="239" t="s">
        <v>112</v>
      </c>
      <c r="C281" s="239"/>
      <c r="D281" s="239"/>
      <c r="F281" s="239" t="s">
        <v>147</v>
      </c>
      <c r="G281" s="239"/>
      <c r="H281" s="239"/>
      <c r="J281" s="239" t="s">
        <v>148</v>
      </c>
      <c r="K281" s="239"/>
      <c r="M281" t="s">
        <v>153</v>
      </c>
    </row>
    <row r="282" spans="2:14" ht="15" thickBot="1">
      <c r="B282" s="61" t="s">
        <v>149</v>
      </c>
      <c r="C282" s="62" t="s">
        <v>150</v>
      </c>
      <c r="D282" s="63" t="s">
        <v>151</v>
      </c>
      <c r="F282" s="61" t="s">
        <v>149</v>
      </c>
      <c r="G282" s="62" t="s">
        <v>150</v>
      </c>
      <c r="H282" s="63" t="s">
        <v>151</v>
      </c>
    </row>
    <row r="283" spans="2:14">
      <c r="B283" s="52">
        <v>45674</v>
      </c>
      <c r="C283" s="53">
        <v>1668.3</v>
      </c>
      <c r="D283" s="12" t="s">
        <v>21</v>
      </c>
      <c r="F283" s="52">
        <v>45674</v>
      </c>
      <c r="G283" s="53">
        <v>23203.200000000001</v>
      </c>
      <c r="H283" s="12" t="s">
        <v>21</v>
      </c>
      <c r="J283" t="s">
        <v>152</v>
      </c>
      <c r="K283" s="16">
        <f>IFERROR(N298,0)</f>
        <v>0.88781857899281491</v>
      </c>
      <c r="M283" s="56" t="s">
        <v>155</v>
      </c>
      <c r="N283" s="56"/>
    </row>
    <row r="284" spans="2:14">
      <c r="B284" s="52">
        <v>45673</v>
      </c>
      <c r="C284" s="53">
        <v>1697.9</v>
      </c>
      <c r="D284" s="8">
        <f>IFERROR(C284/C283-1,0)</f>
        <v>1.774261224000484E-2</v>
      </c>
      <c r="F284" s="52">
        <v>45673</v>
      </c>
      <c r="G284" s="53">
        <v>23311.8</v>
      </c>
      <c r="H284" s="8">
        <f>IFERROR(G284/G283-1,0)</f>
        <v>4.680388911874056E-3</v>
      </c>
      <c r="J284" t="s">
        <v>154</v>
      </c>
      <c r="K284" s="55">
        <v>0.75</v>
      </c>
      <c r="M284" t="s">
        <v>157</v>
      </c>
      <c r="N284">
        <v>0.35667498943037101</v>
      </c>
    </row>
    <row r="285" spans="2:14">
      <c r="B285" s="52">
        <v>45672</v>
      </c>
      <c r="C285" s="53">
        <v>1699.7</v>
      </c>
      <c r="D285" s="8">
        <f t="shared" ref="D285:D348" si="10">IFERROR(C285/C284-1,0)</f>
        <v>1.0601331056010466E-3</v>
      </c>
      <c r="F285" s="52">
        <v>45672</v>
      </c>
      <c r="G285" s="53">
        <v>23213.200000000001</v>
      </c>
      <c r="H285" s="8">
        <f t="shared" ref="H285:H348" si="11">IFERROR(G285/G284-1,0)</f>
        <v>-4.2296176185450118E-3</v>
      </c>
      <c r="M285" t="s">
        <v>159</v>
      </c>
      <c r="N285">
        <v>0.12721704808515527</v>
      </c>
    </row>
    <row r="286" spans="2:14">
      <c r="B286" s="52">
        <v>45671</v>
      </c>
      <c r="C286" s="53">
        <v>1682.3</v>
      </c>
      <c r="D286" s="8">
        <f t="shared" si="10"/>
        <v>-1.0237100664823306E-2</v>
      </c>
      <c r="F286" s="52">
        <v>45671</v>
      </c>
      <c r="G286" s="53">
        <v>23176.05</v>
      </c>
      <c r="H286" s="8">
        <f t="shared" si="11"/>
        <v>-1.6003825409681705E-3</v>
      </c>
      <c r="J286" t="s">
        <v>156</v>
      </c>
      <c r="K286">
        <f>1</f>
        <v>1</v>
      </c>
      <c r="M286" t="s">
        <v>160</v>
      </c>
      <c r="N286">
        <v>0.12199080286410829</v>
      </c>
    </row>
    <row r="287" spans="2:14">
      <c r="B287" s="52">
        <v>45670</v>
      </c>
      <c r="C287" s="53">
        <v>1659.8</v>
      </c>
      <c r="D287" s="8">
        <f t="shared" si="10"/>
        <v>-1.3374546751471206E-2</v>
      </c>
      <c r="F287" s="52">
        <v>45670</v>
      </c>
      <c r="G287" s="53">
        <v>23085.95</v>
      </c>
      <c r="H287" s="8">
        <f t="shared" si="11"/>
        <v>-3.887634001479956E-3</v>
      </c>
      <c r="J287" t="s">
        <v>158</v>
      </c>
      <c r="K287" s="55">
        <v>0.25</v>
      </c>
      <c r="M287" t="s">
        <v>162</v>
      </c>
      <c r="N287">
        <v>2.2712409602624398E-2</v>
      </c>
    </row>
    <row r="288" spans="2:14" ht="15" thickBot="1">
      <c r="B288" s="52">
        <v>45667</v>
      </c>
      <c r="C288" s="53">
        <v>1741.3</v>
      </c>
      <c r="D288" s="8">
        <f t="shared" si="10"/>
        <v>4.910230148210637E-2</v>
      </c>
      <c r="F288" s="52">
        <v>45667</v>
      </c>
      <c r="G288" s="53">
        <v>23431.5</v>
      </c>
      <c r="H288" s="8">
        <f t="shared" si="11"/>
        <v>1.4967978359131884E-2</v>
      </c>
      <c r="M288" s="37" t="s">
        <v>163</v>
      </c>
      <c r="N288" s="37">
        <v>169</v>
      </c>
    </row>
    <row r="289" spans="2:21">
      <c r="B289" s="52">
        <v>45666</v>
      </c>
      <c r="C289" s="53">
        <v>1742.9</v>
      </c>
      <c r="D289" s="8">
        <f t="shared" si="10"/>
        <v>9.1885372997202452E-4</v>
      </c>
      <c r="F289" s="52">
        <v>45666</v>
      </c>
      <c r="G289" s="53">
        <v>23526.5</v>
      </c>
      <c r="H289" s="8">
        <f t="shared" si="11"/>
        <v>4.0543712523739561E-3</v>
      </c>
      <c r="J289" t="s">
        <v>161</v>
      </c>
      <c r="K289" s="16">
        <f>IFERROR((K283*K284)+(K286*K287),0)</f>
        <v>0.91586393424461121</v>
      </c>
    </row>
    <row r="290" spans="2:21" ht="15" thickBot="1">
      <c r="B290" s="52">
        <v>45665</v>
      </c>
      <c r="C290" s="53">
        <v>1774.4</v>
      </c>
      <c r="D290" s="8">
        <f t="shared" si="10"/>
        <v>1.8073326065752404E-2</v>
      </c>
      <c r="F290" s="52">
        <v>45665</v>
      </c>
      <c r="G290" s="53">
        <v>23688.95</v>
      </c>
      <c r="H290" s="8">
        <f t="shared" si="11"/>
        <v>6.9049794912121598E-3</v>
      </c>
      <c r="M290" t="s">
        <v>164</v>
      </c>
    </row>
    <row r="291" spans="2:21">
      <c r="B291" s="52">
        <v>45664</v>
      </c>
      <c r="C291" s="53">
        <v>1743.1</v>
      </c>
      <c r="D291" s="8">
        <f t="shared" si="10"/>
        <v>-1.763976555455371E-2</v>
      </c>
      <c r="F291" s="52">
        <v>45664</v>
      </c>
      <c r="G291" s="53">
        <v>23707.9</v>
      </c>
      <c r="H291" s="8">
        <f t="shared" si="11"/>
        <v>7.9995103202135098E-4</v>
      </c>
      <c r="M291" s="57"/>
      <c r="N291" s="57" t="s">
        <v>165</v>
      </c>
      <c r="O291" s="57" t="s">
        <v>166</v>
      </c>
      <c r="P291" s="57" t="s">
        <v>167</v>
      </c>
      <c r="Q291" s="57" t="s">
        <v>168</v>
      </c>
      <c r="R291" s="57" t="s">
        <v>169</v>
      </c>
    </row>
    <row r="292" spans="2:21">
      <c r="B292" s="52">
        <v>45663</v>
      </c>
      <c r="C292" s="53">
        <v>1772</v>
      </c>
      <c r="D292" s="8">
        <f t="shared" si="10"/>
        <v>1.6579656933050302E-2</v>
      </c>
      <c r="F292" s="52">
        <v>45663</v>
      </c>
      <c r="G292" s="53">
        <v>23616.05</v>
      </c>
      <c r="H292" s="8">
        <f t="shared" si="11"/>
        <v>-3.8742360141557075E-3</v>
      </c>
      <c r="M292" t="s">
        <v>8</v>
      </c>
      <c r="N292">
        <v>1</v>
      </c>
      <c r="O292">
        <v>1.2556886080573149E-2</v>
      </c>
      <c r="P292">
        <v>1.2556886080573149E-2</v>
      </c>
      <c r="Q292">
        <v>24.341959227789523</v>
      </c>
      <c r="R292">
        <v>1.9372819554568192E-6</v>
      </c>
    </row>
    <row r="293" spans="2:21">
      <c r="B293" s="52">
        <v>45660</v>
      </c>
      <c r="C293" s="53">
        <v>1790.45</v>
      </c>
      <c r="D293" s="8">
        <f t="shared" si="10"/>
        <v>1.0411963882618558E-2</v>
      </c>
      <c r="F293" s="52">
        <v>45660</v>
      </c>
      <c r="G293" s="53">
        <v>24004.75</v>
      </c>
      <c r="H293" s="8">
        <f t="shared" si="11"/>
        <v>1.6459145369356998E-2</v>
      </c>
      <c r="M293" t="s">
        <v>170</v>
      </c>
      <c r="N293">
        <v>167</v>
      </c>
      <c r="O293">
        <v>8.6147542842883285E-2</v>
      </c>
      <c r="P293">
        <v>5.158535499573849E-4</v>
      </c>
    </row>
    <row r="294" spans="2:21" ht="15" thickBot="1">
      <c r="B294" s="52">
        <v>45659</v>
      </c>
      <c r="C294" s="53">
        <v>1791.9</v>
      </c>
      <c r="D294" s="8">
        <f t="shared" si="10"/>
        <v>8.0985227177521324E-4</v>
      </c>
      <c r="F294" s="52">
        <v>45659</v>
      </c>
      <c r="G294" s="53">
        <v>24188.65</v>
      </c>
      <c r="H294" s="8">
        <f t="shared" si="11"/>
        <v>7.6609837636301137E-3</v>
      </c>
      <c r="M294" s="37" t="s">
        <v>171</v>
      </c>
      <c r="N294" s="37">
        <v>168</v>
      </c>
      <c r="O294" s="37">
        <v>9.8704428923456433E-2</v>
      </c>
      <c r="P294" s="37"/>
      <c r="Q294" s="37"/>
      <c r="R294" s="37"/>
    </row>
    <row r="295" spans="2:21" ht="15" thickBot="1">
      <c r="B295" s="52">
        <v>45658</v>
      </c>
      <c r="C295" s="53">
        <v>1761.45</v>
      </c>
      <c r="D295" s="8">
        <f t="shared" si="10"/>
        <v>-1.6993135777666146E-2</v>
      </c>
      <c r="F295" s="52">
        <v>45658</v>
      </c>
      <c r="G295" s="53">
        <v>23742.9</v>
      </c>
      <c r="H295" s="8">
        <f t="shared" si="11"/>
        <v>-1.8428064402105981E-2</v>
      </c>
    </row>
    <row r="296" spans="2:21">
      <c r="B296" s="52">
        <v>45657</v>
      </c>
      <c r="C296" s="53">
        <v>1734.15</v>
      </c>
      <c r="D296" s="8">
        <f t="shared" si="10"/>
        <v>-1.5498594907604524E-2</v>
      </c>
      <c r="F296" s="52">
        <v>45657</v>
      </c>
      <c r="G296" s="53">
        <v>23644.799999999999</v>
      </c>
      <c r="H296" s="8">
        <f t="shared" si="11"/>
        <v>-4.1317614950154846E-3</v>
      </c>
      <c r="M296" s="57"/>
      <c r="N296" s="57" t="s">
        <v>172</v>
      </c>
      <c r="O296" s="57" t="s">
        <v>162</v>
      </c>
      <c r="P296" s="57" t="s">
        <v>173</v>
      </c>
      <c r="Q296" s="57" t="s">
        <v>174</v>
      </c>
      <c r="R296" s="57" t="s">
        <v>175</v>
      </c>
      <c r="S296" s="57" t="s">
        <v>176</v>
      </c>
      <c r="T296" s="57" t="s">
        <v>177</v>
      </c>
      <c r="U296" s="57" t="s">
        <v>178</v>
      </c>
    </row>
    <row r="297" spans="2:21">
      <c r="B297" s="52">
        <v>45656</v>
      </c>
      <c r="C297" s="53">
        <v>1748.95</v>
      </c>
      <c r="D297" s="8">
        <f t="shared" si="10"/>
        <v>8.5344405039933235E-3</v>
      </c>
      <c r="F297" s="52">
        <v>45656</v>
      </c>
      <c r="G297" s="53">
        <v>23644.9</v>
      </c>
      <c r="H297" s="8">
        <f t="shared" si="11"/>
        <v>4.2292597104420793E-6</v>
      </c>
      <c r="M297" t="s">
        <v>179</v>
      </c>
      <c r="N297">
        <v>-5.2475745661232688E-4</v>
      </c>
      <c r="O297">
        <v>1.7475350485066489E-3</v>
      </c>
      <c r="P297">
        <v>-0.30028436743558123</v>
      </c>
      <c r="Q297">
        <v>0.76433372972614588</v>
      </c>
      <c r="R297">
        <v>-3.9748651492676132E-3</v>
      </c>
      <c r="S297">
        <v>2.9253502360429592E-3</v>
      </c>
      <c r="T297">
        <v>-3.9748651492676132E-3</v>
      </c>
      <c r="U297">
        <v>2.9253502360429592E-3</v>
      </c>
    </row>
    <row r="298" spans="2:21" ht="15" thickBot="1">
      <c r="B298" s="52">
        <v>45653</v>
      </c>
      <c r="C298" s="53">
        <v>1704.25</v>
      </c>
      <c r="D298" s="8">
        <f t="shared" si="10"/>
        <v>-2.5558192058092066E-2</v>
      </c>
      <c r="F298" s="52">
        <v>45653</v>
      </c>
      <c r="G298" s="53">
        <v>23813.4</v>
      </c>
      <c r="H298" s="8">
        <f t="shared" si="11"/>
        <v>7.126272473133799E-3</v>
      </c>
      <c r="M298" s="37" t="s">
        <v>180</v>
      </c>
      <c r="N298" s="37">
        <v>0.88781857899281491</v>
      </c>
      <c r="O298" s="37">
        <v>0.17994776780963889</v>
      </c>
      <c r="P298" s="37">
        <v>4.9337571107412144</v>
      </c>
      <c r="Q298" s="37">
        <v>1.9372819554568544E-6</v>
      </c>
      <c r="R298" s="37">
        <v>0.53255292722421732</v>
      </c>
      <c r="S298" s="37">
        <v>1.2430842307614125</v>
      </c>
      <c r="T298" s="37">
        <v>0.53255292722421732</v>
      </c>
      <c r="U298" s="37">
        <v>1.2430842307614125</v>
      </c>
    </row>
    <row r="299" spans="2:21">
      <c r="B299" s="52">
        <v>45652</v>
      </c>
      <c r="C299" s="53">
        <v>1690</v>
      </c>
      <c r="D299" s="8">
        <f t="shared" si="10"/>
        <v>-8.3614493178817417E-3</v>
      </c>
      <c r="F299" s="52">
        <v>45652</v>
      </c>
      <c r="G299" s="53">
        <v>23750.2</v>
      </c>
      <c r="H299" s="8">
        <f t="shared" si="11"/>
        <v>-2.6539679340203959E-3</v>
      </c>
    </row>
    <row r="300" spans="2:21">
      <c r="B300" s="52">
        <v>45650</v>
      </c>
      <c r="C300" s="53">
        <v>1696.55</v>
      </c>
      <c r="D300" s="8">
        <f t="shared" si="10"/>
        <v>3.8757396449704551E-3</v>
      </c>
      <c r="F300" s="52">
        <v>45650</v>
      </c>
      <c r="G300" s="53">
        <v>23727.65</v>
      </c>
      <c r="H300" s="8">
        <f t="shared" si="11"/>
        <v>-9.4946568870990511E-4</v>
      </c>
    </row>
    <row r="301" spans="2:21">
      <c r="B301" s="52">
        <v>45649</v>
      </c>
      <c r="C301" s="53">
        <v>1661.1</v>
      </c>
      <c r="D301" s="8">
        <f t="shared" si="10"/>
        <v>-2.0895346438360218E-2</v>
      </c>
      <c r="F301" s="52">
        <v>45649</v>
      </c>
      <c r="G301" s="53">
        <v>23753.45</v>
      </c>
      <c r="H301" s="8">
        <f t="shared" si="11"/>
        <v>1.0873390327317267E-3</v>
      </c>
    </row>
    <row r="302" spans="2:21">
      <c r="B302" s="52">
        <v>45646</v>
      </c>
      <c r="C302" s="53">
        <v>1684.8</v>
      </c>
      <c r="D302" s="8">
        <f t="shared" si="10"/>
        <v>1.4267653964240568E-2</v>
      </c>
      <c r="F302" s="52">
        <v>45646</v>
      </c>
      <c r="G302" s="53">
        <v>23587.5</v>
      </c>
      <c r="H302" s="8">
        <f t="shared" si="11"/>
        <v>-6.9863535612721961E-3</v>
      </c>
    </row>
    <row r="303" spans="2:21">
      <c r="B303" s="52">
        <v>45645</v>
      </c>
      <c r="C303" s="53">
        <v>1699.8</v>
      </c>
      <c r="D303" s="8">
        <f t="shared" si="10"/>
        <v>8.9031339031337975E-3</v>
      </c>
      <c r="F303" s="52">
        <v>45645</v>
      </c>
      <c r="G303" s="53">
        <v>23951.7</v>
      </c>
      <c r="H303" s="8">
        <f t="shared" si="11"/>
        <v>1.5440381558028626E-2</v>
      </c>
    </row>
    <row r="304" spans="2:21">
      <c r="B304" s="52">
        <v>45644</v>
      </c>
      <c r="C304" s="53">
        <v>1721.8</v>
      </c>
      <c r="D304" s="8">
        <f t="shared" si="10"/>
        <v>1.2942699141075487E-2</v>
      </c>
      <c r="F304" s="52">
        <v>45644</v>
      </c>
      <c r="G304" s="53">
        <v>24198.85</v>
      </c>
      <c r="H304" s="8">
        <f t="shared" si="11"/>
        <v>1.0318683016236729E-2</v>
      </c>
    </row>
    <row r="305" spans="2:8">
      <c r="B305" s="52">
        <v>45643</v>
      </c>
      <c r="C305" s="53">
        <v>1739.35</v>
      </c>
      <c r="D305" s="8">
        <f t="shared" si="10"/>
        <v>1.019282146590772E-2</v>
      </c>
      <c r="F305" s="52">
        <v>45643</v>
      </c>
      <c r="G305" s="53">
        <v>24336</v>
      </c>
      <c r="H305" s="8">
        <f t="shared" si="11"/>
        <v>5.6676247011737679E-3</v>
      </c>
    </row>
    <row r="306" spans="2:8">
      <c r="B306" s="52">
        <v>45642</v>
      </c>
      <c r="C306" s="53">
        <v>1673.7</v>
      </c>
      <c r="D306" s="8">
        <f t="shared" si="10"/>
        <v>-3.774398482191621E-2</v>
      </c>
      <c r="F306" s="52">
        <v>45642</v>
      </c>
      <c r="G306" s="53">
        <v>24668.25</v>
      </c>
      <c r="H306" s="8">
        <f t="shared" si="11"/>
        <v>1.3652613412228787E-2</v>
      </c>
    </row>
    <row r="307" spans="2:8">
      <c r="B307" s="52">
        <v>45639</v>
      </c>
      <c r="C307" s="53">
        <v>1635.6</v>
      </c>
      <c r="D307" s="8">
        <f t="shared" si="10"/>
        <v>-2.2763936189281297E-2</v>
      </c>
      <c r="F307" s="52">
        <v>45639</v>
      </c>
      <c r="G307" s="53">
        <v>24768.3</v>
      </c>
      <c r="H307" s="8">
        <f t="shared" si="11"/>
        <v>4.0558207412362268E-3</v>
      </c>
    </row>
    <row r="308" spans="2:8">
      <c r="B308" s="52">
        <v>45638</v>
      </c>
      <c r="C308" s="53">
        <v>1634.25</v>
      </c>
      <c r="D308" s="8">
        <f t="shared" si="10"/>
        <v>-8.2538517975050407E-4</v>
      </c>
      <c r="F308" s="52">
        <v>45638</v>
      </c>
      <c r="G308" s="53">
        <v>24548.7</v>
      </c>
      <c r="H308" s="8">
        <f t="shared" si="11"/>
        <v>-8.8661716791220702E-3</v>
      </c>
    </row>
    <row r="309" spans="2:8">
      <c r="B309" s="52">
        <v>45637</v>
      </c>
      <c r="C309" s="53">
        <v>1651.6</v>
      </c>
      <c r="D309" s="8">
        <f t="shared" si="10"/>
        <v>1.0616490744989937E-2</v>
      </c>
      <c r="F309" s="52">
        <v>45637</v>
      </c>
      <c r="G309" s="53">
        <v>24641.8</v>
      </c>
      <c r="H309" s="8">
        <f t="shared" si="11"/>
        <v>3.7924615152735708E-3</v>
      </c>
    </row>
    <row r="310" spans="2:8">
      <c r="B310" s="52">
        <v>45636</v>
      </c>
      <c r="C310" s="53">
        <v>1574.35</v>
      </c>
      <c r="D310" s="8">
        <f t="shared" si="10"/>
        <v>-4.6772826350205854E-2</v>
      </c>
      <c r="F310" s="52">
        <v>45636</v>
      </c>
      <c r="G310" s="53">
        <v>24610.05</v>
      </c>
      <c r="H310" s="8">
        <f t="shared" si="11"/>
        <v>-1.2884610702140753E-3</v>
      </c>
    </row>
    <row r="311" spans="2:8">
      <c r="B311" s="52">
        <v>45635</v>
      </c>
      <c r="C311" s="53">
        <v>1524.1</v>
      </c>
      <c r="D311" s="8">
        <f t="shared" si="10"/>
        <v>-3.1917934385619517E-2</v>
      </c>
      <c r="F311" s="52">
        <v>45635</v>
      </c>
      <c r="G311" s="53">
        <v>24619</v>
      </c>
      <c r="H311" s="8">
        <f t="shared" si="11"/>
        <v>3.6367256466363074E-4</v>
      </c>
    </row>
    <row r="312" spans="2:8">
      <c r="B312" s="52">
        <v>45632</v>
      </c>
      <c r="C312" s="53">
        <v>1524.05</v>
      </c>
      <c r="D312" s="8">
        <f t="shared" si="10"/>
        <v>-3.2806246309302622E-5</v>
      </c>
      <c r="F312" s="52">
        <v>45632</v>
      </c>
      <c r="G312" s="53">
        <v>24677.8</v>
      </c>
      <c r="H312" s="8">
        <f t="shared" si="11"/>
        <v>2.3883992038669088E-3</v>
      </c>
    </row>
    <row r="313" spans="2:8">
      <c r="B313" s="52">
        <v>45631</v>
      </c>
      <c r="C313" s="53">
        <v>1519.4</v>
      </c>
      <c r="D313" s="8">
        <f t="shared" si="10"/>
        <v>-3.0510810012793765E-3</v>
      </c>
      <c r="F313" s="52">
        <v>45631</v>
      </c>
      <c r="G313" s="53">
        <v>24708.400000000001</v>
      </c>
      <c r="H313" s="8">
        <f t="shared" si="11"/>
        <v>1.239980873497748E-3</v>
      </c>
    </row>
    <row r="314" spans="2:8">
      <c r="B314" s="52">
        <v>45630</v>
      </c>
      <c r="C314" s="53">
        <v>1539.65</v>
      </c>
      <c r="D314" s="8">
        <f t="shared" si="10"/>
        <v>1.3327629327366086E-2</v>
      </c>
      <c r="F314" s="52">
        <v>45630</v>
      </c>
      <c r="G314" s="53">
        <v>24467.45</v>
      </c>
      <c r="H314" s="8">
        <f t="shared" si="11"/>
        <v>-9.7517443460524156E-3</v>
      </c>
    </row>
    <row r="315" spans="2:8">
      <c r="B315" s="52">
        <v>45629</v>
      </c>
      <c r="C315" s="53">
        <v>1528</v>
      </c>
      <c r="D315" s="8">
        <f t="shared" si="10"/>
        <v>-7.5666547591985989E-3</v>
      </c>
      <c r="F315" s="52">
        <v>45629</v>
      </c>
      <c r="G315" s="53">
        <v>24457.15</v>
      </c>
      <c r="H315" s="8">
        <f t="shared" si="11"/>
        <v>-4.2096744858988178E-4</v>
      </c>
    </row>
    <row r="316" spans="2:8">
      <c r="B316" s="52">
        <v>45628</v>
      </c>
      <c r="C316" s="53">
        <v>1580.55</v>
      </c>
      <c r="D316" s="8">
        <f t="shared" si="10"/>
        <v>3.4391361256544517E-2</v>
      </c>
      <c r="F316" s="52">
        <v>45628</v>
      </c>
      <c r="G316" s="53">
        <v>24276.05</v>
      </c>
      <c r="H316" s="8">
        <f t="shared" si="11"/>
        <v>-7.4047875570130151E-3</v>
      </c>
    </row>
    <row r="317" spans="2:8">
      <c r="B317" s="52">
        <v>45625</v>
      </c>
      <c r="C317" s="53">
        <v>1586.6</v>
      </c>
      <c r="D317" s="8">
        <f t="shared" si="10"/>
        <v>3.8277814684761768E-3</v>
      </c>
      <c r="F317" s="52">
        <v>45625</v>
      </c>
      <c r="G317" s="53">
        <v>24131.1</v>
      </c>
      <c r="H317" s="8">
        <f t="shared" si="11"/>
        <v>-5.9709054809163886E-3</v>
      </c>
    </row>
    <row r="318" spans="2:8">
      <c r="B318" s="52">
        <v>45624</v>
      </c>
      <c r="C318" s="53">
        <v>1549.6</v>
      </c>
      <c r="D318" s="8">
        <f t="shared" si="10"/>
        <v>-2.3320307575948607E-2</v>
      </c>
      <c r="F318" s="52">
        <v>45624</v>
      </c>
      <c r="G318" s="53">
        <v>23914.15</v>
      </c>
      <c r="H318" s="8">
        <f t="shared" si="11"/>
        <v>-8.9904728752521201E-3</v>
      </c>
    </row>
    <row r="319" spans="2:8">
      <c r="B319" s="52">
        <v>45623</v>
      </c>
      <c r="C319" s="53">
        <v>1561.5</v>
      </c>
      <c r="D319" s="8">
        <f t="shared" si="10"/>
        <v>7.6794011357770309E-3</v>
      </c>
      <c r="F319" s="52">
        <v>45623</v>
      </c>
      <c r="G319" s="53">
        <v>24274.9</v>
      </c>
      <c r="H319" s="8">
        <f t="shared" si="11"/>
        <v>1.5085211057052073E-2</v>
      </c>
    </row>
    <row r="320" spans="2:8">
      <c r="B320" s="52">
        <v>45622</v>
      </c>
      <c r="C320" s="53">
        <v>1520.7</v>
      </c>
      <c r="D320" s="8">
        <f t="shared" si="10"/>
        <v>-2.6128722382324665E-2</v>
      </c>
      <c r="F320" s="52">
        <v>45622</v>
      </c>
      <c r="G320" s="53">
        <v>24194.5</v>
      </c>
      <c r="H320" s="8">
        <f t="shared" si="11"/>
        <v>-3.3120630774998716E-3</v>
      </c>
    </row>
    <row r="321" spans="2:8">
      <c r="B321" s="52">
        <v>45621</v>
      </c>
      <c r="C321" s="53">
        <v>1536.3</v>
      </c>
      <c r="D321" s="8">
        <f t="shared" si="10"/>
        <v>1.0258433616097795E-2</v>
      </c>
      <c r="F321" s="52">
        <v>45621</v>
      </c>
      <c r="G321" s="53">
        <v>24221.9</v>
      </c>
      <c r="H321" s="8">
        <f t="shared" si="11"/>
        <v>1.1324887887744772E-3</v>
      </c>
    </row>
    <row r="322" spans="2:8">
      <c r="B322" s="52">
        <v>45618</v>
      </c>
      <c r="C322" s="53">
        <v>1520.2</v>
      </c>
      <c r="D322" s="8">
        <f t="shared" si="10"/>
        <v>-1.0479724012237179E-2</v>
      </c>
      <c r="F322" s="52">
        <v>45618</v>
      </c>
      <c r="G322" s="53">
        <v>23907.25</v>
      </c>
      <c r="H322" s="8">
        <f t="shared" si="11"/>
        <v>-1.2990310421560736E-2</v>
      </c>
    </row>
    <row r="323" spans="2:8">
      <c r="B323" s="52">
        <v>45617</v>
      </c>
      <c r="C323" s="53">
        <v>1534.6</v>
      </c>
      <c r="D323" s="8">
        <f t="shared" si="10"/>
        <v>9.4724378371267015E-3</v>
      </c>
      <c r="F323" s="52">
        <v>45617</v>
      </c>
      <c r="G323" s="53">
        <v>23349.9</v>
      </c>
      <c r="H323" s="8">
        <f t="shared" si="11"/>
        <v>-2.3313011743299583E-2</v>
      </c>
    </row>
    <row r="324" spans="2:8">
      <c r="B324" s="52">
        <v>45615</v>
      </c>
      <c r="C324" s="53">
        <v>1524.35</v>
      </c>
      <c r="D324" s="8">
        <f t="shared" si="10"/>
        <v>-6.679264955037123E-3</v>
      </c>
      <c r="F324" s="52">
        <v>45615</v>
      </c>
      <c r="G324" s="53">
        <v>23518.5</v>
      </c>
      <c r="H324" s="8">
        <f t="shared" si="11"/>
        <v>7.220587668469669E-3</v>
      </c>
    </row>
    <row r="325" spans="2:8">
      <c r="B325" s="52">
        <v>45614</v>
      </c>
      <c r="C325" s="53">
        <v>1546.9</v>
      </c>
      <c r="D325" s="8">
        <f t="shared" si="10"/>
        <v>1.4793190540230317E-2</v>
      </c>
      <c r="F325" s="52">
        <v>45614</v>
      </c>
      <c r="G325" s="53">
        <v>23453.8</v>
      </c>
      <c r="H325" s="8">
        <f t="shared" si="11"/>
        <v>-2.7510257882092937E-3</v>
      </c>
    </row>
    <row r="326" spans="2:8">
      <c r="B326" s="52">
        <v>45610</v>
      </c>
      <c r="C326" s="53">
        <v>1567.55</v>
      </c>
      <c r="D326" s="8">
        <f t="shared" si="10"/>
        <v>1.3349279203568321E-2</v>
      </c>
      <c r="F326" s="52">
        <v>45610</v>
      </c>
      <c r="G326" s="53">
        <v>23532.7</v>
      </c>
      <c r="H326" s="8">
        <f t="shared" si="11"/>
        <v>3.3640604081215386E-3</v>
      </c>
    </row>
    <row r="327" spans="2:8">
      <c r="B327" s="52">
        <v>45609</v>
      </c>
      <c r="C327" s="53">
        <v>1591.45</v>
      </c>
      <c r="D327" s="8">
        <f t="shared" si="10"/>
        <v>1.5246722592580753E-2</v>
      </c>
      <c r="F327" s="52">
        <v>45609</v>
      </c>
      <c r="G327" s="53">
        <v>23559.05</v>
      </c>
      <c r="H327" s="8">
        <f t="shared" si="11"/>
        <v>1.1197185193367876E-3</v>
      </c>
    </row>
    <row r="328" spans="2:8">
      <c r="B328" s="52">
        <v>45608</v>
      </c>
      <c r="C328" s="53">
        <v>1677.15</v>
      </c>
      <c r="D328" s="8">
        <f t="shared" si="10"/>
        <v>5.3850262339376176E-2</v>
      </c>
      <c r="F328" s="52">
        <v>45608</v>
      </c>
      <c r="G328" s="53">
        <v>23883.45</v>
      </c>
      <c r="H328" s="8">
        <f t="shared" si="11"/>
        <v>1.3769655397819491E-2</v>
      </c>
    </row>
    <row r="329" spans="2:8">
      <c r="B329" s="52">
        <v>45607</v>
      </c>
      <c r="C329" s="53">
        <v>1681.1</v>
      </c>
      <c r="D329" s="8">
        <f t="shared" si="10"/>
        <v>2.3551858808095183E-3</v>
      </c>
      <c r="F329" s="52">
        <v>45607</v>
      </c>
      <c r="G329" s="53">
        <v>24141.3</v>
      </c>
      <c r="H329" s="8">
        <f t="shared" si="11"/>
        <v>1.0796178943996759E-2</v>
      </c>
    </row>
    <row r="330" spans="2:8">
      <c r="B330" s="52">
        <v>45604</v>
      </c>
      <c r="C330" s="53">
        <v>1704.15</v>
      </c>
      <c r="D330" s="8">
        <f t="shared" si="10"/>
        <v>1.37112604842069E-2</v>
      </c>
      <c r="F330" s="52">
        <v>45604</v>
      </c>
      <c r="G330" s="53">
        <v>24148.2</v>
      </c>
      <c r="H330" s="8">
        <f t="shared" si="11"/>
        <v>2.8581725093523858E-4</v>
      </c>
    </row>
    <row r="331" spans="2:8">
      <c r="B331" s="52">
        <v>45603</v>
      </c>
      <c r="C331" s="53">
        <v>1680.15</v>
      </c>
      <c r="D331" s="8">
        <f t="shared" si="10"/>
        <v>-1.4083267318017789E-2</v>
      </c>
      <c r="F331" s="52">
        <v>45603</v>
      </c>
      <c r="G331" s="53">
        <v>24199.35</v>
      </c>
      <c r="H331" s="8">
        <f t="shared" si="11"/>
        <v>2.1181702984072182E-3</v>
      </c>
    </row>
    <row r="332" spans="2:8">
      <c r="B332" s="52">
        <v>45602</v>
      </c>
      <c r="C332" s="53">
        <v>1609.2</v>
      </c>
      <c r="D332" s="8">
        <f t="shared" si="10"/>
        <v>-4.2228372466744046E-2</v>
      </c>
      <c r="F332" s="52">
        <v>45602</v>
      </c>
      <c r="G332" s="53">
        <v>24484.05</v>
      </c>
      <c r="H332" s="8">
        <f t="shared" si="11"/>
        <v>1.1764778806042431E-2</v>
      </c>
    </row>
    <row r="333" spans="2:8">
      <c r="B333" s="52">
        <v>45601</v>
      </c>
      <c r="C333" s="53">
        <v>1569.8</v>
      </c>
      <c r="D333" s="8">
        <f t="shared" si="10"/>
        <v>-2.4484215759383643E-2</v>
      </c>
      <c r="F333" s="52">
        <v>45601</v>
      </c>
      <c r="G333" s="53">
        <v>24213.3</v>
      </c>
      <c r="H333" s="8">
        <f t="shared" si="11"/>
        <v>-1.1058219534758384E-2</v>
      </c>
    </row>
    <row r="334" spans="2:8">
      <c r="B334" s="52">
        <v>45600</v>
      </c>
      <c r="C334" s="53">
        <v>1611.95</v>
      </c>
      <c r="D334" s="8">
        <f t="shared" si="10"/>
        <v>2.6850554210727573E-2</v>
      </c>
      <c r="F334" s="52">
        <v>45600</v>
      </c>
      <c r="G334" s="53">
        <v>23995.35</v>
      </c>
      <c r="H334" s="8">
        <f t="shared" si="11"/>
        <v>-9.0012513783747083E-3</v>
      </c>
    </row>
    <row r="335" spans="2:8">
      <c r="B335" s="52">
        <v>45597</v>
      </c>
      <c r="C335" s="53">
        <v>1668.1</v>
      </c>
      <c r="D335" s="8">
        <f t="shared" si="10"/>
        <v>3.4833586649709813E-2</v>
      </c>
      <c r="F335" s="52">
        <v>45597</v>
      </c>
      <c r="G335" s="53">
        <v>24304.35</v>
      </c>
      <c r="H335" s="8">
        <f t="shared" si="11"/>
        <v>1.2877495014659068E-2</v>
      </c>
    </row>
    <row r="336" spans="2:8">
      <c r="B336" s="52">
        <v>45596</v>
      </c>
      <c r="C336" s="53">
        <v>1623.1</v>
      </c>
      <c r="D336" s="8">
        <f t="shared" si="10"/>
        <v>-2.6976799952041275E-2</v>
      </c>
      <c r="F336" s="52">
        <v>45596</v>
      </c>
      <c r="G336" s="53">
        <v>24205.35</v>
      </c>
      <c r="H336" s="8">
        <f t="shared" si="11"/>
        <v>-4.0733448950496243E-3</v>
      </c>
    </row>
    <row r="337" spans="2:8">
      <c r="B337" s="52">
        <v>45595</v>
      </c>
      <c r="C337" s="53">
        <v>1583.4</v>
      </c>
      <c r="D337" s="8">
        <f t="shared" si="10"/>
        <v>-2.4459367876285998E-2</v>
      </c>
      <c r="F337" s="52">
        <v>45595</v>
      </c>
      <c r="G337" s="53">
        <v>24340.85</v>
      </c>
      <c r="H337" s="8">
        <f t="shared" si="11"/>
        <v>5.5979359934890116E-3</v>
      </c>
    </row>
    <row r="338" spans="2:8">
      <c r="B338" s="52">
        <v>45594</v>
      </c>
      <c r="C338" s="53">
        <v>1560.7</v>
      </c>
      <c r="D338" s="8">
        <f t="shared" si="10"/>
        <v>-1.4336238474169538E-2</v>
      </c>
      <c r="F338" s="52">
        <v>45594</v>
      </c>
      <c r="G338" s="53">
        <v>24466.85</v>
      </c>
      <c r="H338" s="8">
        <f t="shared" si="11"/>
        <v>5.1764831548610779E-3</v>
      </c>
    </row>
    <row r="339" spans="2:8">
      <c r="B339" s="52">
        <v>45593</v>
      </c>
      <c r="C339" s="53">
        <v>1576.1</v>
      </c>
      <c r="D339" s="8">
        <f t="shared" si="10"/>
        <v>9.867367207022415E-3</v>
      </c>
      <c r="F339" s="52">
        <v>45593</v>
      </c>
      <c r="G339" s="53">
        <v>24339.15</v>
      </c>
      <c r="H339" s="8">
        <f t="shared" si="11"/>
        <v>-5.2193069397979963E-3</v>
      </c>
    </row>
    <row r="340" spans="2:8">
      <c r="B340" s="52">
        <v>45590</v>
      </c>
      <c r="C340" s="53">
        <v>1601.85</v>
      </c>
      <c r="D340" s="8">
        <f t="shared" si="10"/>
        <v>1.6337795825138057E-2</v>
      </c>
      <c r="F340" s="52">
        <v>45590</v>
      </c>
      <c r="G340" s="53">
        <v>24180.799999999999</v>
      </c>
      <c r="H340" s="8">
        <f t="shared" si="11"/>
        <v>-6.5059790502134396E-3</v>
      </c>
    </row>
    <row r="341" spans="2:8">
      <c r="B341" s="52">
        <v>45589</v>
      </c>
      <c r="C341" s="53">
        <v>1590.8</v>
      </c>
      <c r="D341" s="8">
        <f t="shared" si="10"/>
        <v>-6.8982738708368574E-3</v>
      </c>
      <c r="F341" s="52">
        <v>45589</v>
      </c>
      <c r="G341" s="53">
        <v>24399.4</v>
      </c>
      <c r="H341" s="8">
        <f t="shared" si="11"/>
        <v>9.0402302653345146E-3</v>
      </c>
    </row>
    <row r="342" spans="2:8">
      <c r="B342" s="52">
        <v>45588</v>
      </c>
      <c r="C342" s="53">
        <v>1607.95</v>
      </c>
      <c r="D342" s="8">
        <f t="shared" si="10"/>
        <v>1.0780739250691562E-2</v>
      </c>
      <c r="F342" s="52">
        <v>45588</v>
      </c>
      <c r="G342" s="53">
        <v>24435.5</v>
      </c>
      <c r="H342" s="8">
        <f t="shared" si="11"/>
        <v>1.4795445789650419E-3</v>
      </c>
    </row>
    <row r="343" spans="2:8">
      <c r="B343" s="52">
        <v>45587</v>
      </c>
      <c r="C343" s="53">
        <v>1607.1</v>
      </c>
      <c r="D343" s="8">
        <f t="shared" si="10"/>
        <v>-5.2862340246906392E-4</v>
      </c>
      <c r="F343" s="52">
        <v>45587</v>
      </c>
      <c r="G343" s="53">
        <v>24472.1</v>
      </c>
      <c r="H343" s="8">
        <f t="shared" si="11"/>
        <v>1.497820793517679E-3</v>
      </c>
    </row>
    <row r="344" spans="2:8">
      <c r="B344" s="52">
        <v>45586</v>
      </c>
      <c r="C344" s="53">
        <v>1666.3</v>
      </c>
      <c r="D344" s="8">
        <f t="shared" si="10"/>
        <v>3.6836537863232044E-2</v>
      </c>
      <c r="F344" s="52">
        <v>45586</v>
      </c>
      <c r="G344" s="53">
        <v>24781.1</v>
      </c>
      <c r="H344" s="8">
        <f t="shared" si="11"/>
        <v>1.2626623787905356E-2</v>
      </c>
    </row>
    <row r="345" spans="2:8">
      <c r="B345" s="52">
        <v>45583</v>
      </c>
      <c r="C345" s="53">
        <v>1701</v>
      </c>
      <c r="D345" s="8">
        <f t="shared" si="10"/>
        <v>2.082458140790977E-2</v>
      </c>
      <c r="F345" s="52">
        <v>45583</v>
      </c>
      <c r="G345" s="53">
        <v>24854.05</v>
      </c>
      <c r="H345" s="8">
        <f t="shared" si="11"/>
        <v>2.9437757000294607E-3</v>
      </c>
    </row>
    <row r="346" spans="2:8">
      <c r="B346" s="52">
        <v>45582</v>
      </c>
      <c r="C346" s="53">
        <v>1715.75</v>
      </c>
      <c r="D346" s="8">
        <f t="shared" si="10"/>
        <v>8.6713697824809532E-3</v>
      </c>
      <c r="F346" s="52">
        <v>45582</v>
      </c>
      <c r="G346" s="53">
        <v>24749.85</v>
      </c>
      <c r="H346" s="8">
        <f t="shared" si="11"/>
        <v>-4.1924756729788681E-3</v>
      </c>
    </row>
    <row r="347" spans="2:8">
      <c r="B347" s="52">
        <v>45581</v>
      </c>
      <c r="C347" s="53">
        <v>1726.05</v>
      </c>
      <c r="D347" s="8">
        <f t="shared" si="10"/>
        <v>6.0032055952208285E-3</v>
      </c>
      <c r="F347" s="52">
        <v>45581</v>
      </c>
      <c r="G347" s="53">
        <v>24971.3</v>
      </c>
      <c r="H347" s="8">
        <f t="shared" si="11"/>
        <v>8.9475289749230136E-3</v>
      </c>
    </row>
    <row r="348" spans="2:8">
      <c r="B348" s="52">
        <v>45580</v>
      </c>
      <c r="C348" s="53">
        <v>1743.75</v>
      </c>
      <c r="D348" s="8">
        <f t="shared" si="10"/>
        <v>1.0254627617971801E-2</v>
      </c>
      <c r="F348" s="52">
        <v>45580</v>
      </c>
      <c r="G348" s="53">
        <v>25057.35</v>
      </c>
      <c r="H348" s="8">
        <f t="shared" si="11"/>
        <v>3.4459559574391285E-3</v>
      </c>
    </row>
    <row r="349" spans="2:8">
      <c r="B349" s="52">
        <v>45579</v>
      </c>
      <c r="C349" s="53">
        <v>1725.65</v>
      </c>
      <c r="D349" s="8">
        <f t="shared" ref="D349:D412" si="12">IFERROR(C349/C348-1,0)</f>
        <v>-1.0379928315412124E-2</v>
      </c>
      <c r="F349" s="52">
        <v>45579</v>
      </c>
      <c r="G349" s="53">
        <v>25127.95</v>
      </c>
      <c r="H349" s="8">
        <f t="shared" ref="H349:H412" si="13">IFERROR(G349/G348-1,0)</f>
        <v>2.8175365711060607E-3</v>
      </c>
    </row>
    <row r="350" spans="2:8">
      <c r="B350" s="52">
        <v>45576</v>
      </c>
      <c r="C350" s="53">
        <v>1745.75</v>
      </c>
      <c r="D350" s="8">
        <f t="shared" si="12"/>
        <v>1.164778489264906E-2</v>
      </c>
      <c r="F350" s="52">
        <v>45576</v>
      </c>
      <c r="G350" s="53">
        <v>24964.25</v>
      </c>
      <c r="H350" s="8">
        <f t="shared" si="13"/>
        <v>-6.514657980456029E-3</v>
      </c>
    </row>
    <row r="351" spans="2:8">
      <c r="B351" s="52">
        <v>45575</v>
      </c>
      <c r="C351" s="53">
        <v>1712.55</v>
      </c>
      <c r="D351" s="8">
        <f t="shared" si="12"/>
        <v>-1.9017614205928735E-2</v>
      </c>
      <c r="F351" s="52">
        <v>45575</v>
      </c>
      <c r="G351" s="53">
        <v>24998.45</v>
      </c>
      <c r="H351" s="8">
        <f t="shared" si="13"/>
        <v>1.3699590414293361E-3</v>
      </c>
    </row>
    <row r="352" spans="2:8">
      <c r="B352" s="52">
        <v>45574</v>
      </c>
      <c r="C352" s="53">
        <v>1744.1</v>
      </c>
      <c r="D352" s="8">
        <f t="shared" si="12"/>
        <v>1.8422819771685361E-2</v>
      </c>
      <c r="F352" s="52">
        <v>45574</v>
      </c>
      <c r="G352" s="53">
        <v>24981.95</v>
      </c>
      <c r="H352" s="8">
        <f t="shared" si="13"/>
        <v>-6.6004092253724167E-4</v>
      </c>
    </row>
    <row r="353" spans="2:8">
      <c r="B353" s="52">
        <v>45573</v>
      </c>
      <c r="C353" s="53">
        <v>1709.5</v>
      </c>
      <c r="D353" s="8">
        <f t="shared" si="12"/>
        <v>-1.9838312023393145E-2</v>
      </c>
      <c r="F353" s="52">
        <v>45573</v>
      </c>
      <c r="G353" s="53">
        <v>25013.15</v>
      </c>
      <c r="H353" s="8">
        <f t="shared" si="13"/>
        <v>1.2489017070325126E-3</v>
      </c>
    </row>
    <row r="354" spans="2:8">
      <c r="B354" s="52">
        <v>45572</v>
      </c>
      <c r="C354" s="53">
        <v>1687</v>
      </c>
      <c r="D354" s="8">
        <f t="shared" si="12"/>
        <v>-1.3161743199766041E-2</v>
      </c>
      <c r="F354" s="52">
        <v>45572</v>
      </c>
      <c r="G354" s="53">
        <v>24795.75</v>
      </c>
      <c r="H354" s="8">
        <f t="shared" si="13"/>
        <v>-8.6914283087097255E-3</v>
      </c>
    </row>
    <row r="355" spans="2:8">
      <c r="B355" s="52">
        <v>45569</v>
      </c>
      <c r="C355" s="53">
        <v>1749.1</v>
      </c>
      <c r="D355" s="8">
        <f t="shared" si="12"/>
        <v>3.6810906935388132E-2</v>
      </c>
      <c r="F355" s="52">
        <v>45569</v>
      </c>
      <c r="G355" s="53">
        <v>25014.6</v>
      </c>
      <c r="H355" s="8">
        <f t="shared" si="13"/>
        <v>8.8261093130879154E-3</v>
      </c>
    </row>
    <row r="356" spans="2:8">
      <c r="B356" s="52">
        <v>45568</v>
      </c>
      <c r="C356" s="53">
        <v>1788.05</v>
      </c>
      <c r="D356" s="8">
        <f t="shared" si="12"/>
        <v>2.2268595277571412E-2</v>
      </c>
      <c r="F356" s="52">
        <v>45568</v>
      </c>
      <c r="G356" s="53">
        <v>25250.1</v>
      </c>
      <c r="H356" s="8">
        <f t="shared" si="13"/>
        <v>9.4145019308724542E-3</v>
      </c>
    </row>
    <row r="357" spans="2:8">
      <c r="B357" s="52">
        <v>45566</v>
      </c>
      <c r="C357" s="53">
        <v>1812.5</v>
      </c>
      <c r="D357" s="8">
        <f t="shared" si="12"/>
        <v>1.3674114258549919E-2</v>
      </c>
      <c r="F357" s="52">
        <v>45566</v>
      </c>
      <c r="G357" s="53">
        <v>25796.9</v>
      </c>
      <c r="H357" s="8">
        <f t="shared" si="13"/>
        <v>2.1655359780753392E-2</v>
      </c>
    </row>
    <row r="358" spans="2:8">
      <c r="B358" s="52">
        <v>45565</v>
      </c>
      <c r="C358" s="53">
        <v>1794.3</v>
      </c>
      <c r="D358" s="8">
        <f t="shared" si="12"/>
        <v>-1.0041379310344878E-2</v>
      </c>
      <c r="F358" s="52">
        <v>45565</v>
      </c>
      <c r="G358" s="53">
        <v>25810.85</v>
      </c>
      <c r="H358" s="8">
        <f t="shared" si="13"/>
        <v>5.4076264977553912E-4</v>
      </c>
    </row>
    <row r="359" spans="2:8">
      <c r="B359" s="52">
        <v>45562</v>
      </c>
      <c r="C359" s="53">
        <v>1847.15</v>
      </c>
      <c r="D359" s="8">
        <f t="shared" si="12"/>
        <v>2.9454383324973632E-2</v>
      </c>
      <c r="F359" s="52">
        <v>45562</v>
      </c>
      <c r="G359" s="53">
        <v>26178.95</v>
      </c>
      <c r="H359" s="8">
        <f t="shared" si="13"/>
        <v>1.4261444315084582E-2</v>
      </c>
    </row>
    <row r="360" spans="2:8">
      <c r="B360" s="52">
        <v>45561</v>
      </c>
      <c r="C360" s="53">
        <v>1750.4</v>
      </c>
      <c r="D360" s="8">
        <f t="shared" si="12"/>
        <v>-5.2377987710797713E-2</v>
      </c>
      <c r="F360" s="52">
        <v>45561</v>
      </c>
      <c r="G360" s="53">
        <v>26216.05</v>
      </c>
      <c r="H360" s="8">
        <f t="shared" si="13"/>
        <v>1.4171691377995455E-3</v>
      </c>
    </row>
    <row r="361" spans="2:8">
      <c r="B361" s="52">
        <v>45560</v>
      </c>
      <c r="C361" s="53">
        <v>1749.5</v>
      </c>
      <c r="D361" s="8">
        <f t="shared" si="12"/>
        <v>-5.1416819012806148E-4</v>
      </c>
      <c r="F361" s="52">
        <v>45560</v>
      </c>
      <c r="G361" s="53">
        <v>26004.15</v>
      </c>
      <c r="H361" s="8">
        <f t="shared" si="13"/>
        <v>-8.0828347519934507E-3</v>
      </c>
    </row>
    <row r="362" spans="2:8">
      <c r="B362" s="52">
        <v>45559</v>
      </c>
      <c r="C362" s="53">
        <v>1748.4</v>
      </c>
      <c r="D362" s="8">
        <f t="shared" si="12"/>
        <v>-6.2875107173476774E-4</v>
      </c>
      <c r="F362" s="52">
        <v>45559</v>
      </c>
      <c r="G362" s="53">
        <v>25940.400000000001</v>
      </c>
      <c r="H362" s="8">
        <f t="shared" si="13"/>
        <v>-2.4515317747360044E-3</v>
      </c>
    </row>
    <row r="363" spans="2:8">
      <c r="B363" s="52">
        <v>45558</v>
      </c>
      <c r="C363" s="53">
        <v>1749.4</v>
      </c>
      <c r="D363" s="8">
        <f t="shared" si="12"/>
        <v>5.7195149851296812E-4</v>
      </c>
      <c r="F363" s="52">
        <v>45558</v>
      </c>
      <c r="G363" s="53">
        <v>25939.05</v>
      </c>
      <c r="H363" s="8">
        <f t="shared" si="13"/>
        <v>-5.2042374057537089E-5</v>
      </c>
    </row>
    <row r="364" spans="2:8">
      <c r="B364" s="52">
        <v>45555</v>
      </c>
      <c r="C364" s="53">
        <v>1752.55</v>
      </c>
      <c r="D364" s="8">
        <f t="shared" si="12"/>
        <v>1.8006173545215276E-3</v>
      </c>
      <c r="F364" s="52">
        <v>45555</v>
      </c>
      <c r="G364" s="53">
        <v>25790.95</v>
      </c>
      <c r="H364" s="8">
        <f t="shared" si="13"/>
        <v>-5.7095383215652884E-3</v>
      </c>
    </row>
    <row r="365" spans="2:8">
      <c r="B365" s="52">
        <v>45554</v>
      </c>
      <c r="C365" s="53">
        <v>1731.6</v>
      </c>
      <c r="D365" s="8">
        <f t="shared" si="12"/>
        <v>-1.1954009871330329E-2</v>
      </c>
      <c r="F365" s="52">
        <v>45554</v>
      </c>
      <c r="G365" s="53">
        <v>25415.8</v>
      </c>
      <c r="H365" s="8">
        <f t="shared" si="13"/>
        <v>-1.4545799980225649E-2</v>
      </c>
    </row>
    <row r="366" spans="2:8">
      <c r="B366" s="52">
        <v>45553</v>
      </c>
      <c r="C366" s="53">
        <v>1777.45</v>
      </c>
      <c r="D366" s="8">
        <f t="shared" si="12"/>
        <v>2.6478401478401636E-2</v>
      </c>
      <c r="F366" s="52">
        <v>45553</v>
      </c>
      <c r="G366" s="53">
        <v>25377.55</v>
      </c>
      <c r="H366" s="8">
        <f t="shared" si="13"/>
        <v>-1.5049693497745098E-3</v>
      </c>
    </row>
    <row r="367" spans="2:8">
      <c r="B367" s="52">
        <v>45552</v>
      </c>
      <c r="C367" s="53">
        <v>1773.4</v>
      </c>
      <c r="D367" s="8">
        <f t="shared" si="12"/>
        <v>-2.2785451067540707E-3</v>
      </c>
      <c r="F367" s="52">
        <v>45552</v>
      </c>
      <c r="G367" s="53">
        <v>25418.55</v>
      </c>
      <c r="H367" s="8">
        <f t="shared" si="13"/>
        <v>1.6156011908163848E-3</v>
      </c>
    </row>
    <row r="368" spans="2:8">
      <c r="B368" s="52">
        <v>45551</v>
      </c>
      <c r="C368" s="53">
        <v>1752.35</v>
      </c>
      <c r="D368" s="8">
        <f t="shared" si="12"/>
        <v>-1.1869854516747602E-2</v>
      </c>
      <c r="F368" s="52">
        <v>45551</v>
      </c>
      <c r="G368" s="53">
        <v>25383.75</v>
      </c>
      <c r="H368" s="8">
        <f t="shared" si="13"/>
        <v>-1.3690788813680577E-3</v>
      </c>
    </row>
    <row r="369" spans="2:8">
      <c r="B369" s="52">
        <v>45548</v>
      </c>
      <c r="C369" s="53">
        <v>1794.95</v>
      </c>
      <c r="D369" s="8">
        <f t="shared" si="12"/>
        <v>2.4310212001027232E-2</v>
      </c>
      <c r="F369" s="52">
        <v>45548</v>
      </c>
      <c r="G369" s="53">
        <v>25356.5</v>
      </c>
      <c r="H369" s="8">
        <f t="shared" si="13"/>
        <v>-1.0735214458068576E-3</v>
      </c>
    </row>
    <row r="370" spans="2:8">
      <c r="B370" s="52">
        <v>45547</v>
      </c>
      <c r="C370" s="53">
        <v>1750.55</v>
      </c>
      <c r="D370" s="8">
        <f t="shared" si="12"/>
        <v>-2.4736065071450541E-2</v>
      </c>
      <c r="F370" s="52">
        <v>45547</v>
      </c>
      <c r="G370" s="53">
        <v>25388.9</v>
      </c>
      <c r="H370" s="8">
        <f t="shared" si="13"/>
        <v>1.277778873267188E-3</v>
      </c>
    </row>
    <row r="371" spans="2:8">
      <c r="B371" s="52">
        <v>45546</v>
      </c>
      <c r="C371" s="53">
        <v>1769.3</v>
      </c>
      <c r="D371" s="8">
        <f t="shared" si="12"/>
        <v>1.0710919425323429E-2</v>
      </c>
      <c r="F371" s="52">
        <v>45546</v>
      </c>
      <c r="G371" s="53">
        <v>24918.45</v>
      </c>
      <c r="H371" s="8">
        <f t="shared" si="13"/>
        <v>-1.8529751190480948E-2</v>
      </c>
    </row>
    <row r="372" spans="2:8">
      <c r="B372" s="52">
        <v>45545</v>
      </c>
      <c r="C372" s="53">
        <v>1789.45</v>
      </c>
      <c r="D372" s="8">
        <f t="shared" si="12"/>
        <v>1.1388684790595294E-2</v>
      </c>
      <c r="F372" s="52">
        <v>45545</v>
      </c>
      <c r="G372" s="53">
        <v>25041.1</v>
      </c>
      <c r="H372" s="8">
        <f t="shared" si="13"/>
        <v>4.9220557458429237E-3</v>
      </c>
    </row>
    <row r="373" spans="2:8">
      <c r="B373" s="52">
        <v>45544</v>
      </c>
      <c r="C373" s="53">
        <v>1775.6</v>
      </c>
      <c r="D373" s="8">
        <f t="shared" si="12"/>
        <v>-7.739808320992525E-3</v>
      </c>
      <c r="F373" s="52">
        <v>45544</v>
      </c>
      <c r="G373" s="53">
        <v>24936.400000000001</v>
      </c>
      <c r="H373" s="8">
        <f t="shared" si="13"/>
        <v>-4.1811262284802142E-3</v>
      </c>
    </row>
    <row r="374" spans="2:8">
      <c r="B374" s="52">
        <v>45541</v>
      </c>
      <c r="C374" s="53">
        <v>1837.5</v>
      </c>
      <c r="D374" s="8">
        <f t="shared" si="12"/>
        <v>3.4861455282721332E-2</v>
      </c>
      <c r="F374" s="52">
        <v>45541</v>
      </c>
      <c r="G374" s="53">
        <v>24852.15</v>
      </c>
      <c r="H374" s="8">
        <f t="shared" si="13"/>
        <v>-3.378595146051544E-3</v>
      </c>
    </row>
    <row r="375" spans="2:8">
      <c r="B375" s="52">
        <v>45540</v>
      </c>
      <c r="C375" s="53">
        <v>1869.3</v>
      </c>
      <c r="D375" s="8">
        <f t="shared" si="12"/>
        <v>1.7306122448979666E-2</v>
      </c>
      <c r="F375" s="52">
        <v>45540</v>
      </c>
      <c r="G375" s="53">
        <v>25145.1</v>
      </c>
      <c r="H375" s="8">
        <f t="shared" si="13"/>
        <v>1.1787712531913686E-2</v>
      </c>
    </row>
    <row r="376" spans="2:8">
      <c r="B376" s="52">
        <v>45539</v>
      </c>
      <c r="C376" s="53">
        <v>1928.6</v>
      </c>
      <c r="D376" s="8">
        <f t="shared" si="12"/>
        <v>3.1723104905579502E-2</v>
      </c>
      <c r="F376" s="52">
        <v>45539</v>
      </c>
      <c r="G376" s="53">
        <v>25198.7</v>
      </c>
      <c r="H376" s="8">
        <f t="shared" si="13"/>
        <v>2.1316280309087166E-3</v>
      </c>
    </row>
    <row r="377" spans="2:8">
      <c r="B377" s="52">
        <v>45538</v>
      </c>
      <c r="C377" s="53">
        <v>1848.5</v>
      </c>
      <c r="D377" s="8">
        <f t="shared" si="12"/>
        <v>-4.153271803380687E-2</v>
      </c>
      <c r="F377" s="52">
        <v>45538</v>
      </c>
      <c r="G377" s="53">
        <v>25279.85</v>
      </c>
      <c r="H377" s="8">
        <f t="shared" si="13"/>
        <v>3.220404227202156E-3</v>
      </c>
    </row>
    <row r="378" spans="2:8">
      <c r="B378" s="52">
        <v>45537</v>
      </c>
      <c r="C378" s="53">
        <v>1828.3</v>
      </c>
      <c r="D378" s="8">
        <f t="shared" si="12"/>
        <v>-1.0927779280497707E-2</v>
      </c>
      <c r="F378" s="52">
        <v>45537</v>
      </c>
      <c r="G378" s="53">
        <v>25278.7</v>
      </c>
      <c r="H378" s="8">
        <f t="shared" si="13"/>
        <v>-4.5490776250600717E-5</v>
      </c>
    </row>
    <row r="379" spans="2:8">
      <c r="B379" s="52">
        <v>45534</v>
      </c>
      <c r="C379" s="53">
        <v>1771.7</v>
      </c>
      <c r="D379" s="8">
        <f t="shared" si="12"/>
        <v>-3.0957720286605039E-2</v>
      </c>
      <c r="F379" s="52">
        <v>45534</v>
      </c>
      <c r="G379" s="53">
        <v>25235.9</v>
      </c>
      <c r="H379" s="8">
        <f t="shared" si="13"/>
        <v>-1.6931250420314514E-3</v>
      </c>
    </row>
    <row r="380" spans="2:8">
      <c r="B380" s="52">
        <v>45533</v>
      </c>
      <c r="C380" s="53">
        <v>1666.2</v>
      </c>
      <c r="D380" s="8">
        <f t="shared" si="12"/>
        <v>-5.9547327425636398E-2</v>
      </c>
      <c r="F380" s="52">
        <v>45533</v>
      </c>
      <c r="G380" s="53">
        <v>25151.95</v>
      </c>
      <c r="H380" s="8">
        <f t="shared" si="13"/>
        <v>-3.3266101070300591E-3</v>
      </c>
    </row>
    <row r="381" spans="2:8">
      <c r="B381" s="52">
        <v>45532</v>
      </c>
      <c r="C381" s="53">
        <v>1699.1</v>
      </c>
      <c r="D381" s="8">
        <f t="shared" si="12"/>
        <v>1.9745528748049468E-2</v>
      </c>
      <c r="F381" s="52">
        <v>45532</v>
      </c>
      <c r="G381" s="53">
        <v>25052.35</v>
      </c>
      <c r="H381" s="8">
        <f t="shared" si="13"/>
        <v>-3.9599315361235066E-3</v>
      </c>
    </row>
    <row r="382" spans="2:8">
      <c r="B382" s="52">
        <v>45531</v>
      </c>
      <c r="C382" s="53">
        <v>1734.8</v>
      </c>
      <c r="D382" s="8">
        <f t="shared" si="12"/>
        <v>2.1011123535989773E-2</v>
      </c>
      <c r="F382" s="52">
        <v>45531</v>
      </c>
      <c r="G382" s="53">
        <v>25017.75</v>
      </c>
      <c r="H382" s="8">
        <f t="shared" si="13"/>
        <v>-1.3811079599318488E-3</v>
      </c>
    </row>
    <row r="383" spans="2:8">
      <c r="B383" s="52">
        <v>45530</v>
      </c>
      <c r="C383" s="53">
        <v>1784.15</v>
      </c>
      <c r="D383" s="8">
        <f t="shared" si="12"/>
        <v>2.8447083237260751E-2</v>
      </c>
      <c r="F383" s="52">
        <v>45530</v>
      </c>
      <c r="G383" s="53">
        <v>25010.6</v>
      </c>
      <c r="H383" s="8">
        <f t="shared" si="13"/>
        <v>-2.8579708407039384E-4</v>
      </c>
    </row>
    <row r="384" spans="2:8">
      <c r="B384" s="52">
        <v>45527</v>
      </c>
      <c r="C384" s="53">
        <v>1726.85</v>
      </c>
      <c r="D384" s="8">
        <f t="shared" si="12"/>
        <v>-3.2116133733150365E-2</v>
      </c>
      <c r="F384" s="52">
        <v>45527</v>
      </c>
      <c r="G384" s="53">
        <v>24823.15</v>
      </c>
      <c r="H384" s="8">
        <f t="shared" si="13"/>
        <v>-7.4948221953889949E-3</v>
      </c>
    </row>
    <row r="385" spans="2:8">
      <c r="B385" s="52">
        <v>45526</v>
      </c>
      <c r="C385" s="53">
        <v>1669.25</v>
      </c>
      <c r="D385" s="8">
        <f t="shared" si="12"/>
        <v>-3.335553174855943E-2</v>
      </c>
      <c r="F385" s="52">
        <v>45526</v>
      </c>
      <c r="G385" s="53">
        <v>24811.5</v>
      </c>
      <c r="H385" s="8">
        <f t="shared" si="13"/>
        <v>-4.6931996946408816E-4</v>
      </c>
    </row>
    <row r="386" spans="2:8">
      <c r="B386" s="52">
        <v>45525</v>
      </c>
      <c r="C386" s="53">
        <v>1600.55</v>
      </c>
      <c r="D386" s="8">
        <f t="shared" si="12"/>
        <v>-4.1156207877789508E-2</v>
      </c>
      <c r="F386" s="52">
        <v>45525</v>
      </c>
      <c r="G386" s="53">
        <v>24770.2</v>
      </c>
      <c r="H386" s="8">
        <f t="shared" si="13"/>
        <v>-1.66455071237126E-3</v>
      </c>
    </row>
    <row r="387" spans="2:8">
      <c r="B387" s="52">
        <v>45524</v>
      </c>
      <c r="C387" s="53">
        <v>1615.05</v>
      </c>
      <c r="D387" s="8">
        <f t="shared" si="12"/>
        <v>9.0593858361187607E-3</v>
      </c>
      <c r="F387" s="52">
        <v>45524</v>
      </c>
      <c r="G387" s="53">
        <v>24698.85</v>
      </c>
      <c r="H387" s="8">
        <f t="shared" si="13"/>
        <v>-2.8804773477808521E-3</v>
      </c>
    </row>
    <row r="388" spans="2:8">
      <c r="B388" s="52">
        <v>45523</v>
      </c>
      <c r="C388" s="53">
        <v>1596.95</v>
      </c>
      <c r="D388" s="8">
        <f t="shared" si="12"/>
        <v>-1.1207083372031801E-2</v>
      </c>
      <c r="F388" s="52">
        <v>45523</v>
      </c>
      <c r="G388" s="53">
        <v>24572.65</v>
      </c>
      <c r="H388" s="8">
        <f t="shared" si="13"/>
        <v>-5.1095496349019554E-3</v>
      </c>
    </row>
    <row r="389" spans="2:8">
      <c r="B389" s="52">
        <v>45520</v>
      </c>
      <c r="C389" s="53">
        <v>1575.9</v>
      </c>
      <c r="D389" s="8">
        <f t="shared" si="12"/>
        <v>-1.3181376999906069E-2</v>
      </c>
      <c r="F389" s="52">
        <v>45520</v>
      </c>
      <c r="G389" s="53">
        <v>24541.15</v>
      </c>
      <c r="H389" s="8">
        <f t="shared" si="13"/>
        <v>-1.2819130211840779E-3</v>
      </c>
    </row>
    <row r="390" spans="2:8">
      <c r="B390" s="52">
        <v>45518</v>
      </c>
      <c r="C390" s="53">
        <v>1574.75</v>
      </c>
      <c r="D390" s="8">
        <f t="shared" si="12"/>
        <v>-7.2974173488171701E-4</v>
      </c>
      <c r="F390" s="52">
        <v>45518</v>
      </c>
      <c r="G390" s="53">
        <v>24143.75</v>
      </c>
      <c r="H390" s="8">
        <f t="shared" si="13"/>
        <v>-1.6193210179637152E-2</v>
      </c>
    </row>
    <row r="391" spans="2:8">
      <c r="B391" s="52">
        <v>45517</v>
      </c>
      <c r="C391" s="53">
        <v>1637.25</v>
      </c>
      <c r="D391" s="8">
        <f t="shared" si="12"/>
        <v>3.9688839498333017E-2</v>
      </c>
      <c r="F391" s="52">
        <v>45517</v>
      </c>
      <c r="G391" s="53">
        <v>24139</v>
      </c>
      <c r="H391" s="8">
        <f t="shared" si="13"/>
        <v>-1.9673828630595303E-4</v>
      </c>
    </row>
    <row r="392" spans="2:8">
      <c r="B392" s="52">
        <v>45516</v>
      </c>
      <c r="C392" s="53">
        <v>1701.1</v>
      </c>
      <c r="D392" s="8">
        <f t="shared" si="12"/>
        <v>3.8998320354252547E-2</v>
      </c>
      <c r="F392" s="52">
        <v>45516</v>
      </c>
      <c r="G392" s="53">
        <v>24347</v>
      </c>
      <c r="H392" s="8">
        <f t="shared" si="13"/>
        <v>8.6167612577157104E-3</v>
      </c>
    </row>
    <row r="393" spans="2:8">
      <c r="B393" s="52">
        <v>45513</v>
      </c>
      <c r="C393" s="53">
        <v>1732.25</v>
      </c>
      <c r="D393" s="8">
        <f t="shared" si="12"/>
        <v>1.8311680677209008E-2</v>
      </c>
      <c r="F393" s="52">
        <v>45513</v>
      </c>
      <c r="G393" s="53">
        <v>24367.5</v>
      </c>
      <c r="H393" s="8">
        <f t="shared" si="13"/>
        <v>8.4199285332897666E-4</v>
      </c>
    </row>
    <row r="394" spans="2:8">
      <c r="B394" s="52">
        <v>45512</v>
      </c>
      <c r="C394" s="53">
        <v>1686.65</v>
      </c>
      <c r="D394" s="8">
        <f t="shared" si="12"/>
        <v>-2.6324144898253632E-2</v>
      </c>
      <c r="F394" s="52">
        <v>45512</v>
      </c>
      <c r="G394" s="53">
        <v>24117</v>
      </c>
      <c r="H394" s="8">
        <f t="shared" si="13"/>
        <v>-1.0280086180363135E-2</v>
      </c>
    </row>
    <row r="395" spans="2:8">
      <c r="B395" s="52">
        <v>45511</v>
      </c>
      <c r="C395" s="53">
        <v>1679</v>
      </c>
      <c r="D395" s="8">
        <f t="shared" si="12"/>
        <v>-4.5356179408887476E-3</v>
      </c>
      <c r="F395" s="52">
        <v>45511</v>
      </c>
      <c r="G395" s="53">
        <v>24297.5</v>
      </c>
      <c r="H395" s="8">
        <f t="shared" si="13"/>
        <v>7.484347141020864E-3</v>
      </c>
    </row>
    <row r="396" spans="2:8">
      <c r="B396" s="52">
        <v>45510</v>
      </c>
      <c r="C396" s="53">
        <v>1641.95</v>
      </c>
      <c r="D396" s="8">
        <f t="shared" si="12"/>
        <v>-2.2066706372840916E-2</v>
      </c>
      <c r="F396" s="52">
        <v>45510</v>
      </c>
      <c r="G396" s="53">
        <v>23992.55</v>
      </c>
      <c r="H396" s="8">
        <f t="shared" si="13"/>
        <v>-1.2550673937647971E-2</v>
      </c>
    </row>
    <row r="397" spans="2:8">
      <c r="B397" s="52">
        <v>45509</v>
      </c>
      <c r="C397" s="53">
        <v>1672.9</v>
      </c>
      <c r="D397" s="8">
        <f t="shared" si="12"/>
        <v>1.8849538658302745E-2</v>
      </c>
      <c r="F397" s="52">
        <v>45509</v>
      </c>
      <c r="G397" s="53">
        <v>24055.599999999999</v>
      </c>
      <c r="H397" s="8">
        <f t="shared" si="13"/>
        <v>2.6278990770052246E-3</v>
      </c>
    </row>
    <row r="398" spans="2:8">
      <c r="B398" s="52">
        <v>45506</v>
      </c>
      <c r="C398" s="53">
        <v>1737.7</v>
      </c>
      <c r="D398" s="8">
        <f t="shared" si="12"/>
        <v>3.8735130611512902E-2</v>
      </c>
      <c r="F398" s="52">
        <v>45506</v>
      </c>
      <c r="G398" s="53">
        <v>24717.7</v>
      </c>
      <c r="H398" s="8">
        <f t="shared" si="13"/>
        <v>2.7523736676699162E-2</v>
      </c>
    </row>
    <row r="399" spans="2:8">
      <c r="B399" s="52">
        <v>45505</v>
      </c>
      <c r="C399" s="53">
        <v>1769</v>
      </c>
      <c r="D399" s="8">
        <f t="shared" si="12"/>
        <v>1.8012315129193768E-2</v>
      </c>
      <c r="F399" s="52">
        <v>45505</v>
      </c>
      <c r="G399" s="53">
        <v>25010.9</v>
      </c>
      <c r="H399" s="8">
        <f t="shared" si="13"/>
        <v>1.1861945083887271E-2</v>
      </c>
    </row>
    <row r="400" spans="2:8">
      <c r="B400" s="52">
        <v>45504</v>
      </c>
      <c r="C400" s="53">
        <v>1836.25</v>
      </c>
      <c r="D400" s="8">
        <f t="shared" si="12"/>
        <v>3.8015828151497955E-2</v>
      </c>
      <c r="F400" s="52">
        <v>45504</v>
      </c>
      <c r="G400" s="53">
        <v>24951.15</v>
      </c>
      <c r="H400" s="8">
        <f t="shared" si="13"/>
        <v>-2.3889584141314479E-3</v>
      </c>
    </row>
    <row r="401" spans="2:8">
      <c r="B401" s="52">
        <v>45503</v>
      </c>
      <c r="C401" s="53">
        <v>1729.5</v>
      </c>
      <c r="D401" s="8">
        <f t="shared" si="12"/>
        <v>-5.8134785568413894E-2</v>
      </c>
      <c r="F401" s="52">
        <v>45503</v>
      </c>
      <c r="G401" s="53">
        <v>24857.3</v>
      </c>
      <c r="H401" s="8">
        <f t="shared" si="13"/>
        <v>-3.7613496772694877E-3</v>
      </c>
    </row>
    <row r="402" spans="2:8">
      <c r="B402" s="52">
        <v>45502</v>
      </c>
      <c r="C402" s="53">
        <v>1715.95</v>
      </c>
      <c r="D402" s="8">
        <f t="shared" si="12"/>
        <v>-7.8346342873663044E-3</v>
      </c>
      <c r="F402" s="52">
        <v>45502</v>
      </c>
      <c r="G402" s="53">
        <v>24836.1</v>
      </c>
      <c r="H402" s="8">
        <f t="shared" si="13"/>
        <v>-8.5286817152308014E-4</v>
      </c>
    </row>
    <row r="403" spans="2:8">
      <c r="B403" s="52">
        <v>45499</v>
      </c>
      <c r="C403" s="53">
        <v>1748.9</v>
      </c>
      <c r="D403" s="8">
        <f t="shared" si="12"/>
        <v>1.9202191206037389E-2</v>
      </c>
      <c r="F403" s="52">
        <v>45499</v>
      </c>
      <c r="G403" s="53">
        <v>24834.85</v>
      </c>
      <c r="H403" s="8">
        <f t="shared" si="13"/>
        <v>-5.0329963238948672E-5</v>
      </c>
    </row>
    <row r="404" spans="2:8">
      <c r="B404" s="52">
        <v>45498</v>
      </c>
      <c r="C404" s="53">
        <v>1724</v>
      </c>
      <c r="D404" s="8">
        <f t="shared" si="12"/>
        <v>-1.4237520727314323E-2</v>
      </c>
      <c r="F404" s="52">
        <v>45498</v>
      </c>
      <c r="G404" s="53">
        <v>24406.1</v>
      </c>
      <c r="H404" s="8">
        <f t="shared" si="13"/>
        <v>-1.7264046289790391E-2</v>
      </c>
    </row>
    <row r="405" spans="2:8">
      <c r="B405" s="52">
        <v>45497</v>
      </c>
      <c r="C405" s="53">
        <v>1743.25</v>
      </c>
      <c r="D405" s="8">
        <f t="shared" si="12"/>
        <v>1.116589327146178E-2</v>
      </c>
      <c r="F405" s="52">
        <v>45497</v>
      </c>
      <c r="G405" s="53">
        <v>24413.5</v>
      </c>
      <c r="H405" s="8">
        <f t="shared" si="13"/>
        <v>3.0320288780272264E-4</v>
      </c>
    </row>
    <row r="406" spans="2:8">
      <c r="B406" s="52">
        <v>45496</v>
      </c>
      <c r="C406" s="53">
        <v>1738.65</v>
      </c>
      <c r="D406" s="8">
        <f t="shared" si="12"/>
        <v>-2.6387494622113206E-3</v>
      </c>
      <c r="F406" s="52">
        <v>45496</v>
      </c>
      <c r="G406" s="53">
        <v>24479.05</v>
      </c>
      <c r="H406" s="8">
        <f t="shared" si="13"/>
        <v>2.6849898621663648E-3</v>
      </c>
    </row>
    <row r="407" spans="2:8">
      <c r="B407" s="52">
        <v>45495</v>
      </c>
      <c r="C407" s="53">
        <v>1764.2</v>
      </c>
      <c r="D407" s="8">
        <f t="shared" si="12"/>
        <v>1.4695309579271232E-2</v>
      </c>
      <c r="F407" s="52">
        <v>45495</v>
      </c>
      <c r="G407" s="53">
        <v>24509.25</v>
      </c>
      <c r="H407" s="8">
        <f t="shared" si="13"/>
        <v>1.2337080074593665E-3</v>
      </c>
    </row>
    <row r="408" spans="2:8">
      <c r="B408" s="52">
        <v>45492</v>
      </c>
      <c r="C408" s="53">
        <v>1732.8</v>
      </c>
      <c r="D408" s="8">
        <f t="shared" si="12"/>
        <v>-1.7798435551524827E-2</v>
      </c>
      <c r="F408" s="52">
        <v>45492</v>
      </c>
      <c r="G408" s="53">
        <v>24530.9</v>
      </c>
      <c r="H408" s="8">
        <f t="shared" si="13"/>
        <v>8.8333996348333166E-4</v>
      </c>
    </row>
    <row r="409" spans="2:8">
      <c r="B409" s="52">
        <v>45491</v>
      </c>
      <c r="C409" s="53">
        <v>1779.3</v>
      </c>
      <c r="D409" s="8">
        <f t="shared" si="12"/>
        <v>2.6835180055401642E-2</v>
      </c>
      <c r="F409" s="52">
        <v>45491</v>
      </c>
      <c r="G409" s="53">
        <v>24800.85</v>
      </c>
      <c r="H409" s="8">
        <f t="shared" si="13"/>
        <v>1.1004488216901809E-2</v>
      </c>
    </row>
    <row r="410" spans="2:8">
      <c r="B410" s="52">
        <v>45489</v>
      </c>
      <c r="C410" s="53">
        <v>1799.15</v>
      </c>
      <c r="D410" s="8">
        <f t="shared" si="12"/>
        <v>1.1156072612825252E-2</v>
      </c>
      <c r="F410" s="52">
        <v>45489</v>
      </c>
      <c r="G410" s="53">
        <v>24613</v>
      </c>
      <c r="H410" s="8">
        <f t="shared" si="13"/>
        <v>-7.5743371698953066E-3</v>
      </c>
    </row>
    <row r="411" spans="2:8">
      <c r="B411" s="52">
        <v>45488</v>
      </c>
      <c r="C411" s="53">
        <v>1807.2</v>
      </c>
      <c r="D411" s="8">
        <f t="shared" si="12"/>
        <v>4.4743351026874656E-3</v>
      </c>
      <c r="F411" s="52">
        <v>45488</v>
      </c>
      <c r="G411" s="53">
        <v>24586.7</v>
      </c>
      <c r="H411" s="8">
        <f t="shared" si="13"/>
        <v>-1.0685410149108288E-3</v>
      </c>
    </row>
    <row r="412" spans="2:8">
      <c r="B412" s="52">
        <v>45485</v>
      </c>
      <c r="C412" s="53">
        <v>1806.6</v>
      </c>
      <c r="D412" s="8">
        <f t="shared" si="12"/>
        <v>-3.3200531208510409E-4</v>
      </c>
      <c r="F412" s="52">
        <v>45485</v>
      </c>
      <c r="G412" s="53">
        <v>24502.15</v>
      </c>
      <c r="H412" s="8">
        <f t="shared" si="13"/>
        <v>-3.4388510861562693E-3</v>
      </c>
    </row>
    <row r="413" spans="2:8">
      <c r="B413" s="52">
        <v>45484</v>
      </c>
      <c r="C413" s="53">
        <v>1793.3</v>
      </c>
      <c r="D413" s="8">
        <f t="shared" ref="D413:D452" si="14">IFERROR(C413/C412-1,0)</f>
        <v>-7.3618952728882192E-3</v>
      </c>
      <c r="F413" s="52">
        <v>45484</v>
      </c>
      <c r="G413" s="53">
        <v>24315.95</v>
      </c>
      <c r="H413" s="8">
        <f t="shared" ref="H413:H452" si="15">IFERROR(G413/G412-1,0)</f>
        <v>-7.5993331197466985E-3</v>
      </c>
    </row>
    <row r="414" spans="2:8">
      <c r="B414" s="52">
        <v>45483</v>
      </c>
      <c r="C414" s="53">
        <v>1858.8</v>
      </c>
      <c r="D414" s="8">
        <f t="shared" si="14"/>
        <v>3.6524842469190855E-2</v>
      </c>
      <c r="F414" s="52">
        <v>45483</v>
      </c>
      <c r="G414" s="53">
        <v>24324.45</v>
      </c>
      <c r="H414" s="8">
        <f t="shared" si="15"/>
        <v>3.495647918341227E-4</v>
      </c>
    </row>
    <row r="415" spans="2:8">
      <c r="B415" s="52">
        <v>45482</v>
      </c>
      <c r="C415" s="53">
        <v>1823.35</v>
      </c>
      <c r="D415" s="8">
        <f t="shared" si="14"/>
        <v>-1.9071443942328403E-2</v>
      </c>
      <c r="F415" s="52">
        <v>45482</v>
      </c>
      <c r="G415" s="53">
        <v>24433.200000000001</v>
      </c>
      <c r="H415" s="8">
        <f t="shared" si="15"/>
        <v>4.4708102341470823E-3</v>
      </c>
    </row>
    <row r="416" spans="2:8">
      <c r="B416" s="52">
        <v>45481</v>
      </c>
      <c r="C416" s="53">
        <v>1819.7</v>
      </c>
      <c r="D416" s="8">
        <f t="shared" si="14"/>
        <v>-2.0018098554857033E-3</v>
      </c>
      <c r="F416" s="52">
        <v>45481</v>
      </c>
      <c r="G416" s="53">
        <v>24320.55</v>
      </c>
      <c r="H416" s="8">
        <f t="shared" si="15"/>
        <v>-4.6105299346791417E-3</v>
      </c>
    </row>
    <row r="417" spans="2:8">
      <c r="B417" s="52">
        <v>45478</v>
      </c>
      <c r="C417" s="53">
        <v>1844.05</v>
      </c>
      <c r="D417" s="8">
        <f t="shared" si="14"/>
        <v>1.3381326592295295E-2</v>
      </c>
      <c r="F417" s="52">
        <v>45478</v>
      </c>
      <c r="G417" s="53">
        <v>24323.85</v>
      </c>
      <c r="H417" s="8">
        <f t="shared" si="15"/>
        <v>1.3568772087801939E-4</v>
      </c>
    </row>
    <row r="418" spans="2:8">
      <c r="B418" s="52">
        <v>45477</v>
      </c>
      <c r="C418" s="53">
        <v>1871.25</v>
      </c>
      <c r="D418" s="8">
        <f t="shared" si="14"/>
        <v>1.4750142349719386E-2</v>
      </c>
      <c r="F418" s="52">
        <v>45477</v>
      </c>
      <c r="G418" s="53">
        <v>24302.15</v>
      </c>
      <c r="H418" s="8">
        <f t="shared" si="15"/>
        <v>-8.92128507616885E-4</v>
      </c>
    </row>
    <row r="419" spans="2:8">
      <c r="B419" s="52">
        <v>45476</v>
      </c>
      <c r="C419" s="53">
        <v>1800.4</v>
      </c>
      <c r="D419" s="8">
        <f t="shared" si="14"/>
        <v>-3.7862391449565713E-2</v>
      </c>
      <c r="F419" s="52">
        <v>45476</v>
      </c>
      <c r="G419" s="53">
        <v>24286.5</v>
      </c>
      <c r="H419" s="8">
        <f t="shared" si="15"/>
        <v>-6.4397594451526263E-4</v>
      </c>
    </row>
    <row r="420" spans="2:8">
      <c r="B420" s="52">
        <v>45475</v>
      </c>
      <c r="C420" s="53">
        <v>1830.85</v>
      </c>
      <c r="D420" s="8">
        <f t="shared" si="14"/>
        <v>1.6912908242612712E-2</v>
      </c>
      <c r="F420" s="52">
        <v>45475</v>
      </c>
      <c r="G420" s="53">
        <v>24123.85</v>
      </c>
      <c r="H420" s="8">
        <f t="shared" si="15"/>
        <v>-6.6971362691207181E-3</v>
      </c>
    </row>
    <row r="421" spans="2:8">
      <c r="B421" s="52">
        <v>45474</v>
      </c>
      <c r="C421" s="53">
        <v>1899.2</v>
      </c>
      <c r="D421" s="8">
        <f t="shared" si="14"/>
        <v>3.7332386596389711E-2</v>
      </c>
      <c r="F421" s="52">
        <v>45474</v>
      </c>
      <c r="G421" s="53">
        <v>24141.95</v>
      </c>
      <c r="H421" s="8">
        <f t="shared" si="15"/>
        <v>7.5029483270716568E-4</v>
      </c>
    </row>
    <row r="422" spans="2:8">
      <c r="B422" s="52">
        <v>45471</v>
      </c>
      <c r="C422" s="53">
        <v>1902.9</v>
      </c>
      <c r="D422" s="8">
        <f t="shared" si="14"/>
        <v>1.9481887110361917E-3</v>
      </c>
      <c r="F422" s="52">
        <v>45471</v>
      </c>
      <c r="G422" s="53">
        <v>24010.6</v>
      </c>
      <c r="H422" s="8">
        <f t="shared" si="15"/>
        <v>-5.4407369744366996E-3</v>
      </c>
    </row>
    <row r="423" spans="2:8">
      <c r="B423" s="52">
        <v>45470</v>
      </c>
      <c r="C423" s="53">
        <v>1899.75</v>
      </c>
      <c r="D423" s="8">
        <f t="shared" si="14"/>
        <v>-1.6553681223396843E-3</v>
      </c>
      <c r="F423" s="52">
        <v>45470</v>
      </c>
      <c r="G423" s="53">
        <v>24044.5</v>
      </c>
      <c r="H423" s="8">
        <f t="shared" si="15"/>
        <v>1.4118764212474044E-3</v>
      </c>
    </row>
    <row r="424" spans="2:8">
      <c r="B424" s="52">
        <v>45469</v>
      </c>
      <c r="C424" s="53">
        <v>1894.4</v>
      </c>
      <c r="D424" s="8">
        <f t="shared" si="14"/>
        <v>-2.8161600210553361E-3</v>
      </c>
      <c r="F424" s="52">
        <v>45469</v>
      </c>
      <c r="G424" s="53">
        <v>23868.799999999999</v>
      </c>
      <c r="H424" s="8">
        <f t="shared" si="15"/>
        <v>-7.3072844101561563E-3</v>
      </c>
    </row>
    <row r="425" spans="2:8">
      <c r="B425" s="52">
        <v>45468</v>
      </c>
      <c r="C425" s="53">
        <v>1864.65</v>
      </c>
      <c r="D425" s="8">
        <f t="shared" si="14"/>
        <v>-1.5704180743243201E-2</v>
      </c>
      <c r="F425" s="52">
        <v>45468</v>
      </c>
      <c r="G425" s="53">
        <v>23721.3</v>
      </c>
      <c r="H425" s="8">
        <f t="shared" si="15"/>
        <v>-6.1796152299236073E-3</v>
      </c>
    </row>
    <row r="426" spans="2:8">
      <c r="B426" s="52">
        <v>45467</v>
      </c>
      <c r="C426" s="53">
        <v>1699.85</v>
      </c>
      <c r="D426" s="8">
        <f t="shared" si="14"/>
        <v>-8.8381197543775047E-2</v>
      </c>
      <c r="F426" s="52">
        <v>45467</v>
      </c>
      <c r="G426" s="53">
        <v>23537.85</v>
      </c>
      <c r="H426" s="8">
        <f t="shared" si="15"/>
        <v>-7.7335559180989888E-3</v>
      </c>
    </row>
    <row r="427" spans="2:8">
      <c r="B427" s="52">
        <v>45464</v>
      </c>
      <c r="C427" s="53">
        <v>1588.1</v>
      </c>
      <c r="D427" s="8">
        <f t="shared" si="14"/>
        <v>-6.574109480248258E-2</v>
      </c>
      <c r="F427" s="52">
        <v>45464</v>
      </c>
      <c r="G427" s="53">
        <v>23501.1</v>
      </c>
      <c r="H427" s="8">
        <f t="shared" si="15"/>
        <v>-1.5613150733818637E-3</v>
      </c>
    </row>
    <row r="428" spans="2:8">
      <c r="B428" s="52">
        <v>45463</v>
      </c>
      <c r="C428" s="53">
        <v>1600.05</v>
      </c>
      <c r="D428" s="8">
        <f t="shared" si="14"/>
        <v>7.5247150683206421E-3</v>
      </c>
      <c r="F428" s="52">
        <v>45463</v>
      </c>
      <c r="G428" s="53">
        <v>23567</v>
      </c>
      <c r="H428" s="8">
        <f t="shared" si="15"/>
        <v>2.804124062278035E-3</v>
      </c>
    </row>
    <row r="429" spans="2:8">
      <c r="B429" s="52">
        <v>45462</v>
      </c>
      <c r="C429" s="53">
        <v>1582.3</v>
      </c>
      <c r="D429" s="8">
        <f t="shared" si="14"/>
        <v>-1.1093403331145946E-2</v>
      </c>
      <c r="F429" s="52">
        <v>45462</v>
      </c>
      <c r="G429" s="53">
        <v>23516</v>
      </c>
      <c r="H429" s="8">
        <f t="shared" si="15"/>
        <v>-2.1640429414011564E-3</v>
      </c>
    </row>
    <row r="430" spans="2:8">
      <c r="B430" s="52">
        <v>45461</v>
      </c>
      <c r="C430" s="53">
        <v>1607.25</v>
      </c>
      <c r="D430" s="8">
        <f t="shared" si="14"/>
        <v>1.5768185552676561E-2</v>
      </c>
      <c r="F430" s="52">
        <v>45461</v>
      </c>
      <c r="G430" s="53">
        <v>23557.9</v>
      </c>
      <c r="H430" s="8">
        <f t="shared" si="15"/>
        <v>1.7817656063956466E-3</v>
      </c>
    </row>
    <row r="431" spans="2:8">
      <c r="B431" s="52">
        <v>45457</v>
      </c>
      <c r="C431" s="53">
        <v>1606.6</v>
      </c>
      <c r="D431" s="8">
        <f t="shared" si="14"/>
        <v>-4.0441748327890714E-4</v>
      </c>
      <c r="F431" s="52">
        <v>45457</v>
      </c>
      <c r="G431" s="53">
        <v>23465.599999999999</v>
      </c>
      <c r="H431" s="8">
        <f t="shared" si="15"/>
        <v>-3.91800627390404E-3</v>
      </c>
    </row>
    <row r="432" spans="2:8">
      <c r="B432" s="52">
        <v>45456</v>
      </c>
      <c r="C432" s="53">
        <v>1563.45</v>
      </c>
      <c r="D432" s="8">
        <f t="shared" si="14"/>
        <v>-2.6857960911241041E-2</v>
      </c>
      <c r="F432" s="52">
        <v>45456</v>
      </c>
      <c r="G432" s="53">
        <v>23398.9</v>
      </c>
      <c r="H432" s="8">
        <f t="shared" si="15"/>
        <v>-2.842458748124832E-3</v>
      </c>
    </row>
    <row r="433" spans="2:8">
      <c r="B433" s="52">
        <v>45455</v>
      </c>
      <c r="C433" s="53">
        <v>1530.05</v>
      </c>
      <c r="D433" s="8">
        <f t="shared" si="14"/>
        <v>-2.1363011289136313E-2</v>
      </c>
      <c r="F433" s="52">
        <v>45455</v>
      </c>
      <c r="G433" s="53">
        <v>23322.95</v>
      </c>
      <c r="H433" s="8">
        <f t="shared" si="15"/>
        <v>-3.2458790797857962E-3</v>
      </c>
    </row>
    <row r="434" spans="2:8">
      <c r="B434" s="52">
        <v>45454</v>
      </c>
      <c r="C434" s="53">
        <v>1557.25</v>
      </c>
      <c r="D434" s="8">
        <f t="shared" si="14"/>
        <v>1.7777196823633323E-2</v>
      </c>
      <c r="F434" s="52">
        <v>45454</v>
      </c>
      <c r="G434" s="53">
        <v>23264.85</v>
      </c>
      <c r="H434" s="8">
        <f t="shared" si="15"/>
        <v>-2.4911085433018121E-3</v>
      </c>
    </row>
    <row r="435" spans="2:8">
      <c r="B435" s="52">
        <v>45453</v>
      </c>
      <c r="C435" s="53">
        <v>1532.65</v>
      </c>
      <c r="D435" s="8">
        <f t="shared" si="14"/>
        <v>-1.5797078182693824E-2</v>
      </c>
      <c r="F435" s="52">
        <v>45453</v>
      </c>
      <c r="G435" s="53">
        <v>23259.200000000001</v>
      </c>
      <c r="H435" s="8">
        <f t="shared" si="15"/>
        <v>-2.4285563844161917E-4</v>
      </c>
    </row>
    <row r="436" spans="2:8">
      <c r="B436" s="52">
        <v>45450</v>
      </c>
      <c r="C436" s="53">
        <v>1525.5</v>
      </c>
      <c r="D436" s="8">
        <f t="shared" si="14"/>
        <v>-4.6651225002447561E-3</v>
      </c>
      <c r="F436" s="52">
        <v>45450</v>
      </c>
      <c r="G436" s="53">
        <v>23290.15</v>
      </c>
      <c r="H436" s="8">
        <f t="shared" si="15"/>
        <v>1.3306562564490143E-3</v>
      </c>
    </row>
    <row r="437" spans="2:8">
      <c r="B437" s="52">
        <v>45449</v>
      </c>
      <c r="C437" s="53">
        <v>1415.2</v>
      </c>
      <c r="D437" s="8">
        <f t="shared" si="14"/>
        <v>-7.2304162569649222E-2</v>
      </c>
      <c r="F437" s="52">
        <v>45449</v>
      </c>
      <c r="G437" s="53">
        <v>22821.4</v>
      </c>
      <c r="H437" s="8">
        <f t="shared" si="15"/>
        <v>-2.0126534178611988E-2</v>
      </c>
    </row>
    <row r="438" spans="2:8">
      <c r="B438" s="52">
        <v>45448</v>
      </c>
      <c r="C438" s="53">
        <v>1402.3</v>
      </c>
      <c r="D438" s="8">
        <f t="shared" si="14"/>
        <v>-9.115319389485621E-3</v>
      </c>
      <c r="F438" s="52">
        <v>45448</v>
      </c>
      <c r="G438" s="53">
        <v>22620.35</v>
      </c>
      <c r="H438" s="8">
        <f t="shared" si="15"/>
        <v>-8.8097136897825612E-3</v>
      </c>
    </row>
    <row r="439" spans="2:8">
      <c r="B439" s="52">
        <v>45447</v>
      </c>
      <c r="C439" s="53">
        <v>1376.2</v>
      </c>
      <c r="D439" s="8">
        <f t="shared" si="14"/>
        <v>-1.8612279826000111E-2</v>
      </c>
      <c r="F439" s="52">
        <v>45447</v>
      </c>
      <c r="G439" s="53">
        <v>21884.5</v>
      </c>
      <c r="H439" s="8">
        <f t="shared" si="15"/>
        <v>-3.2530442720824282E-2</v>
      </c>
    </row>
    <row r="440" spans="2:8">
      <c r="B440" s="52">
        <v>45446</v>
      </c>
      <c r="C440" s="53">
        <v>1447.45</v>
      </c>
      <c r="D440" s="8">
        <f t="shared" si="14"/>
        <v>5.1772998110739765E-2</v>
      </c>
      <c r="F440" s="52">
        <v>45446</v>
      </c>
      <c r="G440" s="53">
        <v>23263.9</v>
      </c>
      <c r="H440" s="8">
        <f t="shared" si="15"/>
        <v>6.3030912289520069E-2</v>
      </c>
    </row>
    <row r="441" spans="2:8">
      <c r="B441" s="52">
        <v>45443</v>
      </c>
      <c r="C441" s="53">
        <v>1408</v>
      </c>
      <c r="D441" s="8">
        <f t="shared" si="14"/>
        <v>-2.725482745517982E-2</v>
      </c>
      <c r="F441" s="52">
        <v>45443</v>
      </c>
      <c r="G441" s="53">
        <v>22530.7</v>
      </c>
      <c r="H441" s="8">
        <f t="shared" si="15"/>
        <v>-3.1516641663693612E-2</v>
      </c>
    </row>
    <row r="442" spans="2:8">
      <c r="B442" s="52">
        <v>45442</v>
      </c>
      <c r="C442" s="53">
        <v>1395.05</v>
      </c>
      <c r="D442" s="8">
        <f t="shared" si="14"/>
        <v>-9.1974431818182545E-3</v>
      </c>
      <c r="F442" s="52">
        <v>45442</v>
      </c>
      <c r="G442" s="53">
        <v>22488.65</v>
      </c>
      <c r="H442" s="8">
        <f t="shared" si="15"/>
        <v>-1.8663423684128766E-3</v>
      </c>
    </row>
    <row r="443" spans="2:8">
      <c r="B443" s="52">
        <v>45441</v>
      </c>
      <c r="C443" s="53">
        <v>1418.2</v>
      </c>
      <c r="D443" s="8">
        <f t="shared" si="14"/>
        <v>1.6594387297946378E-2</v>
      </c>
      <c r="F443" s="52">
        <v>45441</v>
      </c>
      <c r="G443" s="53">
        <v>22704.7</v>
      </c>
      <c r="H443" s="8">
        <f t="shared" si="15"/>
        <v>9.6070684545315199E-3</v>
      </c>
    </row>
    <row r="444" spans="2:8">
      <c r="B444" s="52">
        <v>45440</v>
      </c>
      <c r="C444" s="53">
        <v>1417.25</v>
      </c>
      <c r="D444" s="8">
        <f t="shared" si="14"/>
        <v>-6.6986320688200429E-4</v>
      </c>
      <c r="F444" s="52">
        <v>45440</v>
      </c>
      <c r="G444" s="53">
        <v>22888.15</v>
      </c>
      <c r="H444" s="8">
        <f t="shared" si="15"/>
        <v>8.0798248820728169E-3</v>
      </c>
    </row>
    <row r="445" spans="2:8">
      <c r="B445" s="52">
        <v>45439</v>
      </c>
      <c r="C445" s="53">
        <v>1436</v>
      </c>
      <c r="D445" s="8">
        <f t="shared" si="14"/>
        <v>1.3229846533780121E-2</v>
      </c>
      <c r="F445" s="52">
        <v>45439</v>
      </c>
      <c r="G445" s="53">
        <v>22932.45</v>
      </c>
      <c r="H445" s="8">
        <f t="shared" si="15"/>
        <v>1.9354993741302895E-3</v>
      </c>
    </row>
    <row r="446" spans="2:8">
      <c r="B446" s="52">
        <v>45436</v>
      </c>
      <c r="C446" s="53">
        <v>1387.05</v>
      </c>
      <c r="D446" s="8">
        <f t="shared" si="14"/>
        <v>-3.4087743732590603E-2</v>
      </c>
      <c r="F446" s="52">
        <v>45436</v>
      </c>
      <c r="G446" s="53">
        <v>22957.1</v>
      </c>
      <c r="H446" s="8">
        <f t="shared" si="15"/>
        <v>1.0748960534090468E-3</v>
      </c>
    </row>
    <row r="447" spans="2:8">
      <c r="B447" s="52">
        <v>45435</v>
      </c>
      <c r="C447" s="53">
        <v>1415.5</v>
      </c>
      <c r="D447" s="8">
        <f t="shared" si="14"/>
        <v>2.0511156771565675E-2</v>
      </c>
      <c r="F447" s="52">
        <v>45435</v>
      </c>
      <c r="G447" s="53">
        <v>22967.65</v>
      </c>
      <c r="H447" s="8">
        <f t="shared" si="15"/>
        <v>4.5955281808263138E-4</v>
      </c>
    </row>
    <row r="448" spans="2:8">
      <c r="B448" s="52">
        <v>45434</v>
      </c>
      <c r="C448" s="53">
        <v>1395.55</v>
      </c>
      <c r="D448" s="8">
        <f t="shared" si="14"/>
        <v>-1.4093959731543704E-2</v>
      </c>
      <c r="F448" s="52">
        <v>45434</v>
      </c>
      <c r="G448" s="53">
        <v>22597.8</v>
      </c>
      <c r="H448" s="8">
        <f t="shared" si="15"/>
        <v>-1.6103084120491329E-2</v>
      </c>
    </row>
    <row r="449" spans="2:14">
      <c r="B449" s="52">
        <v>45433</v>
      </c>
      <c r="C449" s="53">
        <v>1416.6</v>
      </c>
      <c r="D449" s="8">
        <f t="shared" si="14"/>
        <v>1.5083658772526931E-2</v>
      </c>
      <c r="F449" s="52">
        <v>45433</v>
      </c>
      <c r="G449" s="53">
        <v>22529.05</v>
      </c>
      <c r="H449" s="8">
        <f t="shared" si="15"/>
        <v>-3.0423315543991469E-3</v>
      </c>
    </row>
    <row r="450" spans="2:14">
      <c r="B450" s="52">
        <v>45429</v>
      </c>
      <c r="C450" s="53">
        <v>1451.65</v>
      </c>
      <c r="D450" s="8">
        <f t="shared" si="14"/>
        <v>2.4742340816038544E-2</v>
      </c>
      <c r="F450" s="52">
        <v>45429</v>
      </c>
      <c r="G450" s="53">
        <v>22466.1</v>
      </c>
      <c r="H450" s="8">
        <f t="shared" si="15"/>
        <v>-2.794170193594514E-3</v>
      </c>
    </row>
    <row r="451" spans="2:14">
      <c r="B451" s="52">
        <v>45428</v>
      </c>
      <c r="C451" s="53">
        <v>1460.25</v>
      </c>
      <c r="D451" s="8">
        <f t="shared" si="14"/>
        <v>5.9242930458442977E-3</v>
      </c>
      <c r="F451" s="52">
        <v>45428</v>
      </c>
      <c r="G451" s="53">
        <v>22403.85</v>
      </c>
      <c r="H451" s="8">
        <f t="shared" si="15"/>
        <v>-2.7708414010442217E-3</v>
      </c>
    </row>
    <row r="452" spans="2:14">
      <c r="B452" s="52">
        <v>45427</v>
      </c>
      <c r="C452" s="53">
        <v>1406.3</v>
      </c>
      <c r="D452" s="8">
        <f t="shared" si="14"/>
        <v>-3.6945728471152184E-2</v>
      </c>
      <c r="F452" s="52">
        <v>45427</v>
      </c>
      <c r="G452" s="53">
        <v>22200.55</v>
      </c>
      <c r="H452" s="8">
        <f t="shared" si="15"/>
        <v>-9.0743332061230531E-3</v>
      </c>
    </row>
    <row r="453" spans="2:14">
      <c r="B453" s="52"/>
      <c r="C453" s="53"/>
      <c r="D453" s="8"/>
      <c r="F453" s="52"/>
      <c r="G453" s="53"/>
      <c r="H453" s="8"/>
    </row>
    <row r="454" spans="2:14">
      <c r="B454" s="48" t="s">
        <v>183</v>
      </c>
      <c r="H454" s="64"/>
    </row>
    <row r="455" spans="2:14">
      <c r="B455" s="239" t="s">
        <v>113</v>
      </c>
      <c r="C455" s="239"/>
      <c r="D455" s="239"/>
      <c r="F455" s="239" t="s">
        <v>147</v>
      </c>
      <c r="G455" s="239"/>
      <c r="H455" s="239"/>
      <c r="J455" s="239" t="s">
        <v>148</v>
      </c>
      <c r="K455" s="239"/>
      <c r="M455" t="s">
        <v>153</v>
      </c>
    </row>
    <row r="456" spans="2:14" ht="15" thickBot="1">
      <c r="B456" s="61" t="s">
        <v>149</v>
      </c>
      <c r="C456" s="62" t="s">
        <v>150</v>
      </c>
      <c r="D456" s="63" t="s">
        <v>182</v>
      </c>
      <c r="F456" s="50" t="s">
        <v>149</v>
      </c>
      <c r="G456" s="51" t="s">
        <v>150</v>
      </c>
      <c r="H456" s="32" t="s">
        <v>151</v>
      </c>
    </row>
    <row r="457" spans="2:14">
      <c r="B457" s="52">
        <v>45383</v>
      </c>
      <c r="C457" s="53">
        <v>2690.01</v>
      </c>
      <c r="D457" s="12" t="s">
        <v>21</v>
      </c>
      <c r="F457" s="52">
        <v>45383</v>
      </c>
      <c r="G457" s="53">
        <v>22462</v>
      </c>
      <c r="H457" s="54" t="s">
        <v>21</v>
      </c>
      <c r="J457" t="s">
        <v>152</v>
      </c>
      <c r="K457" s="16">
        <f>IFERROR(N472,0)</f>
        <v>1.0125512546130369</v>
      </c>
      <c r="M457" s="56" t="s">
        <v>155</v>
      </c>
      <c r="N457" s="56"/>
    </row>
    <row r="458" spans="2:14">
      <c r="B458" s="52">
        <v>45376</v>
      </c>
      <c r="C458" s="53">
        <v>2624.67</v>
      </c>
      <c r="D458" s="8">
        <f>IFERROR(C458/C457-1,0)</f>
        <v>-2.4289872528355017E-2</v>
      </c>
      <c r="F458" s="52">
        <v>45376</v>
      </c>
      <c r="G458" s="53">
        <v>22326.9</v>
      </c>
      <c r="H458" s="54">
        <f>IFERROR(G458/G457-1,0)</f>
        <v>-6.0146024396758868E-3</v>
      </c>
      <c r="J458" t="s">
        <v>154</v>
      </c>
      <c r="K458" s="55">
        <v>0.75</v>
      </c>
      <c r="M458" t="s">
        <v>157</v>
      </c>
      <c r="N458">
        <v>0.43148641821868033</v>
      </c>
    </row>
    <row r="459" spans="2:14">
      <c r="B459" s="52">
        <v>45369</v>
      </c>
      <c r="C459" s="53">
        <v>2653.55</v>
      </c>
      <c r="D459" s="8">
        <f t="shared" ref="D459:D522" si="16">IFERROR(C459/C458-1,0)</f>
        <v>1.1003288032400249E-2</v>
      </c>
      <c r="F459" s="52">
        <v>45369</v>
      </c>
      <c r="G459" s="53">
        <v>22096.75</v>
      </c>
      <c r="H459" s="54">
        <f t="shared" ref="H459:H522" si="17">IFERROR(G459/G458-1,0)</f>
        <v>-1.0308193255669229E-2</v>
      </c>
      <c r="M459" t="s">
        <v>159</v>
      </c>
      <c r="N459">
        <v>0.18618052910718591</v>
      </c>
    </row>
    <row r="460" spans="2:14">
      <c r="B460" s="52">
        <v>45362</v>
      </c>
      <c r="C460" s="53">
        <v>2607.16</v>
      </c>
      <c r="D460" s="8">
        <f t="shared" si="16"/>
        <v>-1.7482240771796387E-2</v>
      </c>
      <c r="F460" s="52">
        <v>45362</v>
      </c>
      <c r="G460" s="53">
        <v>22023.35</v>
      </c>
      <c r="H460" s="54">
        <f t="shared" si="17"/>
        <v>-3.3217554617761547E-3</v>
      </c>
      <c r="J460" t="s">
        <v>156</v>
      </c>
      <c r="K460">
        <f>1</f>
        <v>1</v>
      </c>
      <c r="M460" t="s">
        <v>160</v>
      </c>
      <c r="N460">
        <v>0.17827936919560519</v>
      </c>
    </row>
    <row r="461" spans="2:14">
      <c r="B461" s="52">
        <v>45355</v>
      </c>
      <c r="C461" s="53">
        <v>2588.7600000000002</v>
      </c>
      <c r="D461" s="8">
        <f t="shared" si="16"/>
        <v>-7.0574878411756581E-3</v>
      </c>
      <c r="F461" s="52">
        <v>45355</v>
      </c>
      <c r="G461" s="53">
        <v>22493.55</v>
      </c>
      <c r="H461" s="54">
        <f t="shared" si="17"/>
        <v>2.1350067087886337E-2</v>
      </c>
      <c r="J461" t="s">
        <v>158</v>
      </c>
      <c r="K461" s="55">
        <v>0.25</v>
      </c>
      <c r="M461" t="s">
        <v>162</v>
      </c>
      <c r="N461">
        <v>3.6090876505715949E-2</v>
      </c>
    </row>
    <row r="462" spans="2:14" ht="15" thickBot="1">
      <c r="B462" s="52">
        <v>45348</v>
      </c>
      <c r="C462" s="53">
        <v>2635.54</v>
      </c>
      <c r="D462" s="8">
        <f t="shared" si="16"/>
        <v>1.807042754059851E-2</v>
      </c>
      <c r="F462" s="52">
        <v>45348</v>
      </c>
      <c r="G462" s="53">
        <v>22338.75</v>
      </c>
      <c r="H462" s="54">
        <f t="shared" si="17"/>
        <v>-6.8819728322118134E-3</v>
      </c>
      <c r="M462" s="37" t="s">
        <v>163</v>
      </c>
      <c r="N462" s="37">
        <v>105</v>
      </c>
    </row>
    <row r="463" spans="2:14">
      <c r="B463" s="52">
        <v>45341</v>
      </c>
      <c r="C463" s="53">
        <v>2649.97</v>
      </c>
      <c r="D463" s="8">
        <f t="shared" si="16"/>
        <v>5.4751587909878108E-3</v>
      </c>
      <c r="F463" s="52">
        <v>45341</v>
      </c>
      <c r="G463" s="53">
        <v>22212.7</v>
      </c>
      <c r="H463" s="54">
        <f t="shared" si="17"/>
        <v>-5.6426612948351496E-3</v>
      </c>
      <c r="J463" t="s">
        <v>161</v>
      </c>
      <c r="K463" s="16">
        <f>IFERROR((K457*K458)+(K460*K461),0)</f>
        <v>1.0094134409597777</v>
      </c>
    </row>
    <row r="464" spans="2:14" ht="15" thickBot="1">
      <c r="B464" s="52">
        <v>45334</v>
      </c>
      <c r="C464" s="53">
        <v>2753.35</v>
      </c>
      <c r="D464" s="8">
        <f t="shared" si="16"/>
        <v>3.9011762397310301E-2</v>
      </c>
      <c r="F464" s="52">
        <v>45334</v>
      </c>
      <c r="G464" s="53">
        <v>22040.7</v>
      </c>
      <c r="H464" s="54">
        <f t="shared" si="17"/>
        <v>-7.7433180117680855E-3</v>
      </c>
      <c r="M464" t="s">
        <v>164</v>
      </c>
    </row>
    <row r="465" spans="2:21">
      <c r="B465" s="52">
        <v>45327</v>
      </c>
      <c r="C465" s="53">
        <v>2675.42</v>
      </c>
      <c r="D465" s="8">
        <f t="shared" si="16"/>
        <v>-2.8303702762089711E-2</v>
      </c>
      <c r="F465" s="52">
        <v>45327</v>
      </c>
      <c r="G465" s="53">
        <v>21782.5</v>
      </c>
      <c r="H465" s="54">
        <f t="shared" si="17"/>
        <v>-1.1714691457167858E-2</v>
      </c>
      <c r="M465" s="57"/>
      <c r="N465" s="57" t="s">
        <v>165</v>
      </c>
      <c r="O465" s="57" t="s">
        <v>166</v>
      </c>
      <c r="P465" s="57" t="s">
        <v>167</v>
      </c>
      <c r="Q465" s="57" t="s">
        <v>168</v>
      </c>
      <c r="R465" s="57" t="s">
        <v>169</v>
      </c>
    </row>
    <row r="466" spans="2:21">
      <c r="B466" s="52">
        <v>45320</v>
      </c>
      <c r="C466" s="53">
        <v>2541.9299999999998</v>
      </c>
      <c r="D466" s="8">
        <f t="shared" si="16"/>
        <v>-4.9894969761757113E-2</v>
      </c>
      <c r="F466" s="52">
        <v>45320</v>
      </c>
      <c r="G466" s="53">
        <v>21853.8</v>
      </c>
      <c r="H466" s="54">
        <f t="shared" si="17"/>
        <v>3.273269826695735E-3</v>
      </c>
      <c r="M466" t="s">
        <v>8</v>
      </c>
      <c r="N466">
        <v>1</v>
      </c>
      <c r="O466">
        <v>3.069292425441858E-2</v>
      </c>
      <c r="P466">
        <v>3.069292425441858E-2</v>
      </c>
      <c r="Q466">
        <v>23.563695861198987</v>
      </c>
      <c r="R466">
        <v>4.3168753995430874E-6</v>
      </c>
    </row>
    <row r="467" spans="2:21">
      <c r="B467" s="52">
        <v>45313</v>
      </c>
      <c r="C467" s="53">
        <v>2429.96</v>
      </c>
      <c r="D467" s="8">
        <f t="shared" si="16"/>
        <v>-4.4049206705141342E-2</v>
      </c>
      <c r="F467" s="52">
        <v>45313</v>
      </c>
      <c r="G467" s="53">
        <v>21352.6</v>
      </c>
      <c r="H467" s="54">
        <f t="shared" si="17"/>
        <v>-2.2934226541837188E-2</v>
      </c>
      <c r="M467" t="s">
        <v>170</v>
      </c>
      <c r="N467">
        <v>103</v>
      </c>
      <c r="O467">
        <v>0.13416279079593649</v>
      </c>
      <c r="P467">
        <v>1.3025513669508396E-3</v>
      </c>
    </row>
    <row r="468" spans="2:21" ht="15" thickBot="1">
      <c r="B468" s="52">
        <v>45306</v>
      </c>
      <c r="C468" s="53">
        <v>2612.8200000000002</v>
      </c>
      <c r="D468" s="8">
        <f t="shared" si="16"/>
        <v>7.5252267527037509E-2</v>
      </c>
      <c r="F468" s="52">
        <v>45306</v>
      </c>
      <c r="G468" s="53">
        <v>21622.400000000001</v>
      </c>
      <c r="H468" s="54">
        <f t="shared" si="17"/>
        <v>1.2635463596939234E-2</v>
      </c>
      <c r="M468" s="37" t="s">
        <v>171</v>
      </c>
      <c r="N468" s="37">
        <v>104</v>
      </c>
      <c r="O468" s="37">
        <v>0.16485571505035507</v>
      </c>
      <c r="P468" s="37"/>
      <c r="Q468" s="37"/>
      <c r="R468" s="37"/>
    </row>
    <row r="469" spans="2:21" ht="15" thickBot="1">
      <c r="B469" s="52">
        <v>45299</v>
      </c>
      <c r="C469" s="53">
        <v>2573.1799999999998</v>
      </c>
      <c r="D469" s="8">
        <f t="shared" si="16"/>
        <v>-1.5171347433041826E-2</v>
      </c>
      <c r="F469" s="52">
        <v>45299</v>
      </c>
      <c r="G469" s="53">
        <v>21894.55</v>
      </c>
      <c r="H469" s="54">
        <f t="shared" si="17"/>
        <v>1.2586484386561958E-2</v>
      </c>
    </row>
    <row r="470" spans="2:21">
      <c r="B470" s="52">
        <v>45292</v>
      </c>
      <c r="C470" s="53">
        <v>2721.61</v>
      </c>
      <c r="D470" s="8">
        <f t="shared" si="16"/>
        <v>5.7683488912551928E-2</v>
      </c>
      <c r="F470" s="52">
        <v>45292</v>
      </c>
      <c r="G470" s="53">
        <v>21710.799999999999</v>
      </c>
      <c r="H470" s="54">
        <f t="shared" si="17"/>
        <v>-8.3924995033010097E-3</v>
      </c>
      <c r="M470" s="57"/>
      <c r="N470" s="57" t="s">
        <v>172</v>
      </c>
      <c r="O470" s="57" t="s">
        <v>162</v>
      </c>
      <c r="P470" s="57" t="s">
        <v>173</v>
      </c>
      <c r="Q470" s="57" t="s">
        <v>174</v>
      </c>
      <c r="R470" s="57" t="s">
        <v>175</v>
      </c>
      <c r="S470" s="57" t="s">
        <v>176</v>
      </c>
      <c r="T470" s="57" t="s">
        <v>177</v>
      </c>
      <c r="U470" s="57" t="s">
        <v>178</v>
      </c>
    </row>
    <row r="471" spans="2:21">
      <c r="B471" s="52">
        <v>45285</v>
      </c>
      <c r="C471" s="53">
        <v>2700.52</v>
      </c>
      <c r="D471" s="8">
        <f t="shared" si="16"/>
        <v>-7.7490896932330688E-3</v>
      </c>
      <c r="F471" s="52">
        <v>45285</v>
      </c>
      <c r="G471" s="53">
        <v>21731.4</v>
      </c>
      <c r="H471" s="54">
        <f t="shared" si="17"/>
        <v>9.4883652375776784E-4</v>
      </c>
      <c r="M471" t="s">
        <v>179</v>
      </c>
      <c r="N471">
        <v>1.0382578077008527E-3</v>
      </c>
      <c r="O471">
        <v>3.5502982581066514E-3</v>
      </c>
      <c r="P471">
        <v>0.29244241813490568</v>
      </c>
      <c r="Q471">
        <v>0.77053665720882314</v>
      </c>
      <c r="R471">
        <v>-6.0029214308537412E-3</v>
      </c>
      <c r="S471">
        <v>8.0794370462554475E-3</v>
      </c>
      <c r="T471">
        <v>-6.0029214308537412E-3</v>
      </c>
      <c r="U471">
        <v>8.0794370462554475E-3</v>
      </c>
    </row>
    <row r="472" spans="2:21" ht="15" thickBot="1">
      <c r="B472" s="52">
        <v>45278</v>
      </c>
      <c r="C472" s="53">
        <v>2690.45</v>
      </c>
      <c r="D472" s="8">
        <f t="shared" si="16"/>
        <v>-3.7289114689023073E-3</v>
      </c>
      <c r="F472" s="52">
        <v>45278</v>
      </c>
      <c r="G472" s="53">
        <v>21349.4</v>
      </c>
      <c r="H472" s="54">
        <f t="shared" si="17"/>
        <v>-1.7578250825993735E-2</v>
      </c>
      <c r="M472" s="37" t="s">
        <v>180</v>
      </c>
      <c r="N472" s="37">
        <v>1.0125512546130369</v>
      </c>
      <c r="O472" s="37">
        <v>0.2085908778393685</v>
      </c>
      <c r="P472" s="37">
        <v>4.8542451381444476</v>
      </c>
      <c r="Q472" s="37">
        <v>4.3168753995430637E-6</v>
      </c>
      <c r="R472" s="37">
        <v>0.59886044566739627</v>
      </c>
      <c r="S472" s="37">
        <v>1.4262420635586774</v>
      </c>
      <c r="T472" s="37">
        <v>0.59886044566739627</v>
      </c>
      <c r="U472" s="37">
        <v>1.4262420635586774</v>
      </c>
    </row>
    <row r="473" spans="2:21">
      <c r="B473" s="52">
        <v>45271</v>
      </c>
      <c r="C473" s="53">
        <v>2769.18</v>
      </c>
      <c r="D473" s="8">
        <f t="shared" si="16"/>
        <v>2.9262762734858505E-2</v>
      </c>
      <c r="F473" s="52">
        <v>45271</v>
      </c>
      <c r="G473" s="53">
        <v>21456.65</v>
      </c>
      <c r="H473" s="54">
        <f t="shared" si="17"/>
        <v>5.023560381087977E-3</v>
      </c>
    </row>
    <row r="474" spans="2:21">
      <c r="B474" s="52">
        <v>45264</v>
      </c>
      <c r="C474" s="53">
        <v>2656.27</v>
      </c>
      <c r="D474" s="8">
        <f t="shared" si="16"/>
        <v>-4.0773803075278559E-2</v>
      </c>
      <c r="F474" s="52">
        <v>45264</v>
      </c>
      <c r="G474" s="53">
        <v>20969.400000000001</v>
      </c>
      <c r="H474" s="54">
        <f t="shared" si="17"/>
        <v>-2.2708577527246754E-2</v>
      </c>
    </row>
    <row r="475" spans="2:21">
      <c r="B475" s="52">
        <v>45257</v>
      </c>
      <c r="C475" s="53">
        <v>2577.75</v>
      </c>
      <c r="D475" s="8">
        <f t="shared" si="16"/>
        <v>-2.9560248016956114E-2</v>
      </c>
      <c r="F475" s="52">
        <v>45257</v>
      </c>
      <c r="G475" s="53">
        <v>20267.900000000001</v>
      </c>
      <c r="H475" s="54">
        <f t="shared" si="17"/>
        <v>-3.3453508445639879E-2</v>
      </c>
    </row>
    <row r="476" spans="2:21">
      <c r="B476" s="52">
        <v>45250</v>
      </c>
      <c r="C476" s="53">
        <v>2578.69</v>
      </c>
      <c r="D476" s="8">
        <f t="shared" si="16"/>
        <v>3.6465910192995388E-4</v>
      </c>
      <c r="F476" s="52">
        <v>45250</v>
      </c>
      <c r="G476" s="53">
        <v>19794.7</v>
      </c>
      <c r="H476" s="54">
        <f t="shared" si="17"/>
        <v>-2.3347263406667706E-2</v>
      </c>
    </row>
    <row r="477" spans="2:21">
      <c r="B477" s="52">
        <v>45243</v>
      </c>
      <c r="C477" s="53">
        <v>2586.58</v>
      </c>
      <c r="D477" s="8">
        <f t="shared" si="16"/>
        <v>3.0596930999848837E-3</v>
      </c>
      <c r="F477" s="52">
        <v>45243</v>
      </c>
      <c r="G477" s="53">
        <v>19731.8</v>
      </c>
      <c r="H477" s="54">
        <f t="shared" si="17"/>
        <v>-3.1776182513502116E-3</v>
      </c>
    </row>
    <row r="478" spans="2:21">
      <c r="B478" s="52">
        <v>45236</v>
      </c>
      <c r="C478" s="53">
        <v>2581.3200000000002</v>
      </c>
      <c r="D478" s="8">
        <f t="shared" si="16"/>
        <v>-2.0335732898266734E-3</v>
      </c>
      <c r="F478" s="52">
        <v>45236</v>
      </c>
      <c r="G478" s="53">
        <v>19425.349999999999</v>
      </c>
      <c r="H478" s="54">
        <f t="shared" si="17"/>
        <v>-1.5530767593427863E-2</v>
      </c>
    </row>
    <row r="479" spans="2:21">
      <c r="B479" s="52">
        <v>45229</v>
      </c>
      <c r="C479" s="53">
        <v>2570.5</v>
      </c>
      <c r="D479" s="8">
        <f t="shared" si="16"/>
        <v>-4.1916538825097494E-3</v>
      </c>
      <c r="F479" s="52">
        <v>45229</v>
      </c>
      <c r="G479" s="53">
        <v>19230.599999999999</v>
      </c>
      <c r="H479" s="54">
        <f t="shared" si="17"/>
        <v>-1.0025559385030358E-2</v>
      </c>
    </row>
    <row r="480" spans="2:21">
      <c r="B480" s="52">
        <v>45222</v>
      </c>
      <c r="C480" s="53">
        <v>2749.73</v>
      </c>
      <c r="D480" s="8">
        <f t="shared" si="16"/>
        <v>6.9725734292939157E-2</v>
      </c>
      <c r="F480" s="52">
        <v>45222</v>
      </c>
      <c r="G480" s="53">
        <v>19047.25</v>
      </c>
      <c r="H480" s="54">
        <f t="shared" si="17"/>
        <v>-9.5342839016983039E-3</v>
      </c>
    </row>
    <row r="481" spans="2:8">
      <c r="B481" s="52">
        <v>45215</v>
      </c>
      <c r="C481" s="53">
        <v>2701.12</v>
      </c>
      <c r="D481" s="8">
        <f t="shared" si="16"/>
        <v>-1.7678099304295425E-2</v>
      </c>
      <c r="F481" s="52">
        <v>45215</v>
      </c>
      <c r="G481" s="53">
        <v>19542.650000000001</v>
      </c>
      <c r="H481" s="54">
        <f t="shared" si="17"/>
        <v>2.6009003924451157E-2</v>
      </c>
    </row>
    <row r="482" spans="2:8">
      <c r="B482" s="52">
        <v>45208</v>
      </c>
      <c r="C482" s="53">
        <v>2803.61</v>
      </c>
      <c r="D482" s="8">
        <f t="shared" si="16"/>
        <v>3.7943519725151198E-2</v>
      </c>
      <c r="F482" s="52">
        <v>45208</v>
      </c>
      <c r="G482" s="53">
        <v>19751.05</v>
      </c>
      <c r="H482" s="54">
        <f t="shared" si="17"/>
        <v>1.0663855720692839E-2</v>
      </c>
    </row>
    <row r="483" spans="2:8">
      <c r="B483" s="52">
        <v>45201</v>
      </c>
      <c r="C483" s="53">
        <v>2845.38</v>
      </c>
      <c r="D483" s="8">
        <f t="shared" si="16"/>
        <v>1.4898648528147707E-2</v>
      </c>
      <c r="F483" s="52">
        <v>45201</v>
      </c>
      <c r="G483" s="53">
        <v>19653.5</v>
      </c>
      <c r="H483" s="54">
        <f t="shared" si="17"/>
        <v>-4.9389779277556611E-3</v>
      </c>
    </row>
    <row r="484" spans="2:8">
      <c r="B484" s="52">
        <v>45194</v>
      </c>
      <c r="C484" s="53">
        <v>2853.71</v>
      </c>
      <c r="D484" s="8">
        <f t="shared" si="16"/>
        <v>2.9275527346084296E-3</v>
      </c>
      <c r="F484" s="52">
        <v>45194</v>
      </c>
      <c r="G484" s="53">
        <v>19638.3</v>
      </c>
      <c r="H484" s="54">
        <f t="shared" si="17"/>
        <v>-7.7339914010232658E-4</v>
      </c>
    </row>
    <row r="485" spans="2:8">
      <c r="B485" s="52">
        <v>45187</v>
      </c>
      <c r="C485" s="53">
        <v>2967.71</v>
      </c>
      <c r="D485" s="8">
        <f t="shared" si="16"/>
        <v>3.9947997519019118E-2</v>
      </c>
      <c r="F485" s="52">
        <v>45187</v>
      </c>
      <c r="G485" s="53">
        <v>19674.25</v>
      </c>
      <c r="H485" s="54">
        <f t="shared" si="17"/>
        <v>1.8306065188942178E-3</v>
      </c>
    </row>
    <row r="486" spans="2:8">
      <c r="B486" s="52">
        <v>45180</v>
      </c>
      <c r="C486" s="53">
        <v>3062.21</v>
      </c>
      <c r="D486" s="8">
        <f t="shared" si="16"/>
        <v>3.1842733959854597E-2</v>
      </c>
      <c r="F486" s="52">
        <v>45180</v>
      </c>
      <c r="G486" s="53">
        <v>20192.349999999999</v>
      </c>
      <c r="H486" s="54">
        <f t="shared" si="17"/>
        <v>2.6333913618054039E-2</v>
      </c>
    </row>
    <row r="487" spans="2:8">
      <c r="B487" s="52">
        <v>45173</v>
      </c>
      <c r="C487" s="53">
        <v>3193.72</v>
      </c>
      <c r="D487" s="8">
        <f t="shared" si="16"/>
        <v>4.2946107549776125E-2</v>
      </c>
      <c r="F487" s="52">
        <v>45173</v>
      </c>
      <c r="G487" s="53">
        <v>19819.95</v>
      </c>
      <c r="H487" s="54">
        <f t="shared" si="17"/>
        <v>-1.8442628024969765E-2</v>
      </c>
    </row>
    <row r="488" spans="2:8">
      <c r="B488" s="52">
        <v>45166</v>
      </c>
      <c r="C488" s="53">
        <v>3087.41</v>
      </c>
      <c r="D488" s="8">
        <f t="shared" si="16"/>
        <v>-3.3287201132221944E-2</v>
      </c>
      <c r="F488" s="52">
        <v>45166</v>
      </c>
      <c r="G488" s="53">
        <v>19435.3</v>
      </c>
      <c r="H488" s="54">
        <f t="shared" si="17"/>
        <v>-1.940721343898455E-2</v>
      </c>
    </row>
    <row r="489" spans="2:8">
      <c r="B489" s="52">
        <v>45159</v>
      </c>
      <c r="C489" s="53">
        <v>2992.31</v>
      </c>
      <c r="D489" s="8">
        <f t="shared" si="16"/>
        <v>-3.0802517320342893E-2</v>
      </c>
      <c r="F489" s="52">
        <v>45159</v>
      </c>
      <c r="G489" s="53">
        <v>19265.8</v>
      </c>
      <c r="H489" s="54">
        <f t="shared" si="17"/>
        <v>-8.7212443337638668E-3</v>
      </c>
    </row>
    <row r="490" spans="2:8">
      <c r="B490" s="52">
        <v>45152</v>
      </c>
      <c r="C490" s="53">
        <v>3056.75</v>
      </c>
      <c r="D490" s="8">
        <f t="shared" si="16"/>
        <v>2.1535201900872547E-2</v>
      </c>
      <c r="F490" s="52">
        <v>45152</v>
      </c>
      <c r="G490" s="53">
        <v>19310.150000000001</v>
      </c>
      <c r="H490" s="54">
        <f t="shared" si="17"/>
        <v>2.3020066646597392E-3</v>
      </c>
    </row>
    <row r="491" spans="2:8">
      <c r="B491" s="52">
        <v>45145</v>
      </c>
      <c r="C491" s="53">
        <v>3109.59</v>
      </c>
      <c r="D491" s="8">
        <f t="shared" si="16"/>
        <v>1.7286333524167974E-2</v>
      </c>
      <c r="F491" s="52">
        <v>45145</v>
      </c>
      <c r="G491" s="53">
        <v>19428.3</v>
      </c>
      <c r="H491" s="54">
        <f t="shared" si="17"/>
        <v>6.1185438745943177E-3</v>
      </c>
    </row>
    <row r="492" spans="2:8">
      <c r="B492" s="52">
        <v>45138</v>
      </c>
      <c r="C492" s="53">
        <v>3100.66</v>
      </c>
      <c r="D492" s="8">
        <f t="shared" si="16"/>
        <v>-2.8717612289723693E-3</v>
      </c>
      <c r="F492" s="52">
        <v>45138</v>
      </c>
      <c r="G492" s="53">
        <v>19517</v>
      </c>
      <c r="H492" s="54">
        <f t="shared" si="17"/>
        <v>4.5655049592605579E-3</v>
      </c>
    </row>
    <row r="493" spans="2:8">
      <c r="B493" s="52">
        <v>45131</v>
      </c>
      <c r="C493" s="53">
        <v>3065.98</v>
      </c>
      <c r="D493" s="8">
        <f t="shared" si="16"/>
        <v>-1.1184715512181254E-2</v>
      </c>
      <c r="F493" s="52">
        <v>45131</v>
      </c>
      <c r="G493" s="53">
        <v>19646.05</v>
      </c>
      <c r="H493" s="54">
        <f t="shared" si="17"/>
        <v>6.6121842496285055E-3</v>
      </c>
    </row>
    <row r="494" spans="2:8">
      <c r="B494" s="52">
        <v>45124</v>
      </c>
      <c r="C494" s="53">
        <v>3126.25</v>
      </c>
      <c r="D494" s="8">
        <f t="shared" si="16"/>
        <v>1.9657662476598059E-2</v>
      </c>
      <c r="F494" s="52">
        <v>45124</v>
      </c>
      <c r="G494" s="53">
        <v>19745</v>
      </c>
      <c r="H494" s="54">
        <f t="shared" si="17"/>
        <v>5.0366358631888097E-3</v>
      </c>
    </row>
    <row r="495" spans="2:8">
      <c r="B495" s="52">
        <v>45117</v>
      </c>
      <c r="C495" s="53">
        <v>2826.92</v>
      </c>
      <c r="D495" s="8">
        <f t="shared" si="16"/>
        <v>-9.5747301079568192E-2</v>
      </c>
      <c r="F495" s="52">
        <v>45117</v>
      </c>
      <c r="G495" s="53">
        <v>19564.5</v>
      </c>
      <c r="H495" s="54">
        <f t="shared" si="17"/>
        <v>-9.1415548240060263E-3</v>
      </c>
    </row>
    <row r="496" spans="2:8">
      <c r="B496" s="52">
        <v>45110</v>
      </c>
      <c r="C496" s="53">
        <v>2724.24</v>
      </c>
      <c r="D496" s="8">
        <f t="shared" si="16"/>
        <v>-3.6322216405133556E-2</v>
      </c>
      <c r="F496" s="52">
        <v>45110</v>
      </c>
      <c r="G496" s="53">
        <v>19331.8</v>
      </c>
      <c r="H496" s="54">
        <f t="shared" si="17"/>
        <v>-1.1893991668583404E-2</v>
      </c>
    </row>
    <row r="497" spans="2:8">
      <c r="B497" s="52">
        <v>45103</v>
      </c>
      <c r="C497" s="53">
        <v>2792.1</v>
      </c>
      <c r="D497" s="8">
        <f t="shared" si="16"/>
        <v>2.4909699585939693E-2</v>
      </c>
      <c r="F497" s="52">
        <v>45103</v>
      </c>
      <c r="G497" s="53">
        <v>19189.05</v>
      </c>
      <c r="H497" s="54">
        <f t="shared" si="17"/>
        <v>-7.3842063336058139E-3</v>
      </c>
    </row>
    <row r="498" spans="2:8">
      <c r="B498" s="52">
        <v>45096</v>
      </c>
      <c r="C498" s="53">
        <v>2882.68</v>
      </c>
      <c r="D498" s="8">
        <f t="shared" si="16"/>
        <v>3.244153146377271E-2</v>
      </c>
      <c r="F498" s="52">
        <v>45096</v>
      </c>
      <c r="G498" s="53">
        <v>18665.5</v>
      </c>
      <c r="H498" s="54">
        <f t="shared" si="17"/>
        <v>-2.7283789452838936E-2</v>
      </c>
    </row>
    <row r="499" spans="2:8">
      <c r="B499" s="52">
        <v>45089</v>
      </c>
      <c r="C499" s="53">
        <v>2931.72</v>
      </c>
      <c r="D499" s="8">
        <f t="shared" si="16"/>
        <v>1.701194721578525E-2</v>
      </c>
      <c r="F499" s="52">
        <v>45089</v>
      </c>
      <c r="G499" s="53">
        <v>18826</v>
      </c>
      <c r="H499" s="54">
        <f t="shared" si="17"/>
        <v>8.598751707695973E-3</v>
      </c>
    </row>
    <row r="500" spans="2:8">
      <c r="B500" s="52">
        <v>45082</v>
      </c>
      <c r="C500" s="53">
        <v>2772.03</v>
      </c>
      <c r="D500" s="8">
        <f t="shared" si="16"/>
        <v>-5.4469731079366257E-2</v>
      </c>
      <c r="F500" s="52">
        <v>45082</v>
      </c>
      <c r="G500" s="53">
        <v>18563.400000000001</v>
      </c>
      <c r="H500" s="54">
        <f t="shared" si="17"/>
        <v>-1.3948794220758454E-2</v>
      </c>
    </row>
    <row r="501" spans="2:8">
      <c r="B501" s="52">
        <v>45075</v>
      </c>
      <c r="C501" s="53">
        <v>2828.01</v>
      </c>
      <c r="D501" s="8">
        <f t="shared" si="16"/>
        <v>2.0194586638672796E-2</v>
      </c>
      <c r="F501" s="52">
        <v>45075</v>
      </c>
      <c r="G501" s="53">
        <v>18534.099999999999</v>
      </c>
      <c r="H501" s="54">
        <f t="shared" si="17"/>
        <v>-1.5783746511954799E-3</v>
      </c>
    </row>
    <row r="502" spans="2:8">
      <c r="B502" s="52">
        <v>45068</v>
      </c>
      <c r="C502" s="53">
        <v>2758.12</v>
      </c>
      <c r="D502" s="8">
        <f t="shared" si="16"/>
        <v>-2.4713491112124841E-2</v>
      </c>
      <c r="F502" s="52">
        <v>45068</v>
      </c>
      <c r="G502" s="53">
        <v>18499.349999999999</v>
      </c>
      <c r="H502" s="54">
        <f t="shared" si="17"/>
        <v>-1.874922440258775E-3</v>
      </c>
    </row>
    <row r="503" spans="2:8">
      <c r="B503" s="52">
        <v>45061</v>
      </c>
      <c r="C503" s="53">
        <v>2772.3</v>
      </c>
      <c r="D503" s="8">
        <f t="shared" si="16"/>
        <v>5.1411831247372142E-3</v>
      </c>
      <c r="F503" s="52">
        <v>45061</v>
      </c>
      <c r="G503" s="53">
        <v>18203.400000000001</v>
      </c>
      <c r="H503" s="54">
        <f t="shared" si="17"/>
        <v>-1.599785938424847E-2</v>
      </c>
    </row>
    <row r="504" spans="2:8">
      <c r="B504" s="52">
        <v>45054</v>
      </c>
      <c r="C504" s="53">
        <v>2921.58</v>
      </c>
      <c r="D504" s="8">
        <f t="shared" si="16"/>
        <v>5.3846986256898433E-2</v>
      </c>
      <c r="F504" s="52">
        <v>45054</v>
      </c>
      <c r="G504" s="53">
        <v>18314.8</v>
      </c>
      <c r="H504" s="54">
        <f t="shared" si="17"/>
        <v>6.1197358735181062E-3</v>
      </c>
    </row>
    <row r="505" spans="2:8">
      <c r="B505" s="52">
        <v>45047</v>
      </c>
      <c r="C505" s="53">
        <v>2940.15</v>
      </c>
      <c r="D505" s="8">
        <f t="shared" si="16"/>
        <v>6.3561497545849832E-3</v>
      </c>
      <c r="F505" s="52">
        <v>45047</v>
      </c>
      <c r="G505" s="53">
        <v>18069</v>
      </c>
      <c r="H505" s="54">
        <f t="shared" si="17"/>
        <v>-1.3420839976412524E-2</v>
      </c>
    </row>
    <row r="506" spans="2:8">
      <c r="B506" s="52">
        <v>45040</v>
      </c>
      <c r="C506" s="53">
        <v>2653.27</v>
      </c>
      <c r="D506" s="8">
        <f t="shared" si="16"/>
        <v>-9.7573253065319832E-2</v>
      </c>
      <c r="F506" s="52">
        <v>45040</v>
      </c>
      <c r="G506" s="53">
        <v>18065</v>
      </c>
      <c r="H506" s="54">
        <f t="shared" si="17"/>
        <v>-2.2137362333274346E-4</v>
      </c>
    </row>
    <row r="507" spans="2:8">
      <c r="B507" s="52">
        <v>45033</v>
      </c>
      <c r="C507" s="53">
        <v>2595.4499999999998</v>
      </c>
      <c r="D507" s="8">
        <f t="shared" si="16"/>
        <v>-2.1791977446697919E-2</v>
      </c>
      <c r="F507" s="52">
        <v>45033</v>
      </c>
      <c r="G507" s="53">
        <v>17624.05</v>
      </c>
      <c r="H507" s="54">
        <f t="shared" si="17"/>
        <v>-2.4409078328259115E-2</v>
      </c>
    </row>
    <row r="508" spans="2:8">
      <c r="B508" s="52">
        <v>45026</v>
      </c>
      <c r="C508" s="53">
        <v>2665.56</v>
      </c>
      <c r="D508" s="8">
        <f t="shared" si="16"/>
        <v>2.7012656764722864E-2</v>
      </c>
      <c r="F508" s="52">
        <v>45026</v>
      </c>
      <c r="G508" s="53">
        <v>17828</v>
      </c>
      <c r="H508" s="54">
        <f t="shared" si="17"/>
        <v>1.15722549584234E-2</v>
      </c>
    </row>
    <row r="509" spans="2:8">
      <c r="B509" s="52">
        <v>45019</v>
      </c>
      <c r="C509" s="53">
        <v>2472.17</v>
      </c>
      <c r="D509" s="8">
        <f t="shared" si="16"/>
        <v>-7.2551358813907729E-2</v>
      </c>
      <c r="F509" s="52">
        <v>45019</v>
      </c>
      <c r="G509" s="53">
        <v>17599.150000000001</v>
      </c>
      <c r="H509" s="54">
        <f t="shared" si="17"/>
        <v>-1.2836549248373297E-2</v>
      </c>
    </row>
    <row r="510" spans="2:8">
      <c r="B510" s="52">
        <v>45012</v>
      </c>
      <c r="C510" s="53">
        <v>2481.7600000000002</v>
      </c>
      <c r="D510" s="8">
        <f t="shared" si="16"/>
        <v>3.8791830658895243E-3</v>
      </c>
      <c r="F510" s="52">
        <v>45012</v>
      </c>
      <c r="G510" s="53">
        <v>17359.75</v>
      </c>
      <c r="H510" s="54">
        <f t="shared" si="17"/>
        <v>-1.3602929686945209E-2</v>
      </c>
    </row>
    <row r="511" spans="2:8">
      <c r="B511" s="52">
        <v>45005</v>
      </c>
      <c r="C511" s="53">
        <v>2460.5500000000002</v>
      </c>
      <c r="D511" s="8">
        <f t="shared" si="16"/>
        <v>-8.5463542002449655E-3</v>
      </c>
      <c r="F511" s="52">
        <v>45005</v>
      </c>
      <c r="G511" s="53">
        <v>16945.05</v>
      </c>
      <c r="H511" s="54">
        <f t="shared" si="17"/>
        <v>-2.388859286568068E-2</v>
      </c>
    </row>
    <row r="512" spans="2:8">
      <c r="B512" s="52">
        <v>44998</v>
      </c>
      <c r="C512" s="53">
        <v>2419.34</v>
      </c>
      <c r="D512" s="8">
        <f t="shared" si="16"/>
        <v>-1.6748287984393762E-2</v>
      </c>
      <c r="F512" s="52">
        <v>44998</v>
      </c>
      <c r="G512" s="53">
        <v>17100.05</v>
      </c>
      <c r="H512" s="54">
        <f t="shared" si="17"/>
        <v>9.1472140831687643E-3</v>
      </c>
    </row>
    <row r="513" spans="2:8">
      <c r="B513" s="52">
        <v>44991</v>
      </c>
      <c r="C513" s="53">
        <v>2351.09</v>
      </c>
      <c r="D513" s="8">
        <f t="shared" si="16"/>
        <v>-2.821017302239448E-2</v>
      </c>
      <c r="F513" s="52">
        <v>44991</v>
      </c>
      <c r="G513" s="53">
        <v>17412.900000000001</v>
      </c>
      <c r="H513" s="54">
        <f t="shared" si="17"/>
        <v>1.829526814249105E-2</v>
      </c>
    </row>
    <row r="514" spans="2:8">
      <c r="B514" s="52">
        <v>44984</v>
      </c>
      <c r="C514" s="53">
        <v>2430.0700000000002</v>
      </c>
      <c r="D514" s="8">
        <f t="shared" si="16"/>
        <v>3.3592929237077351E-2</v>
      </c>
      <c r="F514" s="52">
        <v>44984</v>
      </c>
      <c r="G514" s="53">
        <v>17594.349999999999</v>
      </c>
      <c r="H514" s="54">
        <f t="shared" si="17"/>
        <v>1.0420435424311592E-2</v>
      </c>
    </row>
    <row r="515" spans="2:8">
      <c r="B515" s="52">
        <v>44977</v>
      </c>
      <c r="C515" s="53">
        <v>2357.35</v>
      </c>
      <c r="D515" s="8">
        <f t="shared" si="16"/>
        <v>-2.9925063887048631E-2</v>
      </c>
      <c r="F515" s="52">
        <v>44977</v>
      </c>
      <c r="G515" s="53">
        <v>17465.8</v>
      </c>
      <c r="H515" s="54">
        <f t="shared" si="17"/>
        <v>-7.3063227683887177E-3</v>
      </c>
    </row>
    <row r="516" spans="2:8">
      <c r="B516" s="52">
        <v>44970</v>
      </c>
      <c r="C516" s="53">
        <v>2371.86</v>
      </c>
      <c r="D516" s="8">
        <f t="shared" si="16"/>
        <v>6.1552166627782956E-3</v>
      </c>
      <c r="F516" s="52">
        <v>44970</v>
      </c>
      <c r="G516" s="53">
        <v>17944.2</v>
      </c>
      <c r="H516" s="54">
        <f t="shared" si="17"/>
        <v>2.7390672056247123E-2</v>
      </c>
    </row>
    <row r="517" spans="2:8">
      <c r="B517" s="52">
        <v>44963</v>
      </c>
      <c r="C517" s="53">
        <v>2369.04</v>
      </c>
      <c r="D517" s="8">
        <f t="shared" si="16"/>
        <v>-1.1889403253143582E-3</v>
      </c>
      <c r="F517" s="52">
        <v>44963</v>
      </c>
      <c r="G517" s="53">
        <v>17856.5</v>
      </c>
      <c r="H517" s="54">
        <f t="shared" si="17"/>
        <v>-4.8873730787664105E-3</v>
      </c>
    </row>
    <row r="518" spans="2:8">
      <c r="B518" s="52">
        <v>44956</v>
      </c>
      <c r="C518" s="53">
        <v>2257.9499999999998</v>
      </c>
      <c r="D518" s="8">
        <f t="shared" si="16"/>
        <v>-4.6892412116300353E-2</v>
      </c>
      <c r="F518" s="52">
        <v>44956</v>
      </c>
      <c r="G518" s="53">
        <v>17854.05</v>
      </c>
      <c r="H518" s="54">
        <f t="shared" si="17"/>
        <v>-1.3720493937785516E-4</v>
      </c>
    </row>
    <row r="519" spans="2:8">
      <c r="B519" s="52">
        <v>44949</v>
      </c>
      <c r="C519" s="53">
        <v>2192.34</v>
      </c>
      <c r="D519" s="8">
        <f t="shared" si="16"/>
        <v>-2.9057330764631462E-2</v>
      </c>
      <c r="F519" s="52">
        <v>44949</v>
      </c>
      <c r="G519" s="53">
        <v>17604.349999999999</v>
      </c>
      <c r="H519" s="54">
        <f t="shared" si="17"/>
        <v>-1.3985622309784063E-2</v>
      </c>
    </row>
    <row r="520" spans="2:8">
      <c r="B520" s="52">
        <v>44942</v>
      </c>
      <c r="C520" s="53">
        <v>2249.3200000000002</v>
      </c>
      <c r="D520" s="8">
        <f t="shared" si="16"/>
        <v>2.5990494175173628E-2</v>
      </c>
      <c r="F520" s="52">
        <v>44942</v>
      </c>
      <c r="G520" s="53">
        <v>18027.650000000001</v>
      </c>
      <c r="H520" s="54">
        <f t="shared" si="17"/>
        <v>2.4045193375501039E-2</v>
      </c>
    </row>
    <row r="521" spans="2:8">
      <c r="B521" s="52">
        <v>44935</v>
      </c>
      <c r="C521" s="53">
        <v>2205.29</v>
      </c>
      <c r="D521" s="8">
        <f t="shared" si="16"/>
        <v>-1.9574804829904258E-2</v>
      </c>
      <c r="F521" s="52">
        <v>44935</v>
      </c>
      <c r="G521" s="53">
        <v>17956.599999999999</v>
      </c>
      <c r="H521" s="54">
        <f t="shared" si="17"/>
        <v>-3.9411681500363116E-3</v>
      </c>
    </row>
    <row r="522" spans="2:8">
      <c r="B522" s="52">
        <v>44928</v>
      </c>
      <c r="C522" s="53">
        <v>2145.4699999999998</v>
      </c>
      <c r="D522" s="8">
        <f t="shared" si="16"/>
        <v>-2.7125684150383966E-2</v>
      </c>
      <c r="F522" s="52">
        <v>44928</v>
      </c>
      <c r="G522" s="53">
        <v>17859.45</v>
      </c>
      <c r="H522" s="54">
        <f t="shared" si="17"/>
        <v>-5.4102669770444978E-3</v>
      </c>
    </row>
    <row r="523" spans="2:8">
      <c r="B523" s="52">
        <v>44921</v>
      </c>
      <c r="C523" s="53">
        <v>2135.56</v>
      </c>
      <c r="D523" s="8">
        <f t="shared" ref="D523:D562" si="18">IFERROR(C523/C522-1,0)</f>
        <v>-4.6190345239037756E-3</v>
      </c>
      <c r="F523" s="52">
        <v>44921</v>
      </c>
      <c r="G523" s="53">
        <v>18105.3</v>
      </c>
      <c r="H523" s="54">
        <f t="shared" ref="H523:H562" si="19">IFERROR(G523/G522-1,0)</f>
        <v>1.3765821455867799E-2</v>
      </c>
    </row>
    <row r="524" spans="2:8">
      <c r="B524" s="52">
        <v>44914</v>
      </c>
      <c r="C524" s="53">
        <v>2031.36</v>
      </c>
      <c r="D524" s="8">
        <f t="shared" si="18"/>
        <v>-4.8792822491524501E-2</v>
      </c>
      <c r="F524" s="52">
        <v>44914</v>
      </c>
      <c r="G524" s="53">
        <v>17806.8</v>
      </c>
      <c r="H524" s="54">
        <f t="shared" si="19"/>
        <v>-1.6486885055757128E-2</v>
      </c>
    </row>
    <row r="525" spans="2:8">
      <c r="B525" s="52">
        <v>44907</v>
      </c>
      <c r="C525" s="53">
        <v>2142.98</v>
      </c>
      <c r="D525" s="8">
        <f t="shared" si="18"/>
        <v>5.4948408947700145E-2</v>
      </c>
      <c r="F525" s="52">
        <v>44907</v>
      </c>
      <c r="G525" s="53">
        <v>18269</v>
      </c>
      <c r="H525" s="54">
        <f t="shared" si="19"/>
        <v>2.5956376215827692E-2</v>
      </c>
    </row>
    <row r="526" spans="2:8">
      <c r="B526" s="52">
        <v>44900</v>
      </c>
      <c r="C526" s="53">
        <v>2192.89</v>
      </c>
      <c r="D526" s="8">
        <f t="shared" si="18"/>
        <v>2.3289998040112225E-2</v>
      </c>
      <c r="F526" s="52">
        <v>44900</v>
      </c>
      <c r="G526" s="53">
        <v>18496.599999999999</v>
      </c>
      <c r="H526" s="54">
        <f t="shared" si="19"/>
        <v>1.2458262630685724E-2</v>
      </c>
    </row>
    <row r="527" spans="2:8">
      <c r="B527" s="52">
        <v>44893</v>
      </c>
      <c r="C527" s="53">
        <v>2208.36</v>
      </c>
      <c r="D527" s="8">
        <f t="shared" si="18"/>
        <v>7.0546174226706615E-3</v>
      </c>
      <c r="F527" s="52">
        <v>44893</v>
      </c>
      <c r="G527" s="53">
        <v>18696.099999999999</v>
      </c>
      <c r="H527" s="54">
        <f t="shared" si="19"/>
        <v>1.0785766032676225E-2</v>
      </c>
    </row>
    <row r="528" spans="2:8">
      <c r="B528" s="52">
        <v>44886</v>
      </c>
      <c r="C528" s="53">
        <v>2165.27</v>
      </c>
      <c r="D528" s="8">
        <f t="shared" si="18"/>
        <v>-1.951221721096208E-2</v>
      </c>
      <c r="F528" s="52">
        <v>44886</v>
      </c>
      <c r="G528" s="53">
        <v>18512.75</v>
      </c>
      <c r="H528" s="54">
        <f t="shared" si="19"/>
        <v>-9.8068581147938705E-3</v>
      </c>
    </row>
    <row r="529" spans="2:8">
      <c r="B529" s="52">
        <v>44879</v>
      </c>
      <c r="C529" s="53">
        <v>2220.62</v>
      </c>
      <c r="D529" s="8">
        <f t="shared" si="18"/>
        <v>2.5562631911955513E-2</v>
      </c>
      <c r="F529" s="52">
        <v>44879</v>
      </c>
      <c r="G529" s="53">
        <v>18307.650000000001</v>
      </c>
      <c r="H529" s="54">
        <f t="shared" si="19"/>
        <v>-1.1078851062105821E-2</v>
      </c>
    </row>
    <row r="530" spans="2:8">
      <c r="B530" s="52">
        <v>44872</v>
      </c>
      <c r="C530" s="53">
        <v>2370.92</v>
      </c>
      <c r="D530" s="8">
        <f t="shared" si="18"/>
        <v>6.7683800019814333E-2</v>
      </c>
      <c r="F530" s="52">
        <v>44872</v>
      </c>
      <c r="G530" s="53">
        <v>18349.7</v>
      </c>
      <c r="H530" s="54">
        <f t="shared" si="19"/>
        <v>2.296854047351804E-3</v>
      </c>
    </row>
    <row r="531" spans="2:8">
      <c r="B531" s="52">
        <v>44865</v>
      </c>
      <c r="C531" s="53">
        <v>2324.12</v>
      </c>
      <c r="D531" s="8">
        <f t="shared" si="18"/>
        <v>-1.9739172979265529E-2</v>
      </c>
      <c r="F531" s="52">
        <v>44865</v>
      </c>
      <c r="G531" s="53">
        <v>18117.150000000001</v>
      </c>
      <c r="H531" s="54">
        <f t="shared" si="19"/>
        <v>-1.2673231714959932E-2</v>
      </c>
    </row>
    <row r="532" spans="2:8">
      <c r="B532" s="52">
        <v>44858</v>
      </c>
      <c r="C532" s="53">
        <v>2245.27</v>
      </c>
      <c r="D532" s="8">
        <f t="shared" si="18"/>
        <v>-3.3926819613445014E-2</v>
      </c>
      <c r="F532" s="52">
        <v>44858</v>
      </c>
      <c r="G532" s="53">
        <v>17786.8</v>
      </c>
      <c r="H532" s="54">
        <f t="shared" si="19"/>
        <v>-1.8234104149935426E-2</v>
      </c>
    </row>
    <row r="533" spans="2:8">
      <c r="B533" s="52">
        <v>44851</v>
      </c>
      <c r="C533" s="53">
        <v>2155.98</v>
      </c>
      <c r="D533" s="8">
        <f t="shared" si="18"/>
        <v>-3.9768045713878486E-2</v>
      </c>
      <c r="F533" s="52">
        <v>44851</v>
      </c>
      <c r="G533" s="53">
        <v>17576.3</v>
      </c>
      <c r="H533" s="54">
        <f t="shared" si="19"/>
        <v>-1.1834618930892549E-2</v>
      </c>
    </row>
    <row r="534" spans="2:8">
      <c r="B534" s="52">
        <v>44844</v>
      </c>
      <c r="C534" s="53">
        <v>2144.11</v>
      </c>
      <c r="D534" s="8">
        <f t="shared" si="18"/>
        <v>-5.5056169352220019E-3</v>
      </c>
      <c r="F534" s="52">
        <v>44844</v>
      </c>
      <c r="G534" s="53">
        <v>17185.7</v>
      </c>
      <c r="H534" s="54">
        <f t="shared" si="19"/>
        <v>-2.2223107252379526E-2</v>
      </c>
    </row>
    <row r="535" spans="2:8">
      <c r="B535" s="52">
        <v>44837</v>
      </c>
      <c r="C535" s="53">
        <v>2218.17</v>
      </c>
      <c r="D535" s="8">
        <f t="shared" si="18"/>
        <v>3.4541138281151573E-2</v>
      </c>
      <c r="F535" s="52">
        <v>44837</v>
      </c>
      <c r="G535" s="53">
        <v>17314.650000000001</v>
      </c>
      <c r="H535" s="54">
        <f t="shared" si="19"/>
        <v>7.5033312579644296E-3</v>
      </c>
    </row>
    <row r="536" spans="2:8">
      <c r="B536" s="52">
        <v>44830</v>
      </c>
      <c r="C536" s="53">
        <v>2203.96</v>
      </c>
      <c r="D536" s="8">
        <f t="shared" si="18"/>
        <v>-6.4061816722794651E-3</v>
      </c>
      <c r="F536" s="52">
        <v>44830</v>
      </c>
      <c r="G536" s="53">
        <v>17094.349999999999</v>
      </c>
      <c r="H536" s="54">
        <f t="shared" si="19"/>
        <v>-1.2723329665918937E-2</v>
      </c>
    </row>
    <row r="537" spans="2:8">
      <c r="B537" s="52">
        <v>44823</v>
      </c>
      <c r="C537" s="53">
        <v>2176.4699999999998</v>
      </c>
      <c r="D537" s="8">
        <f t="shared" si="18"/>
        <v>-1.2473003139803041E-2</v>
      </c>
      <c r="F537" s="52">
        <v>44823</v>
      </c>
      <c r="G537" s="53">
        <v>17327.349999999999</v>
      </c>
      <c r="H537" s="54">
        <f t="shared" si="19"/>
        <v>1.3630234551182063E-2</v>
      </c>
    </row>
    <row r="538" spans="2:8">
      <c r="B538" s="52">
        <v>44816</v>
      </c>
      <c r="C538" s="53">
        <v>2218.1</v>
      </c>
      <c r="D538" s="8">
        <f t="shared" si="18"/>
        <v>1.912730246683858E-2</v>
      </c>
      <c r="F538" s="52">
        <v>44816</v>
      </c>
      <c r="G538" s="53">
        <v>17530.849999999999</v>
      </c>
      <c r="H538" s="54">
        <f t="shared" si="19"/>
        <v>1.1744438705283855E-2</v>
      </c>
    </row>
    <row r="539" spans="2:8">
      <c r="B539" s="52">
        <v>44809</v>
      </c>
      <c r="C539" s="53">
        <v>2357.1999999999998</v>
      </c>
      <c r="D539" s="8">
        <f t="shared" si="18"/>
        <v>6.271132951625269E-2</v>
      </c>
      <c r="F539" s="52">
        <v>44809</v>
      </c>
      <c r="G539" s="53">
        <v>17833.349999999999</v>
      </c>
      <c r="H539" s="54">
        <f t="shared" si="19"/>
        <v>1.7255295664500014E-2</v>
      </c>
    </row>
    <row r="540" spans="2:8">
      <c r="B540" s="52">
        <v>44802</v>
      </c>
      <c r="C540" s="53">
        <v>2348.4699999999998</v>
      </c>
      <c r="D540" s="8">
        <f t="shared" si="18"/>
        <v>-3.7035465806889434E-3</v>
      </c>
      <c r="F540" s="52">
        <v>44802</v>
      </c>
      <c r="G540" s="53">
        <v>17539.45</v>
      </c>
      <c r="H540" s="54">
        <f t="shared" si="19"/>
        <v>-1.6480358429571407E-2</v>
      </c>
    </row>
    <row r="541" spans="2:8">
      <c r="B541" s="52">
        <v>44795</v>
      </c>
      <c r="C541" s="53">
        <v>2162.71</v>
      </c>
      <c r="D541" s="8">
        <f t="shared" si="18"/>
        <v>-7.909830655703487E-2</v>
      </c>
      <c r="F541" s="52">
        <v>44795</v>
      </c>
      <c r="G541" s="53">
        <v>17558.900000000001</v>
      </c>
      <c r="H541" s="54">
        <f t="shared" si="19"/>
        <v>1.1089287292360694E-3</v>
      </c>
    </row>
    <row r="542" spans="2:8">
      <c r="B542" s="52">
        <v>44788</v>
      </c>
      <c r="C542" s="53">
        <v>2123.8200000000002</v>
      </c>
      <c r="D542" s="8">
        <f t="shared" si="18"/>
        <v>-1.7982068793319428E-2</v>
      </c>
      <c r="F542" s="52">
        <v>44788</v>
      </c>
      <c r="G542" s="53">
        <v>17758.45</v>
      </c>
      <c r="H542" s="54">
        <f t="shared" si="19"/>
        <v>1.1364607122313908E-2</v>
      </c>
    </row>
    <row r="543" spans="2:8">
      <c r="B543" s="52">
        <v>44781</v>
      </c>
      <c r="C543" s="53">
        <v>2111.12</v>
      </c>
      <c r="D543" s="8">
        <f t="shared" si="18"/>
        <v>-5.9797911310752738E-3</v>
      </c>
      <c r="F543" s="52">
        <v>44781</v>
      </c>
      <c r="G543" s="53">
        <v>17698.150000000001</v>
      </c>
      <c r="H543" s="54">
        <f t="shared" si="19"/>
        <v>-3.3955666175820021E-3</v>
      </c>
    </row>
    <row r="544" spans="2:8">
      <c r="B544" s="52">
        <v>44774</v>
      </c>
      <c r="C544" s="53">
        <v>2260.16</v>
      </c>
      <c r="D544" s="8">
        <f t="shared" si="18"/>
        <v>7.0597597483800012E-2</v>
      </c>
      <c r="F544" s="52">
        <v>44774</v>
      </c>
      <c r="G544" s="53">
        <v>17397.5</v>
      </c>
      <c r="H544" s="54">
        <f t="shared" si="19"/>
        <v>-1.6987651251684555E-2</v>
      </c>
    </row>
    <row r="545" spans="2:8">
      <c r="B545" s="52">
        <v>44767</v>
      </c>
      <c r="C545" s="53">
        <v>2102.3000000000002</v>
      </c>
      <c r="D545" s="8">
        <f t="shared" si="18"/>
        <v>-6.9844612770777137E-2</v>
      </c>
      <c r="F545" s="52">
        <v>44767</v>
      </c>
      <c r="G545" s="53">
        <v>17158.25</v>
      </c>
      <c r="H545" s="54">
        <f t="shared" si="19"/>
        <v>-1.3751975858600329E-2</v>
      </c>
    </row>
    <row r="546" spans="2:8">
      <c r="B546" s="52">
        <v>44760</v>
      </c>
      <c r="C546" s="53">
        <v>2013.49</v>
      </c>
      <c r="D546" s="8">
        <f t="shared" si="18"/>
        <v>-4.2244208723778764E-2</v>
      </c>
      <c r="F546" s="52">
        <v>44760</v>
      </c>
      <c r="G546" s="53">
        <v>16719.45</v>
      </c>
      <c r="H546" s="54">
        <f t="shared" si="19"/>
        <v>-2.5573703611965093E-2</v>
      </c>
    </row>
    <row r="547" spans="2:8">
      <c r="B547" s="52">
        <v>44753</v>
      </c>
      <c r="C547" s="53">
        <v>1964.84</v>
      </c>
      <c r="D547" s="8">
        <f t="shared" si="18"/>
        <v>-2.4162027127028196E-2</v>
      </c>
      <c r="F547" s="52">
        <v>44753</v>
      </c>
      <c r="G547" s="53">
        <v>16049.2</v>
      </c>
      <c r="H547" s="54">
        <f t="shared" si="19"/>
        <v>-4.0088041173603206E-2</v>
      </c>
    </row>
    <row r="548" spans="2:8">
      <c r="B548" s="52">
        <v>44746</v>
      </c>
      <c r="C548" s="53">
        <v>1931.46</v>
      </c>
      <c r="D548" s="8">
        <f t="shared" si="18"/>
        <v>-1.6988660654302601E-2</v>
      </c>
      <c r="F548" s="52">
        <v>44746</v>
      </c>
      <c r="G548" s="53">
        <v>16220.6</v>
      </c>
      <c r="H548" s="54">
        <f t="shared" si="19"/>
        <v>1.0679660045360473E-2</v>
      </c>
    </row>
    <row r="549" spans="2:8">
      <c r="B549" s="52">
        <v>44739</v>
      </c>
      <c r="C549" s="53">
        <v>1887.01</v>
      </c>
      <c r="D549" s="8">
        <f t="shared" si="18"/>
        <v>-2.3013678771499291E-2</v>
      </c>
      <c r="F549" s="52">
        <v>44739</v>
      </c>
      <c r="G549" s="53">
        <v>15752.05</v>
      </c>
      <c r="H549" s="54">
        <f t="shared" si="19"/>
        <v>-2.8886107788861137E-2</v>
      </c>
    </row>
    <row r="550" spans="2:8">
      <c r="B550" s="52">
        <v>44732</v>
      </c>
      <c r="C550" s="53">
        <v>2046.18</v>
      </c>
      <c r="D550" s="8">
        <f t="shared" si="18"/>
        <v>8.4350374401831463E-2</v>
      </c>
      <c r="F550" s="52">
        <v>44732</v>
      </c>
      <c r="G550" s="53">
        <v>15699.25</v>
      </c>
      <c r="H550" s="54">
        <f t="shared" si="19"/>
        <v>-3.3519446675194242E-3</v>
      </c>
    </row>
    <row r="551" spans="2:8">
      <c r="B551" s="52">
        <v>44725</v>
      </c>
      <c r="C551" s="53">
        <v>1964.72</v>
      </c>
      <c r="D551" s="8">
        <f t="shared" si="18"/>
        <v>-3.9810769336031004E-2</v>
      </c>
      <c r="F551" s="52">
        <v>44725</v>
      </c>
      <c r="G551" s="53">
        <v>15293.5</v>
      </c>
      <c r="H551" s="54">
        <f t="shared" si="19"/>
        <v>-2.5845183687118856E-2</v>
      </c>
    </row>
    <row r="552" spans="2:8">
      <c r="B552" s="52">
        <v>44718</v>
      </c>
      <c r="C552" s="53">
        <v>2091.0500000000002</v>
      </c>
      <c r="D552" s="8">
        <f t="shared" si="18"/>
        <v>6.4299238568345629E-2</v>
      </c>
      <c r="F552" s="52">
        <v>44718</v>
      </c>
      <c r="G552" s="53">
        <v>16201.8</v>
      </c>
      <c r="H552" s="54">
        <f t="shared" si="19"/>
        <v>5.9391244646418428E-2</v>
      </c>
    </row>
    <row r="553" spans="2:8">
      <c r="B553" s="52">
        <v>44711</v>
      </c>
      <c r="C553" s="53">
        <v>2228.16</v>
      </c>
      <c r="D553" s="8">
        <f t="shared" si="18"/>
        <v>6.5569928983046699E-2</v>
      </c>
      <c r="F553" s="52">
        <v>44711</v>
      </c>
      <c r="G553" s="53">
        <v>16584.3</v>
      </c>
      <c r="H553" s="54">
        <f t="shared" si="19"/>
        <v>2.3608487945783851E-2</v>
      </c>
    </row>
    <row r="554" spans="2:8">
      <c r="B554" s="52">
        <v>44704</v>
      </c>
      <c r="C554" s="53">
        <v>2231.35</v>
      </c>
      <c r="D554" s="8">
        <f t="shared" si="18"/>
        <v>1.4316745655609253E-3</v>
      </c>
      <c r="F554" s="52">
        <v>44704</v>
      </c>
      <c r="G554" s="53">
        <v>16352.45</v>
      </c>
      <c r="H554" s="54">
        <f t="shared" si="19"/>
        <v>-1.3980089602817047E-2</v>
      </c>
    </row>
    <row r="555" spans="2:8">
      <c r="B555" s="52">
        <v>44697</v>
      </c>
      <c r="C555" s="53">
        <v>2113.2199999999998</v>
      </c>
      <c r="D555" s="8">
        <f t="shared" si="18"/>
        <v>-5.2941044659062908E-2</v>
      </c>
      <c r="F555" s="52">
        <v>44697</v>
      </c>
      <c r="G555" s="53">
        <v>16266.15</v>
      </c>
      <c r="H555" s="54">
        <f t="shared" si="19"/>
        <v>-5.2774966442338256E-3</v>
      </c>
    </row>
    <row r="556" spans="2:8">
      <c r="B556" s="52">
        <v>44690</v>
      </c>
      <c r="C556" s="53">
        <v>2069.5100000000002</v>
      </c>
      <c r="D556" s="8">
        <f t="shared" si="18"/>
        <v>-2.0684074540274877E-2</v>
      </c>
      <c r="F556" s="52">
        <v>44690</v>
      </c>
      <c r="G556" s="53">
        <v>15782.15</v>
      </c>
      <c r="H556" s="54">
        <f t="shared" si="19"/>
        <v>-2.975504344912594E-2</v>
      </c>
    </row>
    <row r="557" spans="2:8">
      <c r="B557" s="52">
        <v>44683</v>
      </c>
      <c r="C557" s="53">
        <v>2183.61</v>
      </c>
      <c r="D557" s="8">
        <f t="shared" si="18"/>
        <v>5.5133823948664062E-2</v>
      </c>
      <c r="F557" s="52">
        <v>44683</v>
      </c>
      <c r="G557" s="53">
        <v>16411.25</v>
      </c>
      <c r="H557" s="54">
        <f t="shared" si="19"/>
        <v>3.9861489087354984E-2</v>
      </c>
    </row>
    <row r="558" spans="2:8">
      <c r="B558" s="52">
        <v>44676</v>
      </c>
      <c r="C558" s="53">
        <v>2428.75</v>
      </c>
      <c r="D558" s="8">
        <f t="shared" si="18"/>
        <v>0.11226363682159346</v>
      </c>
      <c r="F558" s="52">
        <v>44676</v>
      </c>
      <c r="G558" s="53">
        <v>17102.55</v>
      </c>
      <c r="H558" s="54">
        <f t="shared" si="19"/>
        <v>4.2123543301089139E-2</v>
      </c>
    </row>
    <row r="559" spans="2:8">
      <c r="B559" s="52">
        <v>44669</v>
      </c>
      <c r="C559" s="53">
        <v>2383.5100000000002</v>
      </c>
      <c r="D559" s="8">
        <f t="shared" si="18"/>
        <v>-1.8626865671641735E-2</v>
      </c>
      <c r="F559" s="52">
        <v>44669</v>
      </c>
      <c r="G559" s="53">
        <v>17171.95</v>
      </c>
      <c r="H559" s="54">
        <f t="shared" si="19"/>
        <v>4.0578744105412845E-3</v>
      </c>
    </row>
    <row r="560" spans="2:8">
      <c r="B560" s="52">
        <v>44662</v>
      </c>
      <c r="C560" s="53">
        <v>2419.63</v>
      </c>
      <c r="D560" s="8">
        <f t="shared" si="18"/>
        <v>1.5154121442746193E-2</v>
      </c>
      <c r="F560" s="52">
        <v>44662</v>
      </c>
      <c r="G560" s="53">
        <v>17475.650000000001</v>
      </c>
      <c r="H560" s="54">
        <f t="shared" si="19"/>
        <v>1.7685819024630289E-2</v>
      </c>
    </row>
    <row r="561" spans="2:8">
      <c r="B561" s="52">
        <v>44655</v>
      </c>
      <c r="C561" s="53">
        <v>2433.5700000000002</v>
      </c>
      <c r="D561" s="8">
        <f t="shared" si="18"/>
        <v>5.7612114248872803E-3</v>
      </c>
      <c r="F561" s="52">
        <v>44655</v>
      </c>
      <c r="G561" s="53">
        <v>17784.349999999999</v>
      </c>
      <c r="H561" s="54">
        <f t="shared" si="19"/>
        <v>1.7664578999922576E-2</v>
      </c>
    </row>
    <row r="562" spans="2:8">
      <c r="B562" s="52">
        <v>44648</v>
      </c>
      <c r="C562" s="53">
        <v>2199.6999999999998</v>
      </c>
      <c r="D562" s="8">
        <f t="shared" si="18"/>
        <v>-9.6101612034994011E-2</v>
      </c>
      <c r="F562" s="52">
        <v>44648</v>
      </c>
      <c r="G562" s="53">
        <v>17670.45</v>
      </c>
      <c r="H562" s="54">
        <f t="shared" si="19"/>
        <v>-6.4045073336949088E-3</v>
      </c>
    </row>
  </sheetData>
  <mergeCells count="9">
    <mergeCell ref="B455:D455"/>
    <mergeCell ref="F455:H455"/>
    <mergeCell ref="J455:K455"/>
    <mergeCell ref="B170:D170"/>
    <mergeCell ref="F170:H170"/>
    <mergeCell ref="J170:K170"/>
    <mergeCell ref="B281:D281"/>
    <mergeCell ref="F281:H281"/>
    <mergeCell ref="J281:K281"/>
  </mergeCells>
  <pageMargins left="0.25" right="0.25" top="0.75" bottom="0.75" header="0.3" footer="0.3"/>
  <pageSetup scale="65" orientation="landscape"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359C00-0F72-4D1D-9B38-98434C6FDB13}">
  <sheetPr>
    <tabColor rgb="FF002060"/>
  </sheetPr>
  <dimension ref="B2:J28"/>
  <sheetViews>
    <sheetView showGridLines="0" workbookViewId="0"/>
  </sheetViews>
  <sheetFormatPr defaultRowHeight="14.5"/>
  <cols>
    <col min="1" max="1" width="1.90625" customWidth="1"/>
    <col min="4" max="4" width="8.7265625" customWidth="1"/>
    <col min="5" max="5" width="18.08984375" customWidth="1"/>
  </cols>
  <sheetData>
    <row r="2" spans="2:10">
      <c r="B2" s="153" t="s">
        <v>185</v>
      </c>
      <c r="C2" s="153"/>
      <c r="D2" s="153"/>
      <c r="E2" s="153"/>
      <c r="F2" s="153"/>
      <c r="G2" s="142"/>
      <c r="H2" s="142"/>
      <c r="I2" s="142"/>
      <c r="J2" s="142"/>
    </row>
    <row r="3" spans="2:10">
      <c r="B3" s="65" t="s">
        <v>186</v>
      </c>
      <c r="C3" s="63" t="s">
        <v>187</v>
      </c>
    </row>
    <row r="4" spans="2:10">
      <c r="B4" s="66">
        <v>2000</v>
      </c>
      <c r="C4" s="54">
        <v>-0.14649999999999999</v>
      </c>
      <c r="E4" t="s">
        <v>188</v>
      </c>
      <c r="F4" s="38">
        <f>AVERAGE(C4:C28)</f>
        <v>0.15334799999999998</v>
      </c>
    </row>
    <row r="5" spans="2:10" ht="16.5">
      <c r="B5" s="66">
        <v>2001</v>
      </c>
      <c r="C5" s="54">
        <v>-0.1618</v>
      </c>
      <c r="E5" t="s">
        <v>189</v>
      </c>
      <c r="F5" s="67" t="s">
        <v>190</v>
      </c>
    </row>
    <row r="6" spans="2:10">
      <c r="B6" s="66">
        <v>2002</v>
      </c>
      <c r="C6" s="54">
        <v>3.2500000000000001E-2</v>
      </c>
      <c r="E6" s="68" t="s">
        <v>191</v>
      </c>
      <c r="F6" s="69">
        <f>SUM(F4:F5)</f>
        <v>0.15334799999999998</v>
      </c>
    </row>
    <row r="7" spans="2:10">
      <c r="B7" s="66">
        <v>2003</v>
      </c>
      <c r="C7" s="54">
        <v>0.71900000000000008</v>
      </c>
    </row>
    <row r="8" spans="2:10">
      <c r="B8" s="66">
        <v>2004</v>
      </c>
      <c r="C8" s="54">
        <v>0.10679999999999999</v>
      </c>
    </row>
    <row r="9" spans="2:10">
      <c r="B9" s="66">
        <v>2005</v>
      </c>
      <c r="C9" s="54">
        <v>0.36340000000000006</v>
      </c>
    </row>
    <row r="10" spans="2:10">
      <c r="B10" s="66">
        <v>2006</v>
      </c>
      <c r="C10" s="54">
        <v>0.39829999999999999</v>
      </c>
    </row>
    <row r="11" spans="2:10">
      <c r="B11" s="66">
        <v>2007</v>
      </c>
      <c r="C11" s="54">
        <v>0.54770000000000008</v>
      </c>
    </row>
    <row r="12" spans="2:10">
      <c r="B12" s="66">
        <v>2008</v>
      </c>
      <c r="C12" s="54">
        <v>-0.51790000000000003</v>
      </c>
    </row>
    <row r="13" spans="2:10">
      <c r="B13" s="66">
        <v>2009</v>
      </c>
      <c r="C13" s="54">
        <v>0.75760000000000005</v>
      </c>
    </row>
    <row r="14" spans="2:10">
      <c r="B14" s="66">
        <v>2010</v>
      </c>
      <c r="C14" s="54">
        <v>0.17949999999999999</v>
      </c>
    </row>
    <row r="15" spans="2:10">
      <c r="B15" s="66">
        <v>2011</v>
      </c>
      <c r="C15" s="54">
        <v>-0.2462</v>
      </c>
    </row>
    <row r="16" spans="2:10">
      <c r="B16" s="66">
        <v>2012</v>
      </c>
      <c r="C16" s="54">
        <v>0.27699999999999997</v>
      </c>
    </row>
    <row r="17" spans="2:3">
      <c r="B17" s="66">
        <v>2013</v>
      </c>
      <c r="C17" s="54">
        <v>6.7599999999999993E-2</v>
      </c>
    </row>
    <row r="18" spans="2:3">
      <c r="B18" s="66">
        <v>2014</v>
      </c>
      <c r="C18" s="54">
        <v>0.31390000000000001</v>
      </c>
    </row>
    <row r="19" spans="2:3">
      <c r="B19" s="66">
        <v>2015</v>
      </c>
      <c r="C19" s="54">
        <v>-4.0599999999999997E-2</v>
      </c>
    </row>
    <row r="20" spans="2:3">
      <c r="B20" s="66">
        <v>2016</v>
      </c>
      <c r="C20" s="54">
        <v>3.0099999999999998E-2</v>
      </c>
    </row>
    <row r="21" spans="2:3">
      <c r="B21" s="66">
        <v>2017</v>
      </c>
      <c r="C21" s="54">
        <v>0.28649999999999998</v>
      </c>
    </row>
    <row r="22" spans="2:3">
      <c r="B22" s="66">
        <v>2018</v>
      </c>
      <c r="C22" s="54">
        <v>3.15E-2</v>
      </c>
    </row>
    <row r="23" spans="2:3">
      <c r="B23" s="66">
        <v>2019</v>
      </c>
      <c r="C23" s="54">
        <v>0.1202</v>
      </c>
    </row>
    <row r="24" spans="2:3">
      <c r="B24" s="66">
        <v>2020</v>
      </c>
      <c r="C24" s="54">
        <v>0.14899999999999999</v>
      </c>
    </row>
    <row r="25" spans="2:3">
      <c r="B25" s="66">
        <v>2021</v>
      </c>
      <c r="C25" s="54">
        <v>0.2412</v>
      </c>
    </row>
    <row r="26" spans="2:3">
      <c r="B26" s="66">
        <v>2022</v>
      </c>
      <c r="C26" s="54">
        <v>4.3200000000000002E-2</v>
      </c>
    </row>
    <row r="27" spans="2:3">
      <c r="B27" s="66">
        <v>2023</v>
      </c>
      <c r="C27" s="54">
        <v>0.19420000000000001</v>
      </c>
    </row>
    <row r="28" spans="2:3">
      <c r="B28" s="66">
        <v>2024</v>
      </c>
      <c r="C28" s="54">
        <v>8.7499999999999994E-2</v>
      </c>
    </row>
  </sheetData>
  <pageMargins left="0.7" right="0.7" top="0.75" bottom="0.75" header="0.3" footer="0.3"/>
  <pageSetup scale="155"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4A6B72-6553-41DE-A568-AA4FD5885716}">
  <sheetPr>
    <tabColor rgb="FF002060"/>
    <pageSetUpPr fitToPage="1"/>
  </sheetPr>
  <dimension ref="A2:Q64"/>
  <sheetViews>
    <sheetView showGridLines="0" workbookViewId="0"/>
  </sheetViews>
  <sheetFormatPr defaultRowHeight="14.5"/>
  <cols>
    <col min="1" max="1" width="1.90625" customWidth="1"/>
    <col min="7" max="7" width="11.36328125" customWidth="1"/>
    <col min="8" max="8" width="10.54296875" customWidth="1"/>
    <col min="9" max="9" width="10.453125" customWidth="1"/>
    <col min="10" max="10" width="12.81640625" customWidth="1"/>
    <col min="11" max="11" width="10.7265625" customWidth="1"/>
  </cols>
  <sheetData>
    <row r="2" spans="2:17">
      <c r="B2" s="147" t="s">
        <v>255</v>
      </c>
      <c r="C2" s="147"/>
      <c r="D2" s="147"/>
      <c r="E2" s="147"/>
      <c r="F2" s="147"/>
      <c r="G2" s="152">
        <f>'[2]Raw FS'!E2</f>
        <v>43891</v>
      </c>
      <c r="H2" s="152">
        <f>'[2]Raw FS'!F2</f>
        <v>44256</v>
      </c>
      <c r="I2" s="152">
        <f>'[2]Raw FS'!G2</f>
        <v>44621</v>
      </c>
      <c r="J2" s="152">
        <f>'[2]Raw FS'!H2</f>
        <v>44986</v>
      </c>
      <c r="K2" s="152">
        <f>'[2]Raw FS'!I2</f>
        <v>45352</v>
      </c>
      <c r="M2" s="215">
        <f>K2+365</f>
        <v>45717</v>
      </c>
      <c r="N2" s="215">
        <f>M2+365</f>
        <v>46082</v>
      </c>
      <c r="O2" s="215">
        <f t="shared" ref="O2:Q2" si="0">N2+365</f>
        <v>46447</v>
      </c>
      <c r="P2" s="215">
        <f t="shared" si="0"/>
        <v>46812</v>
      </c>
      <c r="Q2" s="215">
        <f t="shared" si="0"/>
        <v>47177</v>
      </c>
    </row>
    <row r="3" spans="2:17" s="18" customFormat="1">
      <c r="B3" s="49"/>
      <c r="C3" s="49"/>
      <c r="D3" s="49"/>
      <c r="E3" s="49"/>
      <c r="F3" s="49"/>
      <c r="G3" s="214"/>
      <c r="H3" s="214"/>
      <c r="I3" s="214"/>
      <c r="J3" s="214"/>
      <c r="K3" s="214"/>
    </row>
    <row r="4" spans="2:17">
      <c r="B4" s="49"/>
      <c r="C4" s="49"/>
      <c r="D4" s="49"/>
      <c r="E4" s="49"/>
      <c r="F4" s="49"/>
      <c r="G4" s="214"/>
      <c r="H4" s="214"/>
      <c r="I4" s="214"/>
      <c r="J4" s="214"/>
      <c r="K4" s="214"/>
    </row>
    <row r="5" spans="2:17">
      <c r="B5" s="49"/>
      <c r="C5" s="49"/>
      <c r="D5" s="49"/>
      <c r="E5" s="49"/>
      <c r="F5" s="49"/>
      <c r="G5">
        <v>1</v>
      </c>
      <c r="H5">
        <f>G5+1</f>
        <v>2</v>
      </c>
      <c r="I5">
        <f t="shared" ref="I5:K5" si="1">H5+1</f>
        <v>3</v>
      </c>
      <c r="J5">
        <f t="shared" si="1"/>
        <v>4</v>
      </c>
      <c r="K5">
        <f t="shared" si="1"/>
        <v>5</v>
      </c>
      <c r="M5">
        <f>K5+1</f>
        <v>6</v>
      </c>
      <c r="N5">
        <f>M5+1</f>
        <v>7</v>
      </c>
      <c r="O5">
        <f t="shared" ref="O5:Q5" si="2">N5+1</f>
        <v>8</v>
      </c>
      <c r="P5">
        <f t="shared" si="2"/>
        <v>9</v>
      </c>
      <c r="Q5">
        <f t="shared" si="2"/>
        <v>10</v>
      </c>
    </row>
    <row r="6" spans="2:17">
      <c r="B6" s="97" t="s">
        <v>256</v>
      </c>
      <c r="C6" s="98"/>
      <c r="D6" s="98"/>
      <c r="E6" s="98"/>
      <c r="F6" s="98"/>
      <c r="G6" s="98"/>
      <c r="H6" s="98"/>
      <c r="I6" s="98"/>
      <c r="J6" s="98"/>
      <c r="K6" s="98"/>
    </row>
    <row r="7" spans="2:17">
      <c r="B7" s="99" t="s">
        <v>257</v>
      </c>
      <c r="C7" s="99"/>
      <c r="D7" s="99"/>
      <c r="E7" s="99"/>
      <c r="F7" s="99"/>
      <c r="G7" s="100">
        <f>IFERROR('[2]Raw FS'!E34,0)</f>
        <v>4</v>
      </c>
      <c r="H7" s="100">
        <f>IFERROR('[2]Raw FS'!F34,0)</f>
        <v>15</v>
      </c>
      <c r="I7" s="100">
        <f>IFERROR('[2]Raw FS'!G34,0)</f>
        <v>40</v>
      </c>
      <c r="J7" s="100">
        <f>IFERROR('[2]Raw FS'!H34,0)</f>
        <v>83</v>
      </c>
      <c r="K7" s="100">
        <f>IFERROR('[2]Raw FS'!I34,0)</f>
        <v>88</v>
      </c>
      <c r="M7">
        <f>FORECAST(M5,$G$7:$K$7,$G$5:$K$5)</f>
        <v>116.80000000000001</v>
      </c>
      <c r="N7">
        <f t="shared" ref="N7:Q7" si="3">FORECAST(N5,$G$7:$K$7,$G$5:$K$5)</f>
        <v>140.4</v>
      </c>
      <c r="O7">
        <f t="shared" si="3"/>
        <v>164</v>
      </c>
      <c r="P7">
        <f t="shared" si="3"/>
        <v>187.6</v>
      </c>
      <c r="Q7">
        <f t="shared" si="3"/>
        <v>211.2</v>
      </c>
    </row>
    <row r="8" spans="2:17">
      <c r="B8" s="99" t="s">
        <v>258</v>
      </c>
      <c r="C8" s="99"/>
      <c r="D8" s="99"/>
      <c r="E8" s="99"/>
      <c r="F8" s="99"/>
      <c r="G8" s="100">
        <f>IFERROR('[2]Raw FS'!E35,0)</f>
        <v>123</v>
      </c>
      <c r="H8" s="100">
        <f>IFERROR('[2]Raw FS'!F35,0)</f>
        <v>130</v>
      </c>
      <c r="I8" s="100">
        <f>IFERROR('[2]Raw FS'!G35,0)</f>
        <v>160</v>
      </c>
      <c r="J8" s="100">
        <f>IFERROR('[2]Raw FS'!H35,0)</f>
        <v>457</v>
      </c>
      <c r="K8" s="100">
        <f>IFERROR('[2]Raw FS'!I35,0)</f>
        <v>794</v>
      </c>
      <c r="M8">
        <f>FORECAST(M5,$G$8:$K$8,$G$5:$K$5)</f>
        <v>833.5</v>
      </c>
      <c r="N8">
        <f t="shared" ref="N8:Q8" si="4">FORECAST(N5,$G$8:$K$8,$G$5:$K$5)</f>
        <v>1000.3999999999999</v>
      </c>
      <c r="O8">
        <f t="shared" si="4"/>
        <v>1167.3</v>
      </c>
      <c r="P8">
        <f t="shared" si="4"/>
        <v>1334.2</v>
      </c>
      <c r="Q8">
        <f t="shared" si="4"/>
        <v>1501.1</v>
      </c>
    </row>
    <row r="9" spans="2:17">
      <c r="B9" s="99" t="s">
        <v>259</v>
      </c>
      <c r="C9" s="99"/>
      <c r="D9" s="99"/>
      <c r="E9" s="99"/>
      <c r="F9" s="99"/>
      <c r="G9" s="100">
        <f>IFERROR('[2]Raw FS'!E37,0)</f>
        <v>71</v>
      </c>
      <c r="H9" s="100">
        <f>IFERROR('[2]Raw FS'!F37,0)</f>
        <v>75</v>
      </c>
      <c r="I9" s="100">
        <f>IFERROR('[2]Raw FS'!G37,0)</f>
        <v>374</v>
      </c>
      <c r="J9" s="100">
        <f>IFERROR('[2]Raw FS'!H37,0)</f>
        <v>41</v>
      </c>
      <c r="K9" s="100">
        <f>IFERROR('[2]Raw FS'!I37,0)</f>
        <v>0</v>
      </c>
      <c r="M9">
        <f>FORECAST(M5,$G$9:$K$9,$G$5:$K$5)</f>
        <v>59.399999999999991</v>
      </c>
      <c r="N9">
        <f t="shared" ref="N9:Q9" si="5">FORECAST(N5,$G$9:$K$9,$G$5:$K$5)</f>
        <v>41.799999999999983</v>
      </c>
      <c r="O9">
        <f t="shared" si="5"/>
        <v>24.199999999999989</v>
      </c>
      <c r="P9">
        <f t="shared" si="5"/>
        <v>6.5999999999999943</v>
      </c>
      <c r="Q9">
        <f t="shared" si="5"/>
        <v>-11</v>
      </c>
    </row>
    <row r="10" spans="2:17">
      <c r="B10" s="99" t="s">
        <v>260</v>
      </c>
      <c r="C10" s="99"/>
      <c r="D10" s="99"/>
      <c r="E10" s="99"/>
      <c r="F10" s="99"/>
      <c r="G10" s="100">
        <f>IFERROR('[2]Raw FS'!E38,0)</f>
        <v>428</v>
      </c>
      <c r="H10" s="100">
        <f>IFERROR('[2]Raw FS'!F38,0)</f>
        <v>3836</v>
      </c>
      <c r="I10" s="100">
        <f>IFERROR('[2]Raw FS'!G38,0)</f>
        <v>9056</v>
      </c>
      <c r="J10" s="100">
        <f>IFERROR('[2]Raw FS'!H38,0)</f>
        <v>6885</v>
      </c>
      <c r="K10" s="100">
        <f>IFERROR('[2]Raw FS'!I38,0)</f>
        <v>3632</v>
      </c>
      <c r="M10">
        <f>FORECAST(M5,G10:K10,$G$5:$K$5)</f>
        <v>7604.5</v>
      </c>
      <c r="N10">
        <f t="shared" ref="N10:Q10" si="6">FORECAST(N5,H10:L10,$G$5:$K$5)</f>
        <v>4599.8999999999996</v>
      </c>
      <c r="O10">
        <f t="shared" si="6"/>
        <v>4998.2000000000007</v>
      </c>
      <c r="P10">
        <f t="shared" si="6"/>
        <v>5321.7300000000005</v>
      </c>
      <c r="Q10">
        <f t="shared" si="6"/>
        <v>6846.8942857142865</v>
      </c>
    </row>
    <row r="11" spans="2:17">
      <c r="B11" s="101" t="s">
        <v>65</v>
      </c>
      <c r="C11" s="102"/>
      <c r="D11" s="102"/>
      <c r="E11" s="102"/>
      <c r="F11" s="102"/>
      <c r="G11" s="103">
        <f>IFERROR(SUM(G7:G10),0)</f>
        <v>626</v>
      </c>
      <c r="H11" s="103">
        <f t="shared" ref="H11:Q11" si="7">IFERROR(SUM(H7:H10),0)</f>
        <v>4056</v>
      </c>
      <c r="I11" s="103">
        <f t="shared" si="7"/>
        <v>9630</v>
      </c>
      <c r="J11" s="103">
        <f t="shared" si="7"/>
        <v>7466</v>
      </c>
      <c r="K11" s="103">
        <f t="shared" si="7"/>
        <v>4514</v>
      </c>
      <c r="M11">
        <f t="shared" si="7"/>
        <v>8614.2000000000007</v>
      </c>
      <c r="N11">
        <f t="shared" si="7"/>
        <v>5782.5</v>
      </c>
      <c r="O11">
        <f t="shared" si="7"/>
        <v>6353.7000000000007</v>
      </c>
      <c r="P11">
        <f t="shared" si="7"/>
        <v>6850.13</v>
      </c>
      <c r="Q11">
        <f t="shared" si="7"/>
        <v>8548.1942857142858</v>
      </c>
    </row>
    <row r="12" spans="2:17">
      <c r="G12" s="104"/>
      <c r="H12" s="104"/>
      <c r="I12" s="104"/>
      <c r="J12" s="104"/>
      <c r="K12" s="104"/>
    </row>
    <row r="13" spans="2:17">
      <c r="B13" s="97" t="s">
        <v>261</v>
      </c>
      <c r="C13" s="98"/>
      <c r="D13" s="98"/>
      <c r="E13" s="98"/>
      <c r="F13" s="98"/>
      <c r="G13" s="105"/>
      <c r="H13" s="105"/>
      <c r="I13" s="105"/>
      <c r="J13" s="105"/>
      <c r="K13" s="105"/>
    </row>
    <row r="14" spans="2:17">
      <c r="B14" s="99" t="s">
        <v>262</v>
      </c>
      <c r="C14" s="99"/>
      <c r="D14" s="99"/>
      <c r="E14" s="99"/>
      <c r="F14" s="99"/>
      <c r="G14" s="100">
        <f>IFERROR('[2]Raw FS'!E13,0)</f>
        <v>269</v>
      </c>
      <c r="H14" s="100">
        <f>IFERROR('[2]Raw FS'!F13,0)</f>
        <v>297</v>
      </c>
      <c r="I14" s="100">
        <f>IFERROR('[2]Raw FS'!G13,0)</f>
        <v>429</v>
      </c>
      <c r="J14" s="100">
        <f>IFERROR('[2]Raw FS'!H13,0)</f>
        <v>679</v>
      </c>
      <c r="K14" s="100">
        <f>IFERROR('[2]Raw FS'!I13,0)</f>
        <v>886</v>
      </c>
      <c r="M14">
        <f>FORECAST(M5,$G$14:$K$14,$G$5:$K$5)</f>
        <v>996.8</v>
      </c>
      <c r="N14">
        <f t="shared" ref="N14:P14" si="8">FORECAST(N5,$G$14:$K$14,$G$5:$K$5)</f>
        <v>1158.4000000000001</v>
      </c>
      <c r="O14">
        <f t="shared" si="8"/>
        <v>1320</v>
      </c>
      <c r="P14">
        <f t="shared" si="8"/>
        <v>1481.6</v>
      </c>
      <c r="Q14">
        <f>FORECAST(Q5,$G$14:$K$14,$G$5:$K$5)</f>
        <v>1643.2</v>
      </c>
    </row>
    <row r="15" spans="2:17">
      <c r="B15" s="99" t="s">
        <v>263</v>
      </c>
      <c r="C15" s="99"/>
      <c r="D15" s="99"/>
      <c r="E15" s="99"/>
      <c r="F15" s="99"/>
      <c r="G15" s="100">
        <f>IFERROR('[2]Raw FS'!E14,0)</f>
        <v>30</v>
      </c>
      <c r="H15" s="100">
        <f>IFERROR('[2]Raw FS'!F14,0)</f>
        <v>29</v>
      </c>
      <c r="I15" s="100">
        <f>IFERROR('[2]Raw FS'!G14,0)</f>
        <v>18</v>
      </c>
      <c r="J15" s="100">
        <f>IFERROR('[2]Raw FS'!H14,0)</f>
        <v>17</v>
      </c>
      <c r="K15" s="100">
        <f>IFERROR('[2]Raw FS'!I14,0)</f>
        <v>17</v>
      </c>
      <c r="M15">
        <f>FORECAST(M5,$G$15:$K$15,$G$5:$K$5)</f>
        <v>10.799999999999997</v>
      </c>
      <c r="N15">
        <f t="shared" ref="N15:Q15" si="9">FORECAST(N5,$G$15:$K$15,$G$5:$K$5)</f>
        <v>6.9999999999999964</v>
      </c>
      <c r="O15">
        <f t="shared" si="9"/>
        <v>3.1999999999999957</v>
      </c>
      <c r="P15">
        <f t="shared" si="9"/>
        <v>-0.60000000000000142</v>
      </c>
      <c r="Q15">
        <f t="shared" si="9"/>
        <v>-4.4000000000000057</v>
      </c>
    </row>
    <row r="16" spans="2:17">
      <c r="B16" s="99" t="s">
        <v>264</v>
      </c>
      <c r="C16" s="99"/>
      <c r="D16" s="99"/>
      <c r="E16" s="99"/>
      <c r="F16" s="99"/>
      <c r="G16" s="100">
        <f>IFERROR('[2]Raw FS'!E15,0)</f>
        <v>1825</v>
      </c>
      <c r="H16" s="100">
        <f>IFERROR('[2]Raw FS'!F15,0)</f>
        <v>212</v>
      </c>
      <c r="I16" s="100">
        <f>IFERROR('[2]Raw FS'!G15,0)</f>
        <v>311</v>
      </c>
      <c r="J16" s="100">
        <f>IFERROR('[2]Raw FS'!H15,0)</f>
        <v>943</v>
      </c>
      <c r="K16" s="100">
        <f>IFERROR('[2]Raw FS'!I15,0)</f>
        <v>1298</v>
      </c>
      <c r="M16">
        <f>FORECAST(M5,$G$16:$K$16,$G$5:$K$5)</f>
        <v>820.9</v>
      </c>
      <c r="N16">
        <f t="shared" ref="N16:Q16" si="10">FORECAST(N5,$G$16:$K$16,$G$5:$K$5)</f>
        <v>788.59999999999991</v>
      </c>
      <c r="O16">
        <f t="shared" si="10"/>
        <v>756.3</v>
      </c>
      <c r="P16">
        <f t="shared" si="10"/>
        <v>724</v>
      </c>
      <c r="Q16">
        <f t="shared" si="10"/>
        <v>691.69999999999993</v>
      </c>
    </row>
    <row r="17" spans="1:17">
      <c r="B17" s="101" t="s">
        <v>265</v>
      </c>
      <c r="C17" s="102"/>
      <c r="D17" s="102"/>
      <c r="E17" s="102"/>
      <c r="F17" s="102"/>
      <c r="G17" s="106">
        <f>IFERROR(SUM(G14:G16),0)</f>
        <v>2124</v>
      </c>
      <c r="H17" s="106">
        <f>IFERROR(SUM(H14:H16),0)</f>
        <v>538</v>
      </c>
      <c r="I17" s="106">
        <f>IFERROR(SUM(I14:I16),0)</f>
        <v>758</v>
      </c>
      <c r="J17" s="106">
        <f>IFERROR(SUM(J14:J16),0)</f>
        <v>1639</v>
      </c>
      <c r="K17" s="106">
        <f>IFERROR(SUM(K14:K16),0)</f>
        <v>2201</v>
      </c>
      <c r="M17">
        <f>IFERROR(SUM(M14:M16),0)</f>
        <v>1828.5</v>
      </c>
      <c r="N17">
        <f t="shared" ref="N17:P17" si="11">IFERROR(SUM(N14:N16),0)</f>
        <v>1954</v>
      </c>
      <c r="O17">
        <f t="shared" si="11"/>
        <v>2079.5</v>
      </c>
      <c r="P17">
        <f t="shared" si="11"/>
        <v>2205</v>
      </c>
      <c r="Q17">
        <f>IFERROR(SUM(Q14:Q16),0)</f>
        <v>2330.5</v>
      </c>
    </row>
    <row r="18" spans="1:17" ht="15" thickBot="1">
      <c r="G18" s="104"/>
      <c r="H18" s="104"/>
      <c r="I18" s="104"/>
      <c r="J18" s="104"/>
      <c r="K18" s="104"/>
    </row>
    <row r="19" spans="1:17" ht="15" thickBot="1">
      <c r="A19" s="17" t="s">
        <v>18</v>
      </c>
      <c r="B19" s="9" t="s">
        <v>266</v>
      </c>
      <c r="C19" s="9"/>
      <c r="D19" s="9"/>
      <c r="E19" s="9"/>
      <c r="F19" s="9"/>
      <c r="G19" s="107">
        <f>G11-G17</f>
        <v>-1498</v>
      </c>
      <c r="H19" s="107">
        <f t="shared" ref="H19:K19" si="12">H11-H17</f>
        <v>3518</v>
      </c>
      <c r="I19" s="107">
        <f t="shared" si="12"/>
        <v>8872</v>
      </c>
      <c r="J19" s="107">
        <f t="shared" si="12"/>
        <v>5827</v>
      </c>
      <c r="K19" s="107">
        <f t="shared" si="12"/>
        <v>2313</v>
      </c>
      <c r="M19">
        <f>M11-M17</f>
        <v>6785.7000000000007</v>
      </c>
      <c r="N19">
        <f t="shared" ref="N19:Q19" si="13">N11-N17</f>
        <v>3828.5</v>
      </c>
      <c r="O19">
        <f t="shared" si="13"/>
        <v>4274.2000000000007</v>
      </c>
      <c r="P19">
        <f t="shared" si="13"/>
        <v>4645.13</v>
      </c>
      <c r="Q19">
        <f t="shared" si="13"/>
        <v>6217.6942857142858</v>
      </c>
    </row>
    <row r="20" spans="1:17">
      <c r="G20" s="104"/>
      <c r="H20" s="104"/>
      <c r="I20" s="104"/>
      <c r="J20" s="104"/>
      <c r="K20" s="104"/>
    </row>
    <row r="21" spans="1:17">
      <c r="B21" s="97" t="s">
        <v>267</v>
      </c>
      <c r="C21" s="98"/>
      <c r="D21" s="98"/>
      <c r="E21" s="98"/>
      <c r="F21" s="98"/>
      <c r="G21" s="105"/>
      <c r="H21" s="105"/>
      <c r="I21" s="105"/>
      <c r="J21" s="105"/>
      <c r="K21" s="105"/>
    </row>
    <row r="22" spans="1:17">
      <c r="B22" s="99" t="s">
        <v>268</v>
      </c>
      <c r="C22" s="99"/>
      <c r="D22" s="99"/>
      <c r="E22" s="99"/>
      <c r="F22" s="99"/>
      <c r="G22" s="100">
        <f>IFERROR('[2]Raw FS'!E19,0)</f>
        <v>37</v>
      </c>
      <c r="H22" s="100">
        <f>IFERROR('[2]Raw FS'!F19,0)</f>
        <v>38</v>
      </c>
      <c r="I22" s="100">
        <f>IFERROR('[2]Raw FS'!G19,0)</f>
        <v>40</v>
      </c>
      <c r="J22" s="100">
        <f>IFERROR('[2]Raw FS'!H19,0)</f>
        <v>606</v>
      </c>
      <c r="K22" s="100">
        <f>IFERROR('[2]Raw FS'!I19,0)</f>
        <v>964</v>
      </c>
    </row>
    <row r="23" spans="1:17">
      <c r="B23" s="99" t="s">
        <v>269</v>
      </c>
      <c r="C23" s="99"/>
      <c r="D23" s="99"/>
      <c r="E23" s="99"/>
      <c r="F23" s="99"/>
      <c r="G23" s="100">
        <f>IFERROR('[2]Raw FS'!E20,0)</f>
        <v>1</v>
      </c>
      <c r="H23" s="100">
        <f>IFERROR('[2]Raw FS'!F20,0)</f>
        <v>3</v>
      </c>
      <c r="I23" s="100">
        <f>IFERROR('[2]Raw FS'!G20,0)</f>
        <v>13</v>
      </c>
      <c r="J23" s="100">
        <f>IFERROR('[2]Raw FS'!H20,0)</f>
        <v>122</v>
      </c>
      <c r="K23" s="100">
        <f>IFERROR('[2]Raw FS'!I20,0)</f>
        <v>192</v>
      </c>
    </row>
    <row r="24" spans="1:17">
      <c r="B24" s="99" t="s">
        <v>270</v>
      </c>
      <c r="C24" s="99"/>
      <c r="D24" s="99"/>
      <c r="E24" s="99"/>
      <c r="F24" s="99"/>
      <c r="G24" s="100">
        <f>IFERROR('[2]Raw FS'!E21,0)</f>
        <v>13</v>
      </c>
      <c r="H24" s="100">
        <f>IFERROR('[2]Raw FS'!F21,0)</f>
        <v>13</v>
      </c>
      <c r="I24" s="100">
        <f>IFERROR('[2]Raw FS'!G21,0)</f>
        <v>4</v>
      </c>
      <c r="J24" s="100">
        <f>IFERROR('[2]Raw FS'!H21,0)</f>
        <v>3</v>
      </c>
      <c r="K24" s="100">
        <f>IFERROR('[2]Raw FS'!I21,0)</f>
        <v>4</v>
      </c>
    </row>
    <row r="25" spans="1:17">
      <c r="B25" s="99" t="s">
        <v>271</v>
      </c>
      <c r="C25" s="99"/>
      <c r="D25" s="99"/>
      <c r="E25" s="99"/>
      <c r="F25" s="99"/>
      <c r="G25" s="100">
        <f>IFERROR('[2]Raw FS'!E22,0)</f>
        <v>46</v>
      </c>
      <c r="H25" s="100">
        <f>IFERROR('[2]Raw FS'!F22,0)</f>
        <v>47</v>
      </c>
      <c r="I25" s="100">
        <f>IFERROR('[2]Raw FS'!G22,0)</f>
        <v>71</v>
      </c>
      <c r="J25" s="100">
        <f>IFERROR('[2]Raw FS'!H22,0)</f>
        <v>95</v>
      </c>
      <c r="K25" s="100">
        <f>IFERROR('[2]Raw FS'!I22,0)</f>
        <v>120</v>
      </c>
    </row>
    <row r="26" spans="1:17">
      <c r="B26" s="99" t="s">
        <v>272</v>
      </c>
      <c r="C26" s="99"/>
      <c r="D26" s="99"/>
      <c r="E26" s="99"/>
      <c r="F26" s="99"/>
      <c r="G26" s="100">
        <f>IFERROR('[2]Raw FS'!E23,0)</f>
        <v>13</v>
      </c>
      <c r="H26" s="100">
        <f>IFERROR('[2]Raw FS'!F23,0)</f>
        <v>12</v>
      </c>
      <c r="I26" s="100">
        <f>IFERROR('[2]Raw FS'!G23,0)</f>
        <v>9</v>
      </c>
      <c r="J26" s="100">
        <f>IFERROR('[2]Raw FS'!H23,0)</f>
        <v>56</v>
      </c>
      <c r="K26" s="100">
        <f>IFERROR('[2]Raw FS'!I23,0)</f>
        <v>97</v>
      </c>
    </row>
    <row r="27" spans="1:17">
      <c r="B27" s="99" t="s">
        <v>273</v>
      </c>
      <c r="C27" s="99"/>
      <c r="D27" s="99"/>
      <c r="E27" s="99"/>
      <c r="F27" s="99"/>
      <c r="G27" s="100">
        <f>IFERROR('[2]Raw FS'!E24,0)</f>
        <v>1</v>
      </c>
      <c r="H27" s="100">
        <f>IFERROR('[2]Raw FS'!F24,0)</f>
        <v>1</v>
      </c>
      <c r="I27" s="100">
        <f>IFERROR('[2]Raw FS'!G24,0)</f>
        <v>1</v>
      </c>
      <c r="J27" s="100">
        <f>IFERROR('[2]Raw FS'!H24,0)</f>
        <v>1</v>
      </c>
      <c r="K27" s="100">
        <f>IFERROR('[2]Raw FS'!I24,0)</f>
        <v>1</v>
      </c>
    </row>
    <row r="28" spans="1:17">
      <c r="B28" s="99" t="s">
        <v>274</v>
      </c>
      <c r="C28" s="99"/>
      <c r="D28" s="99"/>
      <c r="E28" s="99"/>
      <c r="F28" s="99"/>
      <c r="G28" s="100">
        <f>IFERROR('[2]Raw FS'!E25,0)</f>
        <v>1839</v>
      </c>
      <c r="H28" s="100">
        <f>IFERROR('[2]Raw FS'!F25,0)</f>
        <v>1878</v>
      </c>
      <c r="I28" s="100">
        <f>IFERROR('[2]Raw FS'!G25,0)</f>
        <v>1843</v>
      </c>
      <c r="J28" s="100">
        <f>IFERROR('[2]Raw FS'!H25,0)</f>
        <v>6054</v>
      </c>
      <c r="K28" s="100">
        <f>IFERROR('[2]Raw FS'!I25,0)</f>
        <v>6054</v>
      </c>
    </row>
    <row r="29" spans="1:17">
      <c r="B29" s="99" t="s">
        <v>275</v>
      </c>
      <c r="C29" s="99"/>
      <c r="D29" s="99"/>
      <c r="E29" s="99"/>
      <c r="F29" s="99"/>
      <c r="G29" s="100">
        <f>IFERROR('[2]Raw FS'!E26,0)</f>
        <v>359</v>
      </c>
      <c r="H29" s="100">
        <f>IFERROR('[2]Raw FS'!F26,0)</f>
        <v>374</v>
      </c>
      <c r="I29" s="100">
        <f>IFERROR('[2]Raw FS'!G26,0)</f>
        <v>363</v>
      </c>
      <c r="J29" s="100">
        <f>IFERROR('[2]Raw FS'!H26,0)</f>
        <v>538</v>
      </c>
      <c r="K29" s="100">
        <f>IFERROR('[2]Raw FS'!I26,0)</f>
        <v>543</v>
      </c>
    </row>
    <row r="30" spans="1:17" ht="2.5" customHeight="1">
      <c r="G30" s="104"/>
      <c r="H30" s="104"/>
      <c r="I30" s="104"/>
      <c r="J30" s="104"/>
      <c r="K30" s="104"/>
    </row>
    <row r="31" spans="1:17">
      <c r="B31" s="101" t="s">
        <v>276</v>
      </c>
      <c r="C31" s="101"/>
      <c r="D31" s="101"/>
      <c r="E31" s="101"/>
      <c r="F31" s="101"/>
      <c r="G31" s="103">
        <f>SUM(G22:G29)</f>
        <v>2309</v>
      </c>
      <c r="H31" s="103">
        <f>SUM(H22:H29)</f>
        <v>2366</v>
      </c>
      <c r="I31" s="103">
        <f>SUM(I22:I29)</f>
        <v>2344</v>
      </c>
      <c r="J31" s="103">
        <f>SUM(J22:J29)</f>
        <v>7475</v>
      </c>
      <c r="K31" s="103">
        <f>SUM(K22:K29)</f>
        <v>7975</v>
      </c>
    </row>
    <row r="32" spans="1:17" ht="15" thickBot="1">
      <c r="B32" t="s">
        <v>277</v>
      </c>
      <c r="G32" s="104">
        <f>IFERROR('[2]Raw FS'!E27,0)</f>
        <v>263</v>
      </c>
      <c r="H32" s="104">
        <f>IFERROR('[2]Raw FS'!F27,0)</f>
        <v>380</v>
      </c>
      <c r="I32" s="104">
        <f>IFERROR('[2]Raw FS'!G27,0)</f>
        <v>482</v>
      </c>
      <c r="J32" s="104">
        <f>IFERROR('[2]Raw FS'!H27,0)</f>
        <v>719</v>
      </c>
      <c r="K32" s="104">
        <f>IFERROR('[2]Raw FS'!I27,0)</f>
        <v>1115</v>
      </c>
    </row>
    <row r="33" spans="1:17" ht="15" thickBot="1">
      <c r="A33" s="17" t="s">
        <v>18</v>
      </c>
      <c r="B33" s="9" t="s">
        <v>278</v>
      </c>
      <c r="C33" s="9"/>
      <c r="D33" s="9"/>
      <c r="E33" s="9"/>
      <c r="F33" s="9"/>
      <c r="G33" s="107">
        <f>IFERROR(G31-G32,0)</f>
        <v>2046</v>
      </c>
      <c r="H33" s="107">
        <f t="shared" ref="H33:K33" si="14">IFERROR(H31-H32,0)</f>
        <v>1986</v>
      </c>
      <c r="I33" s="107">
        <f t="shared" si="14"/>
        <v>1862</v>
      </c>
      <c r="J33" s="107">
        <f t="shared" si="14"/>
        <v>6756</v>
      </c>
      <c r="K33" s="107">
        <f t="shared" si="14"/>
        <v>6860</v>
      </c>
    </row>
    <row r="34" spans="1:17">
      <c r="B34" s="28"/>
      <c r="G34" s="104"/>
      <c r="H34" s="104"/>
      <c r="I34" s="104"/>
      <c r="J34" s="104"/>
      <c r="K34" s="104"/>
    </row>
    <row r="35" spans="1:17">
      <c r="A35" s="17" t="s">
        <v>18</v>
      </c>
      <c r="B35" s="17" t="s">
        <v>279</v>
      </c>
      <c r="G35" s="108">
        <f>G33+G19</f>
        <v>548</v>
      </c>
      <c r="H35" s="108">
        <f t="shared" ref="H35:K35" si="15">H33+H19</f>
        <v>5504</v>
      </c>
      <c r="I35" s="108">
        <f t="shared" si="15"/>
        <v>10734</v>
      </c>
      <c r="J35" s="108">
        <f t="shared" si="15"/>
        <v>12583</v>
      </c>
      <c r="K35" s="108">
        <f t="shared" si="15"/>
        <v>9173</v>
      </c>
    </row>
    <row r="36" spans="1:17">
      <c r="B36" s="17" t="s">
        <v>36</v>
      </c>
      <c r="G36" s="108">
        <f>IFERROR('[2]HFS-Income Statement'!E31,0)</f>
        <v>-2372.9699999999998</v>
      </c>
      <c r="H36" s="108">
        <f>IFERROR('[2]HFS-Income Statement'!F31,0)</f>
        <v>-805.00000000000045</v>
      </c>
      <c r="I36" s="108">
        <f>IFERROR('[2]HFS-Income Statement'!G31,0)</f>
        <v>-1208.5000000000007</v>
      </c>
      <c r="J36" s="108">
        <f>IFERROR('[2]HFS-Income Statement'!H31,0)</f>
        <v>-966</v>
      </c>
      <c r="K36" s="108">
        <f>IFERROR('[2]HFS-Income Statement'!I31,0)</f>
        <v>363</v>
      </c>
    </row>
    <row r="37" spans="1:17" ht="15" thickBot="1"/>
    <row r="38" spans="1:17" ht="15" thickBot="1">
      <c r="A38" s="17" t="s">
        <v>18</v>
      </c>
      <c r="B38" s="9" t="s">
        <v>280</v>
      </c>
      <c r="C38" s="70"/>
      <c r="D38" s="70"/>
      <c r="E38" s="70"/>
      <c r="F38" s="70"/>
      <c r="G38" s="109">
        <f>G36/G35</f>
        <v>-4.3302372262773723</v>
      </c>
      <c r="H38" s="109">
        <f>H36/H35</f>
        <v>-0.14625726744186054</v>
      </c>
      <c r="I38" s="109">
        <f t="shared" ref="I38:K38" si="16">I36/I35</f>
        <v>-0.11258617477175337</v>
      </c>
      <c r="J38" s="109">
        <f t="shared" si="16"/>
        <v>-7.6770245569419054E-2</v>
      </c>
      <c r="K38" s="109">
        <f t="shared" si="16"/>
        <v>3.9572658890221303E-2</v>
      </c>
    </row>
    <row r="40" spans="1:17">
      <c r="B40" s="147" t="s">
        <v>281</v>
      </c>
      <c r="C40" s="147"/>
      <c r="D40" s="147"/>
      <c r="E40" s="147"/>
      <c r="F40" s="147"/>
      <c r="G40" s="152">
        <f>G2</f>
        <v>43891</v>
      </c>
      <c r="H40" s="152">
        <f>H2</f>
        <v>44256</v>
      </c>
      <c r="I40" s="152">
        <f>I2</f>
        <v>44621</v>
      </c>
      <c r="J40" s="152">
        <f>J2</f>
        <v>44986</v>
      </c>
      <c r="K40" s="152">
        <f>K2</f>
        <v>45352</v>
      </c>
    </row>
    <row r="42" spans="1:17">
      <c r="B42" s="98" t="s">
        <v>282</v>
      </c>
      <c r="C42" s="98"/>
      <c r="D42" s="98"/>
      <c r="E42" s="98"/>
      <c r="F42" s="98"/>
      <c r="G42" s="105">
        <f>-IFERROR(SUM('[2]Raw FS'!E52:E53,'[2]Raw FS'!E54:E55,'[2]Raw FS'!E58),0)</f>
        <v>-1877</v>
      </c>
      <c r="H42" s="105">
        <f>-IFERROR(SUM('[2]Raw FS'!F52:F53,'[2]Raw FS'!F54:F55,'[2]Raw FS'!F58),0)</f>
        <v>1850</v>
      </c>
      <c r="I42" s="105">
        <f>-IFERROR(SUM('[2]Raw FS'!G52:G53,'[2]Raw FS'!G54:G55,'[2]Raw FS'!G58),0)</f>
        <v>2125</v>
      </c>
      <c r="J42" s="105">
        <f>-IFERROR(SUM('[2]Raw FS'!H52:H53,'[2]Raw FS'!H54:H55,'[2]Raw FS'!H58),0)</f>
        <v>2510</v>
      </c>
      <c r="K42" s="105">
        <f>-IFERROR(SUM('[2]Raw FS'!I52:I53,'[2]Raw FS'!I54:I55,'[2]Raw FS'!I58),0)</f>
        <v>4959</v>
      </c>
    </row>
    <row r="43" spans="1:17">
      <c r="B43" s="99" t="s">
        <v>283</v>
      </c>
      <c r="C43" s="99"/>
      <c r="D43" s="99"/>
      <c r="E43" s="99"/>
      <c r="F43" s="99"/>
      <c r="G43" s="110" t="s">
        <v>21</v>
      </c>
      <c r="H43" s="100">
        <f>IFERROR(H19-G19,0)</f>
        <v>5016</v>
      </c>
      <c r="I43" s="100">
        <f t="shared" ref="I43:K43" si="17">IFERROR(I19-H19,0)</f>
        <v>5354</v>
      </c>
      <c r="J43" s="100">
        <f t="shared" si="17"/>
        <v>-3045</v>
      </c>
      <c r="K43" s="100">
        <f t="shared" si="17"/>
        <v>-3514</v>
      </c>
      <c r="M43" s="100">
        <f>IFERROR(M19-K19,0)</f>
        <v>4472.7000000000007</v>
      </c>
      <c r="N43" s="100">
        <f>IFERROR(N19-M19,0)</f>
        <v>-2957.2000000000007</v>
      </c>
      <c r="O43" s="100">
        <f t="shared" ref="O43:Q43" si="18">IFERROR(O19-N19,0)</f>
        <v>445.70000000000073</v>
      </c>
      <c r="P43" s="100">
        <f t="shared" si="18"/>
        <v>370.92999999999938</v>
      </c>
      <c r="Q43" s="100">
        <f t="shared" si="18"/>
        <v>1572.5642857142857</v>
      </c>
    </row>
    <row r="44" spans="1:17">
      <c r="B44" s="99"/>
      <c r="C44" s="99"/>
      <c r="D44" s="99"/>
      <c r="E44" s="99"/>
      <c r="F44" s="99"/>
      <c r="G44" s="100"/>
      <c r="H44" s="100"/>
      <c r="I44" s="100"/>
      <c r="J44" s="100"/>
      <c r="K44" s="100"/>
    </row>
    <row r="45" spans="1:17">
      <c r="B45" s="99" t="s">
        <v>36</v>
      </c>
      <c r="C45" s="99"/>
      <c r="D45" s="99"/>
      <c r="E45" s="99"/>
      <c r="F45" s="99"/>
      <c r="G45" s="100">
        <f>G36</f>
        <v>-2372.9699999999998</v>
      </c>
      <c r="H45" s="100">
        <f t="shared" ref="H45:K45" si="19">H36</f>
        <v>-805.00000000000045</v>
      </c>
      <c r="I45" s="100">
        <f t="shared" si="19"/>
        <v>-1208.5000000000007</v>
      </c>
      <c r="J45" s="100">
        <f t="shared" si="19"/>
        <v>-966</v>
      </c>
      <c r="K45" s="100">
        <f t="shared" si="19"/>
        <v>363</v>
      </c>
    </row>
    <row r="46" spans="1:17">
      <c r="B46" s="99" t="s">
        <v>284</v>
      </c>
      <c r="C46" s="99"/>
      <c r="D46" s="99"/>
      <c r="E46" s="99"/>
      <c r="F46" s="99"/>
      <c r="G46" s="111">
        <v>0.25</v>
      </c>
      <c r="H46" s="111">
        <v>0.25</v>
      </c>
      <c r="I46" s="111">
        <v>0.25</v>
      </c>
      <c r="J46" s="111">
        <v>0.25</v>
      </c>
      <c r="K46" s="111">
        <v>0.25</v>
      </c>
    </row>
    <row r="47" spans="1:17">
      <c r="B47" s="99" t="s">
        <v>236</v>
      </c>
      <c r="C47" s="99"/>
      <c r="D47" s="99"/>
      <c r="E47" s="99"/>
      <c r="F47" s="99"/>
      <c r="G47" s="100">
        <f>IFERROR(G45*(1-G46),0)</f>
        <v>-1779.7275</v>
      </c>
      <c r="H47" s="100">
        <f t="shared" ref="H47:K47" si="20">IFERROR(H45*(1-H46),0)</f>
        <v>-603.75000000000034</v>
      </c>
      <c r="I47" s="100">
        <f t="shared" si="20"/>
        <v>-906.37500000000045</v>
      </c>
      <c r="J47" s="100">
        <f t="shared" si="20"/>
        <v>-724.5</v>
      </c>
      <c r="K47" s="100">
        <f t="shared" si="20"/>
        <v>272.25</v>
      </c>
    </row>
    <row r="49" spans="2:11">
      <c r="B49" s="98" t="s">
        <v>285</v>
      </c>
      <c r="C49" s="98"/>
      <c r="D49" s="98"/>
      <c r="E49" s="98"/>
      <c r="F49" s="98"/>
      <c r="G49" s="98"/>
      <c r="H49" s="105">
        <f>IFERROR(SUM(H42:H43),0)</f>
        <v>6866</v>
      </c>
      <c r="I49" s="105">
        <f t="shared" ref="I49:K49" si="21">IFERROR(SUM(I42:I43),0)</f>
        <v>7479</v>
      </c>
      <c r="J49" s="105">
        <f t="shared" si="21"/>
        <v>-535</v>
      </c>
      <c r="K49" s="105">
        <f t="shared" si="21"/>
        <v>1445</v>
      </c>
    </row>
    <row r="50" spans="2:11" ht="3.5" customHeight="1" thickBot="1">
      <c r="H50" s="104"/>
      <c r="I50" s="104"/>
      <c r="J50" s="104"/>
      <c r="K50" s="104"/>
    </row>
    <row r="51" spans="2:11" ht="15" thickBot="1">
      <c r="B51" s="9" t="s">
        <v>286</v>
      </c>
      <c r="C51" s="9"/>
      <c r="D51" s="9"/>
      <c r="E51" s="9"/>
      <c r="F51" s="9"/>
      <c r="G51" s="9"/>
      <c r="H51" s="112">
        <f>H49/H47</f>
        <v>-11.372256728778462</v>
      </c>
      <c r="I51" s="112">
        <f t="shared" ref="I51:K51" si="22">I49/I47</f>
        <v>-8.2515515101365295</v>
      </c>
      <c r="J51" s="112">
        <f t="shared" si="22"/>
        <v>0.73844030365769497</v>
      </c>
      <c r="K51" s="112">
        <f t="shared" si="22"/>
        <v>5.3076216712580351</v>
      </c>
    </row>
    <row r="52" spans="2:11">
      <c r="B52" s="17"/>
      <c r="C52" s="17"/>
      <c r="D52" s="17"/>
      <c r="E52" s="17"/>
      <c r="F52" s="17"/>
      <c r="G52" s="17"/>
      <c r="H52" s="113"/>
      <c r="I52" s="113"/>
      <c r="J52" s="113"/>
      <c r="K52" s="113"/>
    </row>
    <row r="53" spans="2:11">
      <c r="J53" s="82" t="s">
        <v>287</v>
      </c>
      <c r="K53" s="206">
        <f>AVERAGE(H51:K51)</f>
        <v>-3.3944365659998152</v>
      </c>
    </row>
    <row r="54" spans="2:11">
      <c r="J54" s="82" t="s">
        <v>288</v>
      </c>
      <c r="K54" s="206">
        <f>MEDIAN(H51:K51)</f>
        <v>-3.7565556032394172</v>
      </c>
    </row>
    <row r="56" spans="2:11">
      <c r="B56" s="147" t="s">
        <v>289</v>
      </c>
      <c r="C56" s="147"/>
      <c r="D56" s="147"/>
      <c r="E56" s="147"/>
      <c r="F56" s="147"/>
      <c r="G56" s="152">
        <f>G40</f>
        <v>43891</v>
      </c>
      <c r="H56" s="152">
        <f t="shared" ref="H56:K56" si="23">H40</f>
        <v>44256</v>
      </c>
      <c r="I56" s="152">
        <f t="shared" si="23"/>
        <v>44621</v>
      </c>
      <c r="J56" s="152">
        <f t="shared" si="23"/>
        <v>44986</v>
      </c>
      <c r="K56" s="152">
        <f t="shared" si="23"/>
        <v>45352</v>
      </c>
    </row>
    <row r="58" spans="2:11">
      <c r="B58" s="98" t="s">
        <v>290</v>
      </c>
      <c r="C58" s="98"/>
      <c r="D58" s="98"/>
      <c r="E58" s="98"/>
      <c r="F58" s="98"/>
      <c r="G58" s="98"/>
      <c r="H58" s="114">
        <f>IFERROR(H51,0)</f>
        <v>-11.372256728778462</v>
      </c>
      <c r="I58" s="114">
        <f t="shared" ref="I58:K58" si="24">IFERROR(I51,0)</f>
        <v>-8.2515515101365295</v>
      </c>
      <c r="J58" s="114">
        <f t="shared" si="24"/>
        <v>0.73844030365769497</v>
      </c>
      <c r="K58" s="114">
        <f t="shared" si="24"/>
        <v>5.3076216712580351</v>
      </c>
    </row>
    <row r="59" spans="2:11">
      <c r="B59" s="99" t="s">
        <v>280</v>
      </c>
      <c r="C59" s="99"/>
      <c r="D59" s="99"/>
      <c r="E59" s="99"/>
      <c r="F59" s="99"/>
      <c r="G59" s="99"/>
      <c r="H59" s="115">
        <f>IFERROR(H38,0)</f>
        <v>-0.14625726744186054</v>
      </c>
      <c r="I59" s="115">
        <f t="shared" ref="I59:K59" si="25">IFERROR(I38,0)</f>
        <v>-0.11258617477175337</v>
      </c>
      <c r="J59" s="115">
        <f t="shared" si="25"/>
        <v>-7.6770245569419054E-2</v>
      </c>
      <c r="K59" s="115">
        <f t="shared" si="25"/>
        <v>3.9572658890221303E-2</v>
      </c>
    </row>
    <row r="60" spans="2:11" ht="4" customHeight="1" thickBot="1">
      <c r="B60" s="102"/>
      <c r="C60" s="102"/>
      <c r="D60" s="102"/>
      <c r="E60" s="102"/>
      <c r="F60" s="102"/>
      <c r="G60" s="102"/>
      <c r="H60" s="102"/>
      <c r="I60" s="102"/>
      <c r="J60" s="102"/>
      <c r="K60" s="102"/>
    </row>
    <row r="61" spans="2:11" ht="15" thickBot="1">
      <c r="B61" s="9" t="s">
        <v>5</v>
      </c>
      <c r="C61" s="9"/>
      <c r="D61" s="9"/>
      <c r="E61" s="9"/>
      <c r="F61" s="9"/>
      <c r="G61" s="9"/>
      <c r="H61" s="116">
        <f>H58*H59</f>
        <v>1.6632751937984496</v>
      </c>
      <c r="I61" s="116">
        <f t="shared" ref="I61:K61" si="26">I58*I59</f>
        <v>0.9290106204583567</v>
      </c>
      <c r="J61" s="116">
        <f t="shared" si="26"/>
        <v>-5.6690243450157621E-2</v>
      </c>
      <c r="K61" s="116">
        <f t="shared" si="26"/>
        <v>0.21003670191504054</v>
      </c>
    </row>
    <row r="63" spans="2:11">
      <c r="J63" s="82" t="s">
        <v>287</v>
      </c>
      <c r="K63" s="206">
        <f>AVERAGE(H61:K61)</f>
        <v>0.68640806818042233</v>
      </c>
    </row>
    <row r="64" spans="2:11">
      <c r="J64" s="82" t="s">
        <v>288</v>
      </c>
      <c r="K64" s="206">
        <f>MEDIAN(H61:K61)</f>
        <v>0.56952366118669862</v>
      </c>
    </row>
  </sheetData>
  <pageMargins left="0.7" right="0.7" top="0.75" bottom="0.75" header="0.3" footer="0.3"/>
  <pageSetup scale="75"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DEA0D5-5C93-4428-AEA1-2EB7C2107F64}">
  <sheetPr>
    <tabColor rgb="FF002060"/>
  </sheetPr>
  <dimension ref="B2:K43"/>
  <sheetViews>
    <sheetView showGridLines="0" workbookViewId="0"/>
  </sheetViews>
  <sheetFormatPr defaultRowHeight="14.5"/>
  <cols>
    <col min="1" max="1" width="1.90625" customWidth="1"/>
    <col min="3" max="3" width="6.36328125" customWidth="1"/>
    <col min="4" max="4" width="7.36328125" customWidth="1"/>
    <col min="5" max="5" width="9.36328125" customWidth="1"/>
    <col min="6" max="7" width="10.08984375" bestFit="1" customWidth="1"/>
    <col min="8" max="8" width="8.08984375" bestFit="1" customWidth="1"/>
    <col min="9" max="9" width="10.08984375" bestFit="1" customWidth="1"/>
    <col min="10" max="11" width="11.54296875" bestFit="1" customWidth="1"/>
  </cols>
  <sheetData>
    <row r="2" spans="2:11">
      <c r="B2" s="147" t="s">
        <v>235</v>
      </c>
      <c r="C2" s="147"/>
      <c r="D2" s="147"/>
      <c r="E2" s="147"/>
      <c r="F2" s="152">
        <f>'[2]Intrinsic Growth'!K38</f>
        <v>45352</v>
      </c>
      <c r="G2" s="152">
        <f>F2+365</f>
        <v>45717</v>
      </c>
      <c r="H2" s="152">
        <f t="shared" ref="H2:K2" si="0">G2+365</f>
        <v>46082</v>
      </c>
      <c r="I2" s="152">
        <f t="shared" si="0"/>
        <v>46447</v>
      </c>
      <c r="J2" s="152">
        <f t="shared" si="0"/>
        <v>46812</v>
      </c>
      <c r="K2" s="152">
        <f t="shared" si="0"/>
        <v>47177</v>
      </c>
    </row>
    <row r="3" spans="2:11">
      <c r="F3" s="164"/>
    </row>
    <row r="4" spans="2:11">
      <c r="B4" s="89" t="s">
        <v>36</v>
      </c>
      <c r="C4" s="89"/>
      <c r="D4" s="89"/>
      <c r="E4" s="89"/>
      <c r="F4" s="203">
        <f>IFERROR('[2]HFS-Income Statement'!I31,0)</f>
        <v>363</v>
      </c>
      <c r="G4" s="90">
        <f>IFERROR(F4*(1+$D$16),0)</f>
        <v>569.73708901077157</v>
      </c>
      <c r="H4" s="90">
        <f t="shared" ref="H4:K4" si="1">IFERROR(G4*(1+$D$16),0)</f>
        <v>894.21584185803817</v>
      </c>
      <c r="I4" s="90">
        <f t="shared" si="1"/>
        <v>1403.4929220041738</v>
      </c>
      <c r="J4" s="90">
        <f t="shared" si="1"/>
        <v>2202.8153493936084</v>
      </c>
      <c r="K4" s="90">
        <f t="shared" si="1"/>
        <v>3457.3708120985125</v>
      </c>
    </row>
    <row r="5" spans="2:11">
      <c r="B5" s="89" t="s">
        <v>130</v>
      </c>
      <c r="C5" s="89"/>
      <c r="D5" s="89"/>
      <c r="E5" s="89"/>
      <c r="F5" s="204">
        <v>0.25</v>
      </c>
      <c r="G5" s="91">
        <v>0.25</v>
      </c>
      <c r="H5" s="91">
        <v>0.25</v>
      </c>
      <c r="I5" s="91">
        <v>0.25</v>
      </c>
      <c r="J5" s="91">
        <v>0.25</v>
      </c>
      <c r="K5" s="91">
        <v>0.25</v>
      </c>
    </row>
    <row r="6" spans="2:11">
      <c r="B6" s="89" t="s">
        <v>236</v>
      </c>
      <c r="C6" s="89"/>
      <c r="D6" s="89"/>
      <c r="E6" s="89"/>
      <c r="F6" s="203">
        <f>IFERROR(F4*(1-F5),0)</f>
        <v>272.25</v>
      </c>
      <c r="G6" s="90">
        <f t="shared" ref="G6:K6" si="2">IFERROR(G4*(1-G5),0)</f>
        <v>427.30281675807868</v>
      </c>
      <c r="H6" s="90">
        <f t="shared" si="2"/>
        <v>670.66188139352857</v>
      </c>
      <c r="I6" s="90">
        <f t="shared" si="2"/>
        <v>1052.6196915031303</v>
      </c>
      <c r="J6" s="90">
        <f t="shared" si="2"/>
        <v>1652.1115120452064</v>
      </c>
      <c r="K6" s="90">
        <f t="shared" si="2"/>
        <v>2593.0281090738845</v>
      </c>
    </row>
    <row r="7" spans="2:11">
      <c r="B7" s="89" t="s">
        <v>397</v>
      </c>
      <c r="C7" s="89"/>
      <c r="D7" s="89"/>
      <c r="E7" s="89"/>
      <c r="F7" s="203">
        <f>IFERROR('HFS-Income Statement'!I28,0)</f>
        <v>526</v>
      </c>
      <c r="G7" s="216">
        <f>IFERROR('HFS-Income Statement'!J28,0)</f>
        <v>597</v>
      </c>
      <c r="H7" s="216">
        <f>IFERROR('HFS-Income Statement'!K28,0)</f>
        <v>0</v>
      </c>
      <c r="I7" s="216">
        <f>IFERROR('HFS-Income Statement'!L28,0)</f>
        <v>535.98285714285714</v>
      </c>
      <c r="J7" s="216">
        <f>IFERROR('HFS-Income Statement'!M28,0)</f>
        <v>619.71035714285711</v>
      </c>
      <c r="K7" s="216">
        <f>IFERROR('HFS-Income Statement'!N28,0)</f>
        <v>703.43785714285707</v>
      </c>
    </row>
    <row r="8" spans="2:11">
      <c r="B8" s="89" t="s">
        <v>398</v>
      </c>
      <c r="C8" s="89"/>
      <c r="D8" s="89"/>
      <c r="E8" s="89"/>
      <c r="F8" s="203">
        <f>IFERROR(-'HFS-Cash Flow Statement'!I18,0)</f>
        <v>215</v>
      </c>
      <c r="G8" s="216">
        <f>IFERROR(-'HFS-Cash Flow Statement'!K18,0)</f>
        <v>185.28571428571428</v>
      </c>
      <c r="H8" s="216">
        <f>IFERROR(-'HFS-Cash Flow Statement'!L18,0)</f>
        <v>217.03571428571428</v>
      </c>
      <c r="I8" s="216">
        <f>IFERROR(-'HFS-Cash Flow Statement'!M18,0)</f>
        <v>248.78571428571428</v>
      </c>
      <c r="J8" s="216">
        <f>IFERROR(-'HFS-Cash Flow Statement'!N18,0)</f>
        <v>280.53571428571428</v>
      </c>
      <c r="K8" s="216">
        <f>IFERROR(-'HFS-Cash Flow Statement'!O18,0)</f>
        <v>312.28571428571428</v>
      </c>
    </row>
    <row r="9" spans="2:11">
      <c r="B9" s="99" t="s">
        <v>283</v>
      </c>
      <c r="C9" s="89"/>
      <c r="D9" s="89"/>
      <c r="E9" s="89"/>
      <c r="F9" s="203">
        <f>IFERROR(-'Intrinsic Growth'!K43,0)</f>
        <v>3514</v>
      </c>
      <c r="G9" s="216">
        <f>IFERROR(-'Intrinsic Growth'!M43,0)</f>
        <v>-4472.7000000000007</v>
      </c>
      <c r="H9" s="216">
        <f>IFERROR(-'Intrinsic Growth'!N43,0)</f>
        <v>2957.2000000000007</v>
      </c>
      <c r="I9" s="216">
        <f>IFERROR(-'Intrinsic Growth'!O43,0)</f>
        <v>-445.70000000000073</v>
      </c>
      <c r="J9" s="216">
        <f>IFERROR(-'Intrinsic Growth'!P43,0)</f>
        <v>-370.92999999999938</v>
      </c>
      <c r="K9" s="216">
        <f>IFERROR(-'Intrinsic Growth'!Q43,0)</f>
        <v>-1572.5642857142857</v>
      </c>
    </row>
    <row r="10" spans="2:11">
      <c r="B10" s="89" t="s">
        <v>237</v>
      </c>
      <c r="C10" s="89"/>
      <c r="D10" s="89"/>
      <c r="E10" s="89"/>
      <c r="F10" s="203">
        <f>IFERROR(SUM(F6:F9),0)</f>
        <v>4527.25</v>
      </c>
      <c r="G10" s="216">
        <f>IFERROR(SUM(G6:G9),0)</f>
        <v>-3263.1114689562078</v>
      </c>
      <c r="H10" s="216">
        <f>IFERROR(SUM(H6:H9),0)</f>
        <v>3844.8975956792438</v>
      </c>
      <c r="I10" s="216">
        <f t="shared" ref="I10:K10" si="3">IFERROR(SUM(I6:I9),0)</f>
        <v>1391.688262931701</v>
      </c>
      <c r="J10" s="216">
        <f t="shared" si="3"/>
        <v>2181.4275834737782</v>
      </c>
      <c r="K10" s="216">
        <f t="shared" si="3"/>
        <v>2036.18739478817</v>
      </c>
    </row>
    <row r="11" spans="2:11">
      <c r="B11" s="89" t="s">
        <v>238</v>
      </c>
      <c r="C11" s="89"/>
      <c r="D11" s="89"/>
      <c r="E11" s="89"/>
      <c r="F11" s="156"/>
      <c r="G11" s="89">
        <v>0.5</v>
      </c>
      <c r="H11" s="89">
        <f>0.5+1</f>
        <v>1.5</v>
      </c>
      <c r="I11" s="89">
        <f>1.5+1</f>
        <v>2.5</v>
      </c>
      <c r="J11" s="89">
        <f>2.5+1</f>
        <v>3.5</v>
      </c>
      <c r="K11" s="89">
        <f>3.5+1</f>
        <v>4.5</v>
      </c>
    </row>
    <row r="12" spans="2:11">
      <c r="B12" s="89" t="s">
        <v>239</v>
      </c>
      <c r="C12" s="89"/>
      <c r="D12" s="89"/>
      <c r="E12" s="89"/>
      <c r="F12" s="156"/>
      <c r="G12" s="92">
        <f>IFERROR(1/(1+$D$18)^G11,0)</f>
        <v>0.93035162510003933</v>
      </c>
      <c r="H12" s="92">
        <f t="shared" ref="H12:K12" si="4">IFERROR(1/(1+$D$18)^H11,0)</f>
        <v>0.80526970664673569</v>
      </c>
      <c r="I12" s="92">
        <f t="shared" si="4"/>
        <v>0.69700453349903257</v>
      </c>
      <c r="J12" s="92">
        <f t="shared" si="4"/>
        <v>0.60329516397830496</v>
      </c>
      <c r="K12" s="92">
        <f t="shared" si="4"/>
        <v>0.52218463064001741</v>
      </c>
    </row>
    <row r="13" spans="2:11" ht="3" customHeight="1" thickBot="1">
      <c r="F13" s="164"/>
    </row>
    <row r="14" spans="2:11" ht="15" thickBot="1">
      <c r="B14" s="93" t="s">
        <v>240</v>
      </c>
      <c r="C14" s="93"/>
      <c r="D14" s="93"/>
      <c r="E14" s="93"/>
      <c r="F14" s="205"/>
      <c r="G14" s="219">
        <f>IFERROR(G10*G12,0)</f>
        <v>-3035.8410580259842</v>
      </c>
      <c r="H14" s="219">
        <f>IFERROR(H10*H12,0)</f>
        <v>3096.1795589593639</v>
      </c>
      <c r="I14" s="219">
        <f t="shared" ref="I14:K14" si="5">IFERROR(I10*I12,0)</f>
        <v>970.01302848078933</v>
      </c>
      <c r="J14" s="219">
        <f t="shared" si="5"/>
        <v>1316.0447116786106</v>
      </c>
      <c r="K14" s="219">
        <f t="shared" si="5"/>
        <v>1063.2657626613197</v>
      </c>
    </row>
    <row r="16" spans="2:11">
      <c r="B16" s="164" t="s">
        <v>241</v>
      </c>
      <c r="C16" s="164"/>
      <c r="D16" s="165">
        <f>IFERROR('[2]Intrinsic Growth'!K62,0)</f>
        <v>0.56952366118669862</v>
      </c>
    </row>
    <row r="17" spans="2:11">
      <c r="B17" s="164" t="s">
        <v>242</v>
      </c>
      <c r="C17" s="164"/>
      <c r="D17" s="166">
        <v>5.8999999999999997E-2</v>
      </c>
    </row>
    <row r="18" spans="2:11">
      <c r="B18" s="164" t="s">
        <v>9</v>
      </c>
      <c r="C18" s="164"/>
      <c r="D18" s="165">
        <f>IFERROR([2]WACC!J44,0)</f>
        <v>0.15532922376300934</v>
      </c>
    </row>
    <row r="21" spans="2:11">
      <c r="B21" s="147" t="s">
        <v>235</v>
      </c>
      <c r="C21" s="147"/>
      <c r="D21" s="147"/>
      <c r="E21" s="147"/>
      <c r="G21" s="207" t="s">
        <v>396</v>
      </c>
      <c r="H21" s="207"/>
      <c r="I21" s="207"/>
      <c r="J21" s="207"/>
      <c r="K21" s="207"/>
    </row>
    <row r="22" spans="2:11">
      <c r="G22" s="209">
        <f>E40</f>
        <v>11.189086038594573</v>
      </c>
      <c r="H22" s="210">
        <v>0.13400000000000001</v>
      </c>
      <c r="I22" s="210">
        <v>0.1401</v>
      </c>
      <c r="J22" s="210">
        <v>0.15529999999999999</v>
      </c>
      <c r="K22" s="210">
        <v>0.16350000000000001</v>
      </c>
    </row>
    <row r="23" spans="2:11">
      <c r="B23" t="s">
        <v>243</v>
      </c>
      <c r="E23" s="217">
        <f>IFERROR(K10*D16,0)</f>
        <v>1159.6568999419642</v>
      </c>
      <c r="G23" s="211">
        <v>0.02</v>
      </c>
      <c r="H23" s="212">
        <f t="dataTable" ref="H23:K26" dt2D="1" dtr="1" r1="E24" r2="E25"/>
        <v>9.9051175286155857</v>
      </c>
      <c r="I23" s="212">
        <v>9.6199548707687512</v>
      </c>
      <c r="J23" s="212">
        <v>9.0212490760963249</v>
      </c>
      <c r="K23" s="212">
        <v>8.7509311590280614</v>
      </c>
    </row>
    <row r="24" spans="2:11">
      <c r="B24" t="s">
        <v>9</v>
      </c>
      <c r="E24" s="38">
        <f>D18</f>
        <v>0.15532922376300934</v>
      </c>
      <c r="G24" s="211">
        <v>0.03</v>
      </c>
      <c r="H24" s="212">
        <v>10.505302850012317</v>
      </c>
      <c r="I24" s="212">
        <v>10.160987085544335</v>
      </c>
      <c r="J24" s="212">
        <v>9.4488675030721261</v>
      </c>
      <c r="K24" s="212">
        <v>9.1320353517575352</v>
      </c>
    </row>
    <row r="25" spans="2:11">
      <c r="B25" t="s">
        <v>244</v>
      </c>
      <c r="E25" s="8">
        <f>IFERROR(D17,0)</f>
        <v>5.8999999999999997E-2</v>
      </c>
      <c r="G25" s="211">
        <v>0.04</v>
      </c>
      <c r="H25" s="212">
        <v>11.233187175961547</v>
      </c>
      <c r="I25" s="212">
        <v>10.810117644930429</v>
      </c>
      <c r="J25" s="212">
        <v>9.9506608523334066</v>
      </c>
      <c r="K25" s="212">
        <v>9.5748568226618271</v>
      </c>
    </row>
    <row r="26" spans="2:11" ht="14.5" customHeight="1">
      <c r="G26" s="211">
        <v>5.8999999999999997E-2</v>
      </c>
      <c r="H26" s="212">
        <v>13.150919746729114</v>
      </c>
      <c r="I26" s="212">
        <v>12.484490292501036</v>
      </c>
      <c r="J26" s="213">
        <v>11.191179467687849</v>
      </c>
      <c r="K26" s="212">
        <v>10.649705302038601</v>
      </c>
    </row>
    <row r="27" spans="2:11" ht="15" thickBot="1">
      <c r="B27" s="94" t="s">
        <v>245</v>
      </c>
      <c r="C27" s="94"/>
      <c r="D27" s="94"/>
      <c r="E27" s="95">
        <f>IFERROR(E23*(1+E25)/(E24-E25),0)</f>
        <v>12748.744452253381</v>
      </c>
    </row>
    <row r="29" spans="2:11">
      <c r="B29" s="147" t="s">
        <v>246</v>
      </c>
      <c r="C29" s="147"/>
      <c r="D29" s="147"/>
      <c r="E29" s="147"/>
    </row>
    <row r="31" spans="2:11">
      <c r="B31" t="s">
        <v>240</v>
      </c>
      <c r="E31" s="217">
        <f>IFERROR(SUM(G14:K14),0)</f>
        <v>3409.6620037540997</v>
      </c>
    </row>
    <row r="32" spans="2:11">
      <c r="B32" t="s">
        <v>247</v>
      </c>
      <c r="E32" s="217">
        <f>IFERROR(E27*K12,0)</f>
        <v>6657.1984129239027</v>
      </c>
    </row>
    <row r="33" spans="2:5">
      <c r="B33" t="s">
        <v>248</v>
      </c>
      <c r="E33" s="217">
        <f>IFERROR(SUM(E31:E32),0)</f>
        <v>10066.860416678002</v>
      </c>
    </row>
    <row r="34" spans="2:5">
      <c r="E34" s="217"/>
    </row>
    <row r="35" spans="2:5">
      <c r="B35" t="s">
        <v>249</v>
      </c>
      <c r="E35" s="217">
        <f>IFERROR('[2]Data Sheet'!K69,0)</f>
        <v>731</v>
      </c>
    </row>
    <row r="36" spans="2:5">
      <c r="B36" t="s">
        <v>250</v>
      </c>
      <c r="E36" s="217">
        <f>IFERROR(SUM('[2]Raw FS'!I7:I8),0)</f>
        <v>0</v>
      </c>
    </row>
    <row r="37" spans="2:5">
      <c r="B37" t="s">
        <v>251</v>
      </c>
      <c r="E37" s="217">
        <f>IFERROR(E33+(E35-E36),0)</f>
        <v>10797.860416678002</v>
      </c>
    </row>
    <row r="38" spans="2:5">
      <c r="B38" t="s">
        <v>252</v>
      </c>
      <c r="E38" s="217">
        <f>IFERROR('[2]Data Sheet'!B6,0)</f>
        <v>965.03506894422719</v>
      </c>
    </row>
    <row r="39" spans="2:5" ht="3" customHeight="1"/>
    <row r="40" spans="2:5" ht="15" thickBot="1">
      <c r="B40" s="94" t="s">
        <v>246</v>
      </c>
      <c r="C40" s="94"/>
      <c r="D40" s="94"/>
      <c r="E40" s="95">
        <f>IFERROR(E37/E38,0)</f>
        <v>11.189086038594573</v>
      </c>
    </row>
    <row r="42" spans="2:5">
      <c r="B42" t="s">
        <v>253</v>
      </c>
      <c r="E42">
        <v>216</v>
      </c>
    </row>
    <row r="43" spans="2:5">
      <c r="B43" t="s">
        <v>254</v>
      </c>
      <c r="E43" s="96">
        <f>E42/E40</f>
        <v>19.304525790127101</v>
      </c>
    </row>
  </sheetData>
  <pageMargins left="0.25" right="0.25" top="0.75" bottom="0.75" header="0.3" footer="0.3"/>
  <pageSetup scale="107" orientation="portrait" r:id="rId1"/>
  <ignoredErrors>
    <ignoredError sqref="E36" formulaRange="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48FB31-89E0-4E27-B2CA-2D757B8A4659}">
  <sheetPr>
    <tabColor rgb="FF002060"/>
    <pageSetUpPr fitToPage="1"/>
  </sheetPr>
  <dimension ref="B2:Q37"/>
  <sheetViews>
    <sheetView showGridLines="0" workbookViewId="0"/>
  </sheetViews>
  <sheetFormatPr defaultRowHeight="14.5"/>
  <cols>
    <col min="1" max="1" width="1.90625" customWidth="1"/>
    <col min="2" max="2" width="16.453125" customWidth="1"/>
    <col min="5" max="5" width="11.7265625" customWidth="1"/>
    <col min="6" max="6" width="9.1796875" customWidth="1"/>
    <col min="8" max="8" width="9.81640625" customWidth="1"/>
    <col min="9" max="9" width="2.08984375" customWidth="1"/>
    <col min="13" max="13" width="2.08984375" customWidth="1"/>
    <col min="14" max="14" width="10.6328125" customWidth="1"/>
    <col min="15" max="15" width="10.90625" customWidth="1"/>
  </cols>
  <sheetData>
    <row r="2" spans="2:17">
      <c r="B2" s="27" t="s">
        <v>291</v>
      </c>
    </row>
    <row r="3" spans="2:17" ht="15.5">
      <c r="B3" s="141" t="s">
        <v>292</v>
      </c>
      <c r="C3" s="117"/>
      <c r="D3" s="117"/>
      <c r="E3" s="117"/>
      <c r="F3" s="117"/>
      <c r="G3" s="117"/>
      <c r="H3" s="117"/>
      <c r="I3" s="117"/>
      <c r="J3" s="117"/>
      <c r="K3" s="117"/>
      <c r="L3" s="117"/>
      <c r="M3" s="117"/>
      <c r="N3" s="117"/>
      <c r="O3" s="117"/>
      <c r="P3" s="117"/>
    </row>
    <row r="4" spans="2:17" ht="3" customHeight="1"/>
    <row r="5" spans="2:17">
      <c r="B5" s="146"/>
      <c r="C5" s="146"/>
      <c r="D5" s="240" t="s">
        <v>293</v>
      </c>
      <c r="E5" s="240"/>
      <c r="F5" s="240"/>
      <c r="G5" s="240"/>
      <c r="H5" s="240"/>
      <c r="I5" s="146"/>
      <c r="J5" s="240" t="s">
        <v>294</v>
      </c>
      <c r="K5" s="240"/>
      <c r="L5" s="240"/>
      <c r="M5" s="146"/>
      <c r="N5" s="240" t="s">
        <v>295</v>
      </c>
      <c r="O5" s="240"/>
      <c r="P5" s="240"/>
    </row>
    <row r="6" spans="2:17" ht="28.5" customHeight="1">
      <c r="B6" s="148" t="s">
        <v>296</v>
      </c>
      <c r="C6" s="148" t="s">
        <v>297</v>
      </c>
      <c r="D6" s="149" t="s">
        <v>298</v>
      </c>
      <c r="E6" s="150" t="s">
        <v>299</v>
      </c>
      <c r="F6" s="150" t="s">
        <v>300</v>
      </c>
      <c r="G6" s="151" t="s">
        <v>301</v>
      </c>
      <c r="H6" s="150" t="s">
        <v>302</v>
      </c>
      <c r="I6" s="151"/>
      <c r="J6" s="151" t="s">
        <v>303</v>
      </c>
      <c r="K6" s="151" t="s">
        <v>28</v>
      </c>
      <c r="L6" s="150" t="s">
        <v>304</v>
      </c>
      <c r="M6" s="151"/>
      <c r="N6" s="151" t="s">
        <v>305</v>
      </c>
      <c r="O6" s="151" t="s">
        <v>306</v>
      </c>
      <c r="P6" s="151" t="s">
        <v>307</v>
      </c>
    </row>
    <row r="7" spans="2:17" ht="3" customHeight="1"/>
    <row r="8" spans="2:17">
      <c r="B8" s="156" t="str">
        <f>'[2]Comps Data'!C3</f>
        <v>Zomato Ltd</v>
      </c>
      <c r="C8" s="156"/>
      <c r="D8" s="162">
        <f>IFERROR('[2]Comps Data'!D3,0)</f>
        <v>215.6</v>
      </c>
      <c r="E8" s="163">
        <f>IFERROR('[2]Comps Data'!E3,0)</f>
        <v>965.04</v>
      </c>
      <c r="F8" s="162">
        <f>IFERROR(D8*E8,0)</f>
        <v>208062.62399999998</v>
      </c>
      <c r="G8" s="162">
        <f>IFERROR('[2]Comps Data'!G3-'[2]Comps Data'!H3,0)</f>
        <v>428</v>
      </c>
      <c r="H8" s="162">
        <f>F8+G8</f>
        <v>208490.62399999998</v>
      </c>
      <c r="I8" s="162"/>
      <c r="J8" s="162">
        <f>IFERROR('[2]Comps Data'!J3,)</f>
        <v>17972</v>
      </c>
      <c r="K8" s="162">
        <f>IFERROR('[2]Comps Data'!K3,)</f>
        <v>1593.2341739263331</v>
      </c>
      <c r="L8" s="162">
        <f>IFERROR('[2]Comps Data'!L3,)</f>
        <v>663</v>
      </c>
      <c r="M8" s="162"/>
      <c r="N8" s="157">
        <f t="shared" ref="N8:N17" si="0">H8/J8</f>
        <v>11.600858223903849</v>
      </c>
      <c r="O8" s="157">
        <f t="shared" ref="O8:O17" si="1">H8/K8</f>
        <v>130.86000000000001</v>
      </c>
      <c r="P8" s="157">
        <f t="shared" ref="P8:P17" si="2">IFERROR(F8/L8,0)</f>
        <v>313.81994570135743</v>
      </c>
      <c r="Q8" s="18"/>
    </row>
    <row r="9" spans="2:17">
      <c r="B9" s="89" t="str">
        <f>'[2]Comps Data'!C4</f>
        <v>Swiggy</v>
      </c>
      <c r="C9" s="89"/>
      <c r="D9" s="118">
        <f>IFERROR('[2]Comps Data'!D4,0)</f>
        <v>449.05</v>
      </c>
      <c r="E9" s="119">
        <f>IFERROR('[2]Comps Data'!E4,0)</f>
        <v>223.84</v>
      </c>
      <c r="F9" s="118">
        <f t="shared" ref="F9:F17" si="3">IFERROR(D9*E9,0)</f>
        <v>100515.352</v>
      </c>
      <c r="G9" s="118">
        <f>IFERROR('[2]Comps Data'!G4-'[2]Comps Data'!H4,0)</f>
        <v>152.80000000000007</v>
      </c>
      <c r="H9" s="118">
        <f t="shared" ref="H9:H17" si="4">F9+G9</f>
        <v>100668.152</v>
      </c>
      <c r="I9" s="118"/>
      <c r="J9" s="118">
        <f>IFERROR('[2]Comps Data'!J4,)</f>
        <v>11247.39</v>
      </c>
      <c r="K9" s="118">
        <f>IFERROR('[2]Comps Data'!K4,)</f>
        <v>-1807.0032669179677</v>
      </c>
      <c r="L9" s="118">
        <f>IFERROR('[2]Comps Data'!L4,)</f>
        <v>-2350.2399999999998</v>
      </c>
      <c r="M9" s="118"/>
      <c r="N9" s="120">
        <f t="shared" si="0"/>
        <v>8.9503566605230205</v>
      </c>
      <c r="O9" s="120">
        <f t="shared" si="1"/>
        <v>-55.710000000000008</v>
      </c>
      <c r="P9" s="120">
        <f t="shared" si="2"/>
        <v>-42.76812240452039</v>
      </c>
    </row>
    <row r="10" spans="2:17">
      <c r="B10" s="89" t="str">
        <f>'[2]Comps Data'!C5</f>
        <v>Info Edg.(India)</v>
      </c>
      <c r="C10" s="89"/>
      <c r="D10" s="118">
        <f>IFERROR('[2]Comps Data'!D5,0)</f>
        <v>7447.05</v>
      </c>
      <c r="E10" s="119">
        <f>IFERROR('[2]Comps Data'!E5,0)</f>
        <v>12.96</v>
      </c>
      <c r="F10" s="118">
        <f t="shared" si="3"/>
        <v>96513.768000000011</v>
      </c>
      <c r="G10" s="118">
        <f>IFERROR('[2]Comps Data'!G5-'[2]Comps Data'!H5,0)</f>
        <v>-937.34</v>
      </c>
      <c r="H10" s="118">
        <f t="shared" si="4"/>
        <v>95576.428000000014</v>
      </c>
      <c r="I10" s="118"/>
      <c r="J10" s="118">
        <f>IFERROR('[2]Comps Data'!J5,)</f>
        <v>2662.07</v>
      </c>
      <c r="K10" s="118">
        <f>IFERROR('[2]Comps Data'!K5,)</f>
        <v>1290.178563714903</v>
      </c>
      <c r="L10" s="118">
        <f>IFERROR('[2]Comps Data'!L5,)</f>
        <v>551</v>
      </c>
      <c r="M10" s="118"/>
      <c r="N10" s="120">
        <f t="shared" si="0"/>
        <v>35.903048379644417</v>
      </c>
      <c r="O10" s="120">
        <f t="shared" si="1"/>
        <v>74.08</v>
      </c>
      <c r="P10" s="120">
        <f t="shared" si="2"/>
        <v>175.1611034482759</v>
      </c>
    </row>
    <row r="11" spans="2:17">
      <c r="B11" s="89" t="str">
        <f>'[2]Comps Data'!C6</f>
        <v>One 97</v>
      </c>
      <c r="C11" s="89"/>
      <c r="D11" s="118">
        <f>IFERROR('[2]Comps Data'!D6,0)</f>
        <v>807.45</v>
      </c>
      <c r="E11" s="119">
        <f>IFERROR('[2]Comps Data'!E6,0)</f>
        <v>63.75</v>
      </c>
      <c r="F11" s="118">
        <f t="shared" si="3"/>
        <v>51474.9375</v>
      </c>
      <c r="G11" s="118">
        <f>IFERROR('[2]Comps Data'!G6-'[2]Comps Data'!H6,0)</f>
        <v>-5080.3</v>
      </c>
      <c r="H11" s="118">
        <f t="shared" si="4"/>
        <v>46394.637499999997</v>
      </c>
      <c r="I11" s="118"/>
      <c r="J11" s="118">
        <f>IFERROR('[2]Comps Data'!J6,)</f>
        <v>7256</v>
      </c>
      <c r="K11" s="118">
        <f>IFERROR('[2]Comps Data'!K6,)</f>
        <v>-1244.1576159828373</v>
      </c>
      <c r="L11" s="118">
        <f>IFERROR('[2]Comps Data'!L6,)</f>
        <v>-669.1</v>
      </c>
      <c r="M11" s="118"/>
      <c r="N11" s="120">
        <f t="shared" si="0"/>
        <v>6.3939687844542448</v>
      </c>
      <c r="O11" s="120">
        <f t="shared" si="1"/>
        <v>-37.289999999999992</v>
      </c>
      <c r="P11" s="120">
        <f t="shared" si="2"/>
        <v>-76.931605888506951</v>
      </c>
    </row>
    <row r="12" spans="2:17">
      <c r="B12" s="89" t="str">
        <f>'[2]Comps Data'!C7</f>
        <v>FSN E-Commerce</v>
      </c>
      <c r="C12" s="89"/>
      <c r="D12" s="118">
        <f>IFERROR('[2]Comps Data'!D7,0)</f>
        <v>167.37</v>
      </c>
      <c r="E12" s="119">
        <f>IFERROR('[2]Comps Data'!E7,0)</f>
        <v>285.89999999999998</v>
      </c>
      <c r="F12" s="118">
        <f t="shared" si="3"/>
        <v>47851.082999999999</v>
      </c>
      <c r="G12" s="118">
        <f>IFERROR('[2]Comps Data'!G7-'[2]Comps Data'!H7,0)</f>
        <v>1066.4299999999998</v>
      </c>
      <c r="H12" s="118">
        <f t="shared" si="4"/>
        <v>48917.512999999999</v>
      </c>
      <c r="I12" s="118"/>
      <c r="J12" s="118">
        <f>IFERROR('[2]Comps Data'!J7,)</f>
        <v>7077.63</v>
      </c>
      <c r="K12" s="118">
        <f>IFERROR('[2]Comps Data'!K7,)</f>
        <v>418.88605069361194</v>
      </c>
      <c r="L12" s="118">
        <f>IFERROR('[2]Comps Data'!L7,)</f>
        <v>53.14</v>
      </c>
      <c r="M12" s="118"/>
      <c r="N12" s="120">
        <f t="shared" si="0"/>
        <v>6.9115668663097676</v>
      </c>
      <c r="O12" s="120">
        <f t="shared" si="1"/>
        <v>116.77999999999999</v>
      </c>
      <c r="P12" s="120">
        <f t="shared" si="2"/>
        <v>900.47201731275868</v>
      </c>
    </row>
    <row r="13" spans="2:17">
      <c r="B13" s="89" t="str">
        <f>'[2]Comps Data'!C8</f>
        <v>TBO Tek</v>
      </c>
      <c r="C13" s="89"/>
      <c r="D13" s="118">
        <f>IFERROR('[2]Comps Data'!D8,0)</f>
        <v>1597.75</v>
      </c>
      <c r="E13" s="119">
        <f>IFERROR('[2]Comps Data'!E8,0)</f>
        <v>10.86</v>
      </c>
      <c r="F13" s="118">
        <f t="shared" si="3"/>
        <v>17351.564999999999</v>
      </c>
      <c r="G13" s="118">
        <f>IFERROR('[2]Comps Data'!G8-'[2]Comps Data'!H8,0)</f>
        <v>-643.63000000000011</v>
      </c>
      <c r="H13" s="118">
        <f t="shared" si="4"/>
        <v>16707.934999999998</v>
      </c>
      <c r="I13" s="118"/>
      <c r="J13" s="118">
        <f>IFERROR('[2]Comps Data'!J8,)</f>
        <v>1565.08</v>
      </c>
      <c r="K13" s="118">
        <f>IFERROR('[2]Comps Data'!K8,)</f>
        <v>334.7612702865157</v>
      </c>
      <c r="L13" s="118">
        <f>IFERROR('[2]Comps Data'!L8,)</f>
        <v>218.21</v>
      </c>
      <c r="M13" s="118"/>
      <c r="N13" s="120">
        <f t="shared" si="0"/>
        <v>10.675451095151685</v>
      </c>
      <c r="O13" s="120">
        <f t="shared" si="1"/>
        <v>49.91</v>
      </c>
      <c r="P13" s="120">
        <f t="shared" si="2"/>
        <v>79.517735209202129</v>
      </c>
    </row>
    <row r="14" spans="2:17">
      <c r="B14" s="89" t="str">
        <f>'[2]Comps Data'!C9</f>
        <v>Indiamart Inter.</v>
      </c>
      <c r="C14" s="89"/>
      <c r="D14" s="118">
        <f>IFERROR('[2]Comps Data'!D9,0)</f>
        <v>2083.4</v>
      </c>
      <c r="E14" s="119">
        <f>IFERROR('[2]Comps Data'!E9,0)</f>
        <v>6</v>
      </c>
      <c r="F14" s="118">
        <f t="shared" si="3"/>
        <v>12500.400000000001</v>
      </c>
      <c r="G14" s="118">
        <f>IFERROR('[2]Comps Data'!G9-'[2]Comps Data'!H9,0)</f>
        <v>-62.800000000000004</v>
      </c>
      <c r="H14" s="118">
        <f t="shared" si="4"/>
        <v>12437.600000000002</v>
      </c>
      <c r="I14" s="118"/>
      <c r="J14" s="118">
        <f>IFERROR('[2]Comps Data'!J9,)</f>
        <v>1348</v>
      </c>
      <c r="K14" s="118">
        <f>IFERROR('[2]Comps Data'!K9,)</f>
        <v>668.32885545405702</v>
      </c>
      <c r="L14" s="118">
        <f>IFERROR('[2]Comps Data'!L9,)</f>
        <v>469.7</v>
      </c>
      <c r="M14" s="118"/>
      <c r="N14" s="120">
        <f t="shared" si="0"/>
        <v>9.226706231454008</v>
      </c>
      <c r="O14" s="120">
        <f t="shared" si="1"/>
        <v>18.610000000000003</v>
      </c>
      <c r="P14" s="120">
        <f t="shared" si="2"/>
        <v>26.613583138173304</v>
      </c>
    </row>
    <row r="15" spans="2:17">
      <c r="B15" s="89" t="str">
        <f>'[2]Comps Data'!C10</f>
        <v>Just Dial</v>
      </c>
      <c r="C15" s="89"/>
      <c r="D15" s="118">
        <f>IFERROR('[2]Comps Data'!D10,0)</f>
        <v>903.1</v>
      </c>
      <c r="E15" s="119">
        <f>IFERROR('[2]Comps Data'!E10,0)</f>
        <v>8.5</v>
      </c>
      <c r="F15" s="118">
        <f t="shared" si="3"/>
        <v>7676.35</v>
      </c>
      <c r="G15" s="118">
        <f>IFERROR('[2]Comps Data'!G10-'[2]Comps Data'!H10,0)</f>
        <v>75.8</v>
      </c>
      <c r="H15" s="118">
        <f t="shared" si="4"/>
        <v>7752.1500000000005</v>
      </c>
      <c r="I15" s="118"/>
      <c r="J15" s="118">
        <f>IFERROR('[2]Comps Data'!J10,)</f>
        <v>1123</v>
      </c>
      <c r="K15" s="118">
        <f>IFERROR('[2]Comps Data'!K10,)</f>
        <v>532.42788461538464</v>
      </c>
      <c r="L15" s="118">
        <f>IFERROR('[2]Comps Data'!L10,)</f>
        <v>542.25</v>
      </c>
      <c r="M15" s="118"/>
      <c r="N15" s="120">
        <f t="shared" si="0"/>
        <v>6.9030721282279615</v>
      </c>
      <c r="O15" s="120">
        <f t="shared" si="1"/>
        <v>14.56</v>
      </c>
      <c r="P15" s="120">
        <f t="shared" si="2"/>
        <v>14.156477639465193</v>
      </c>
    </row>
    <row r="16" spans="2:17">
      <c r="B16" s="89" t="str">
        <f>'[2]Comps Data'!C11</f>
        <v>Le Travenues</v>
      </c>
      <c r="C16" s="89"/>
      <c r="D16" s="118">
        <f>IFERROR('[2]Comps Data'!D11,0)</f>
        <v>137.62</v>
      </c>
      <c r="E16" s="119">
        <f>IFERROR('[2]Comps Data'!E11,0)</f>
        <v>38.869999999999997</v>
      </c>
      <c r="F16" s="118">
        <f t="shared" si="3"/>
        <v>5349.2893999999997</v>
      </c>
      <c r="G16" s="118">
        <f>IFERROR('[2]Comps Data'!G11-'[2]Comps Data'!H11,0)</f>
        <v>-68.3</v>
      </c>
      <c r="H16" s="118">
        <f t="shared" si="4"/>
        <v>5280.9893999999995</v>
      </c>
      <c r="I16" s="118"/>
      <c r="J16" s="118">
        <f>IFERROR('[2]Comps Data'!J11,)</f>
        <v>723.75</v>
      </c>
      <c r="K16" s="118">
        <f>IFERROR('[2]Comps Data'!K11,)</f>
        <v>71.635775908844266</v>
      </c>
      <c r="L16" s="118">
        <f>IFERROR('[2]Comps Data'!L11,)</f>
        <v>65.95</v>
      </c>
      <c r="M16" s="118"/>
      <c r="N16" s="120">
        <f t="shared" si="0"/>
        <v>7.2967038341968902</v>
      </c>
      <c r="O16" s="120">
        <f t="shared" si="1"/>
        <v>73.72</v>
      </c>
      <c r="P16" s="120">
        <f t="shared" si="2"/>
        <v>81.111287338893092</v>
      </c>
    </row>
    <row r="17" spans="2:16">
      <c r="B17" s="89" t="str">
        <f>'[2]Comps Data'!C12</f>
        <v>Easy Trip Plann.</v>
      </c>
      <c r="C17" s="89"/>
      <c r="D17" s="118">
        <f>IFERROR('[2]Comps Data'!D12,0)</f>
        <v>14.45</v>
      </c>
      <c r="E17" s="119">
        <f>IFERROR('[2]Comps Data'!E12,0)</f>
        <v>354.41</v>
      </c>
      <c r="F17" s="118">
        <f t="shared" si="3"/>
        <v>5121.2245000000003</v>
      </c>
      <c r="G17" s="118">
        <f>IFERROR('[2]Comps Data'!G12-'[2]Comps Data'!H12,0)</f>
        <v>-74.72</v>
      </c>
      <c r="H17" s="118">
        <f t="shared" si="4"/>
        <v>5046.5045</v>
      </c>
      <c r="I17" s="118"/>
      <c r="J17" s="118">
        <f>IFERROR('[2]Comps Data'!J12,)</f>
        <v>468.19</v>
      </c>
      <c r="K17" s="118">
        <f>IFERROR('[2]Comps Data'!K12,)</f>
        <v>218.2744160899654</v>
      </c>
      <c r="L17" s="118">
        <f>IFERROR('[2]Comps Data'!L12,)</f>
        <v>103.63</v>
      </c>
      <c r="M17" s="118"/>
      <c r="N17" s="120">
        <f t="shared" si="0"/>
        <v>10.778753283923194</v>
      </c>
      <c r="O17" s="120">
        <f t="shared" si="1"/>
        <v>23.12</v>
      </c>
      <c r="P17" s="120">
        <f t="shared" si="2"/>
        <v>49.418358583421792</v>
      </c>
    </row>
    <row r="18" spans="2:16" ht="3" customHeight="1"/>
    <row r="20" spans="2:16">
      <c r="B20" s="156" t="s">
        <v>308</v>
      </c>
      <c r="C20" s="156"/>
      <c r="D20" s="156"/>
      <c r="E20" s="156"/>
      <c r="F20" s="156"/>
      <c r="G20" s="156"/>
      <c r="H20" s="156"/>
      <c r="I20" s="156"/>
      <c r="J20" s="156"/>
      <c r="K20" s="156"/>
      <c r="L20" s="156"/>
      <c r="M20" s="156"/>
      <c r="N20" s="157">
        <f>IFERROR(MAX(N8:N17),0)</f>
        <v>35.903048379644417</v>
      </c>
      <c r="O20" s="157">
        <f>IFERROR(MAX(O8:O17),0)</f>
        <v>130.86000000000001</v>
      </c>
      <c r="P20" s="157">
        <f t="shared" ref="P20" si="5">IFERROR(MAX(P8:P17),0)</f>
        <v>900.47201731275868</v>
      </c>
    </row>
    <row r="21" spans="2:16">
      <c r="B21" s="156" t="s">
        <v>309</v>
      </c>
      <c r="C21" s="156"/>
      <c r="D21" s="156"/>
      <c r="E21" s="156"/>
      <c r="F21" s="156"/>
      <c r="G21" s="156"/>
      <c r="H21" s="156"/>
      <c r="I21" s="156"/>
      <c r="J21" s="156"/>
      <c r="K21" s="156"/>
      <c r="L21" s="156"/>
      <c r="M21" s="156"/>
      <c r="N21" s="157">
        <f>IFERROR(QUARTILE(N8:N17,3),0)</f>
        <v>10.752927736730317</v>
      </c>
      <c r="O21" s="157">
        <f>IFERROR(QUARTILE(O8:O17,3),0)</f>
        <v>73.989999999999995</v>
      </c>
      <c r="P21" s="157">
        <f t="shared" ref="P21" si="6">IFERROR(QUARTILE(P8:P17,3),0)</f>
        <v>151.64864942093021</v>
      </c>
    </row>
    <row r="22" spans="2:16">
      <c r="B22" s="158" t="s">
        <v>114</v>
      </c>
      <c r="C22" s="158"/>
      <c r="D22" s="158"/>
      <c r="E22" s="158"/>
      <c r="F22" s="158"/>
      <c r="G22" s="158"/>
      <c r="H22" s="158"/>
      <c r="I22" s="158"/>
      <c r="J22" s="158"/>
      <c r="K22" s="158"/>
      <c r="L22" s="158"/>
      <c r="M22" s="158"/>
      <c r="N22" s="159">
        <f>IFERROR(AVERAGE(N8:N17),0)</f>
        <v>11.464048548778903</v>
      </c>
      <c r="O22" s="159">
        <f>IFERROR(AVERAGE(O8:O17),0)</f>
        <v>40.863999999999997</v>
      </c>
      <c r="P22" s="159">
        <f t="shared" ref="P22" si="7">IFERROR(AVERAGE(P8:P17),0)</f>
        <v>152.05707800785203</v>
      </c>
    </row>
    <row r="23" spans="2:16">
      <c r="B23" s="158" t="s">
        <v>115</v>
      </c>
      <c r="C23" s="158"/>
      <c r="D23" s="158"/>
      <c r="E23" s="158"/>
      <c r="F23" s="158"/>
      <c r="G23" s="158"/>
      <c r="H23" s="158"/>
      <c r="I23" s="158"/>
      <c r="J23" s="158"/>
      <c r="K23" s="158"/>
      <c r="L23" s="158"/>
      <c r="M23" s="158"/>
      <c r="N23" s="159">
        <f>IFERROR(MEDIAN(N8:N17),0)</f>
        <v>9.0885314459885151</v>
      </c>
      <c r="O23" s="159">
        <f>IFERROR(MEDIAN(O8:O17),0)</f>
        <v>36.515000000000001</v>
      </c>
      <c r="P23" s="159">
        <f t="shared" ref="P23" si="8">IFERROR(MEDIAN(P8:P17),0)</f>
        <v>64.468046896311961</v>
      </c>
    </row>
    <row r="24" spans="2:16">
      <c r="B24" s="156" t="s">
        <v>310</v>
      </c>
      <c r="C24" s="156"/>
      <c r="D24" s="156"/>
      <c r="E24" s="156"/>
      <c r="F24" s="156"/>
      <c r="G24" s="156"/>
      <c r="H24" s="156"/>
      <c r="I24" s="156"/>
      <c r="J24" s="156"/>
      <c r="K24" s="156"/>
      <c r="L24" s="156"/>
      <c r="M24" s="156"/>
      <c r="N24" s="157">
        <f>IFERROR(QUARTILE(N8:N17,1),0)</f>
        <v>7.0078511082815478</v>
      </c>
      <c r="O24" s="157">
        <f>IFERROR(QUARTILE(O8:O17,1),0)</f>
        <v>15.572500000000002</v>
      </c>
      <c r="P24" s="157">
        <f t="shared" ref="P24" si="9">IFERROR(QUARTILE(P8:P17,1),0)</f>
        <v>17.27075401414222</v>
      </c>
    </row>
    <row r="25" spans="2:16">
      <c r="B25" s="156" t="s">
        <v>311</v>
      </c>
      <c r="C25" s="156"/>
      <c r="D25" s="156"/>
      <c r="E25" s="156"/>
      <c r="F25" s="156"/>
      <c r="G25" s="156"/>
      <c r="H25" s="156"/>
      <c r="I25" s="156"/>
      <c r="J25" s="156"/>
      <c r="K25" s="156"/>
      <c r="L25" s="156"/>
      <c r="M25" s="156"/>
      <c r="N25" s="157">
        <f>IFERROR(QUARTILE(N9:N18,1),0)</f>
        <v>6.9115668663097676</v>
      </c>
      <c r="O25" s="157">
        <f>IFERROR(MIN(O8:O17),0)</f>
        <v>-55.710000000000008</v>
      </c>
      <c r="P25" s="157">
        <f t="shared" ref="P25" si="10">IFERROR(MIN(P8:P17),0)</f>
        <v>-76.931605888506951</v>
      </c>
    </row>
    <row r="27" spans="2:16">
      <c r="B27" s="146" t="s">
        <v>312</v>
      </c>
      <c r="C27" s="146"/>
      <c r="D27" s="146"/>
      <c r="E27" s="146"/>
      <c r="F27" s="146"/>
      <c r="G27" s="146"/>
      <c r="H27" s="146"/>
      <c r="I27" s="146"/>
      <c r="J27" s="146"/>
      <c r="K27" s="146"/>
      <c r="L27" s="146"/>
      <c r="M27" s="146"/>
      <c r="N27" s="146"/>
      <c r="O27" s="146"/>
      <c r="P27" s="146"/>
    </row>
    <row r="28" spans="2:16" ht="3" customHeight="1"/>
    <row r="29" spans="2:16">
      <c r="B29" s="89" t="s">
        <v>313</v>
      </c>
      <c r="C29" s="89"/>
      <c r="D29" s="89"/>
      <c r="E29" s="89"/>
      <c r="F29" s="89"/>
      <c r="G29" s="89"/>
      <c r="H29" s="89"/>
      <c r="I29" s="89"/>
      <c r="J29" s="89"/>
      <c r="K29" s="89"/>
      <c r="L29" s="89"/>
      <c r="M29" s="89"/>
      <c r="N29" s="118">
        <f>IFERROR(N$23*J8,0)</f>
        <v>163339.0871473056</v>
      </c>
      <c r="O29" s="118">
        <f>IFERROR(O$23*K8,0)</f>
        <v>58176.945860920059</v>
      </c>
      <c r="P29" s="118">
        <f>IFERROR(P31+P30,0)</f>
        <v>43170.31509225483</v>
      </c>
    </row>
    <row r="30" spans="2:16">
      <c r="B30" s="89" t="s">
        <v>301</v>
      </c>
      <c r="C30" s="89"/>
      <c r="D30" s="89"/>
      <c r="E30" s="89"/>
      <c r="F30" s="89"/>
      <c r="G30" s="89"/>
      <c r="H30" s="89"/>
      <c r="I30" s="89"/>
      <c r="J30" s="89"/>
      <c r="K30" s="89"/>
      <c r="L30" s="89"/>
      <c r="M30" s="89"/>
      <c r="N30" s="118">
        <f>IFERROR($G$8,0)</f>
        <v>428</v>
      </c>
      <c r="O30" s="118">
        <f>IFERROR($G$8,0)</f>
        <v>428</v>
      </c>
      <c r="P30" s="118">
        <f>IFERROR($G$8,0)</f>
        <v>428</v>
      </c>
    </row>
    <row r="31" spans="2:16">
      <c r="B31" s="89" t="s">
        <v>314</v>
      </c>
      <c r="C31" s="89"/>
      <c r="D31" s="89"/>
      <c r="E31" s="89"/>
      <c r="F31" s="89"/>
      <c r="G31" s="89"/>
      <c r="H31" s="89"/>
      <c r="I31" s="89"/>
      <c r="J31" s="89"/>
      <c r="K31" s="89"/>
      <c r="L31" s="89"/>
      <c r="M31" s="89"/>
      <c r="N31" s="118">
        <f>N29-N30</f>
        <v>162911.0871473056</v>
      </c>
      <c r="O31" s="118">
        <f>O29-O30</f>
        <v>57748.945860920059</v>
      </c>
      <c r="P31" s="118">
        <f>IFERROR(P23*L8,0)</f>
        <v>42742.31509225483</v>
      </c>
    </row>
    <row r="32" spans="2:16">
      <c r="B32" s="89" t="s">
        <v>315</v>
      </c>
      <c r="C32" s="89"/>
      <c r="D32" s="89"/>
      <c r="E32" s="89"/>
      <c r="F32" s="89"/>
      <c r="G32" s="89"/>
      <c r="H32" s="89"/>
      <c r="I32" s="89"/>
      <c r="J32" s="89"/>
      <c r="K32" s="89"/>
      <c r="L32" s="89"/>
      <c r="M32" s="89"/>
      <c r="N32" s="118">
        <f>IFERROR($E$8,0)</f>
        <v>965.04</v>
      </c>
      <c r="O32" s="118">
        <f t="shared" ref="O32:P32" si="11">IFERROR($E$8,0)</f>
        <v>965.04</v>
      </c>
      <c r="P32" s="118">
        <f t="shared" si="11"/>
        <v>965.04</v>
      </c>
    </row>
    <row r="33" spans="2:16" ht="3" customHeight="1">
      <c r="B33" s="89"/>
      <c r="C33" s="89"/>
      <c r="D33" s="89"/>
      <c r="E33" s="89"/>
      <c r="F33" s="89"/>
      <c r="G33" s="89"/>
      <c r="H33" s="89"/>
      <c r="I33" s="89"/>
      <c r="J33" s="89"/>
      <c r="K33" s="89"/>
      <c r="L33" s="89"/>
      <c r="M33" s="89"/>
      <c r="N33" s="118"/>
      <c r="O33" s="118"/>
      <c r="P33" s="118"/>
    </row>
    <row r="34" spans="2:16" ht="15" thickBot="1">
      <c r="B34" s="160" t="s">
        <v>316</v>
      </c>
      <c r="C34" s="160"/>
      <c r="D34" s="160"/>
      <c r="E34" s="160"/>
      <c r="F34" s="160"/>
      <c r="G34" s="160"/>
      <c r="H34" s="160"/>
      <c r="I34" s="160"/>
      <c r="J34" s="160"/>
      <c r="K34" s="160"/>
      <c r="L34" s="160"/>
      <c r="M34" s="160"/>
      <c r="N34" s="161">
        <f>N31/N32</f>
        <v>168.81278200624391</v>
      </c>
      <c r="O34" s="161">
        <f>O31/O32</f>
        <v>59.84098675797901</v>
      </c>
      <c r="P34" s="161">
        <f>P31/P32</f>
        <v>44.290718615036511</v>
      </c>
    </row>
    <row r="37" spans="2:16">
      <c r="B37" s="27" t="s">
        <v>317</v>
      </c>
      <c r="N37" t="str">
        <f>IF(N34&gt;$D$8,"Undervalued","Overvalued")</f>
        <v>Overvalued</v>
      </c>
      <c r="O37" t="str">
        <f t="shared" ref="O37:P37" si="12">IF(O34&gt;$D$8,"Undervalued","Overvalued")</f>
        <v>Overvalued</v>
      </c>
      <c r="P37" t="str">
        <f t="shared" si="12"/>
        <v>Overvalued</v>
      </c>
    </row>
  </sheetData>
  <mergeCells count="3">
    <mergeCell ref="D5:H5"/>
    <mergeCell ref="J5:L5"/>
    <mergeCell ref="N5:P5"/>
  </mergeCells>
  <pageMargins left="0.25" right="0.25" top="0.75" bottom="0.75" header="0.3" footer="0.3"/>
  <pageSetup scale="92" orientation="landscape"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C27931-4523-49EC-8F1B-FC68324B278E}">
  <sheetPr>
    <tabColor rgb="FF002060"/>
  </sheetPr>
  <dimension ref="C24:J31"/>
  <sheetViews>
    <sheetView showGridLines="0" topLeftCell="A2" workbookViewId="0">
      <selection activeCell="I23" sqref="I23"/>
    </sheetView>
  </sheetViews>
  <sheetFormatPr defaultRowHeight="14.5"/>
  <cols>
    <col min="1" max="1" width="1.54296875" customWidth="1"/>
    <col min="2" max="2" width="4.90625" customWidth="1"/>
    <col min="7" max="7" width="10.26953125" customWidth="1"/>
    <col min="9" max="9" width="9.6328125" customWidth="1"/>
    <col min="14" max="14" width="9.36328125" bestFit="1" customWidth="1"/>
    <col min="15" max="15" width="8.6328125" customWidth="1"/>
    <col min="16" max="16" width="10.08984375" bestFit="1" customWidth="1"/>
    <col min="17" max="17" width="9.36328125" bestFit="1" customWidth="1"/>
  </cols>
  <sheetData>
    <row r="24" spans="3:10">
      <c r="C24" s="147" t="s">
        <v>318</v>
      </c>
      <c r="D24" s="146"/>
      <c r="E24" s="146"/>
      <c r="F24" s="146"/>
      <c r="G24" s="146"/>
      <c r="H24" s="146"/>
      <c r="I24" s="74"/>
      <c r="J24" s="74"/>
    </row>
    <row r="25" spans="3:10">
      <c r="G25" t="s">
        <v>319</v>
      </c>
      <c r="H25" s="12" t="s">
        <v>311</v>
      </c>
      <c r="I25" s="12" t="s">
        <v>320</v>
      </c>
      <c r="J25" s="12" t="s">
        <v>308</v>
      </c>
    </row>
    <row r="26" spans="3:10" ht="8.5" customHeight="1"/>
    <row r="27" spans="3:10">
      <c r="C27" t="s">
        <v>321</v>
      </c>
      <c r="G27" s="16">
        <v>44.290718615036511</v>
      </c>
      <c r="H27" s="16">
        <f>IFERROR('[3]Comps Valuation'!P34,0)</f>
        <v>44.290718615036511</v>
      </c>
      <c r="I27" s="16">
        <f>IFERROR('[3]Comps Valuation'!N34,0)</f>
        <v>168.81278200624391</v>
      </c>
      <c r="J27" s="16">
        <f>IFERROR('[3]Comps Valuation'!O34,0)</f>
        <v>59.84098675797901</v>
      </c>
    </row>
    <row r="28" spans="3:10">
      <c r="C28" t="s">
        <v>322</v>
      </c>
      <c r="G28" s="16">
        <v>1.7220444632089307</v>
      </c>
      <c r="H28" s="16">
        <f>IFERROR([3]DCF!L21,0)</f>
        <v>1.7220444632089307</v>
      </c>
      <c r="I28" s="16">
        <v>2.1868401493034599</v>
      </c>
      <c r="J28" s="16">
        <f>IFERROR([3]DCF!L26,0)</f>
        <v>2.1868401493034599</v>
      </c>
    </row>
    <row r="29" spans="3:10">
      <c r="C29" t="s">
        <v>323</v>
      </c>
      <c r="G29" s="16">
        <v>1.8967370830152541</v>
      </c>
      <c r="H29" s="16">
        <f>IFERROR([3]DCF!J21,0)</f>
        <v>1.8967370830152541</v>
      </c>
      <c r="I29" s="16">
        <v>2.9537940662692983</v>
      </c>
      <c r="J29" s="16">
        <f>IFERROR([3]DCF!J26,0)</f>
        <v>2.9537940662692983</v>
      </c>
    </row>
    <row r="30" spans="3:10">
      <c r="C30" t="s">
        <v>324</v>
      </c>
      <c r="G30" s="16">
        <v>1.9627870150727427</v>
      </c>
      <c r="H30" s="16">
        <f>IFERROR([3]DCF!H21,0)</f>
        <v>1.9627870150727427</v>
      </c>
      <c r="I30" s="16">
        <v>3.3954772646595761</v>
      </c>
      <c r="J30" s="16">
        <f>IFERROR([3]DCF!H26,0)</f>
        <v>3.3954772646595761</v>
      </c>
    </row>
    <row r="31" spans="3:10">
      <c r="C31" t="s">
        <v>325</v>
      </c>
      <c r="G31" s="16">
        <v>132.4</v>
      </c>
      <c r="H31" s="16">
        <v>132.4</v>
      </c>
      <c r="I31" s="16">
        <v>304.5</v>
      </c>
      <c r="J31" s="16">
        <v>304.5</v>
      </c>
    </row>
  </sheetData>
  <pageMargins left="0.25" right="0.25" top="0.75" bottom="0.75" header="0.3" footer="0.3"/>
  <pageSetup scale="115"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311902-4428-478B-BEDC-1BE27AA8D213}">
  <sheetPr>
    <tabColor rgb="FF002060"/>
  </sheetPr>
  <dimension ref="A2:I92"/>
  <sheetViews>
    <sheetView showGridLines="0" workbookViewId="0"/>
  </sheetViews>
  <sheetFormatPr defaultRowHeight="14.5"/>
  <cols>
    <col min="1" max="1" width="1.90625" customWidth="1"/>
    <col min="2" max="2" width="29.08984375" customWidth="1"/>
    <col min="3" max="6" width="9.7265625" bestFit="1" customWidth="1"/>
    <col min="7" max="9" width="8.08984375" bestFit="1" customWidth="1"/>
  </cols>
  <sheetData>
    <row r="2" spans="2:9" ht="8.5" customHeight="1">
      <c r="B2" s="74"/>
      <c r="C2" s="74"/>
      <c r="D2" s="74"/>
      <c r="E2" s="74"/>
      <c r="F2" s="74"/>
      <c r="G2" s="74"/>
      <c r="H2" s="74"/>
      <c r="I2" s="74"/>
    </row>
    <row r="3" spans="2:9" ht="28.5" customHeight="1">
      <c r="B3" s="75" t="str">
        <f>'[3]Data Sheet'!B1</f>
        <v>ZOMATO LTD</v>
      </c>
    </row>
    <row r="4" spans="2:9">
      <c r="B4" t="str">
        <f>CONCATENATE(" ","(", VLOOKUP(B3, '[3]List of Stocks'!A2:C5442, 3, FALSE), " | BSE Code: ", VLOOKUP(B3, '[3]List of Stocks'!A2:C5442, 2, FALSE), ")")</f>
        <v xml:space="preserve"> (ZOMATO | BSE Code: 543320)</v>
      </c>
    </row>
    <row r="5" spans="2:9" ht="22.5" customHeight="1">
      <c r="B5" s="76" t="str">
        <f>CONCATENATE(" ","INR "&amp;'[3]Data Sheet'!B8)</f>
        <v xml:space="preserve"> INR 242.95</v>
      </c>
    </row>
    <row r="6" spans="2:9">
      <c r="B6" t="s">
        <v>220</v>
      </c>
    </row>
    <row r="7" spans="2:9" ht="3" customHeight="1" thickBot="1">
      <c r="B7" s="77"/>
      <c r="C7" s="77"/>
      <c r="D7" s="77"/>
      <c r="E7" s="77"/>
      <c r="F7" s="77"/>
      <c r="G7" s="77"/>
      <c r="H7" s="77"/>
      <c r="I7" s="77"/>
    </row>
    <row r="8" spans="2:9" ht="15.5">
      <c r="B8" s="78" t="s">
        <v>221</v>
      </c>
    </row>
    <row r="9" spans="2:9">
      <c r="B9" s="241" t="s">
        <v>222</v>
      </c>
      <c r="C9" s="242"/>
      <c r="D9" s="242"/>
      <c r="E9" s="242"/>
      <c r="F9" s="242"/>
      <c r="G9" s="242"/>
      <c r="H9" s="242"/>
      <c r="I9" s="242"/>
    </row>
    <row r="10" spans="2:9">
      <c r="B10" s="242"/>
      <c r="C10" s="242"/>
      <c r="D10" s="242"/>
      <c r="E10" s="242"/>
      <c r="F10" s="242"/>
      <c r="G10" s="242"/>
      <c r="H10" s="242"/>
      <c r="I10" s="242"/>
    </row>
    <row r="11" spans="2:9" ht="40.5" customHeight="1">
      <c r="B11" s="242"/>
      <c r="C11" s="242"/>
      <c r="D11" s="242"/>
      <c r="E11" s="242"/>
      <c r="F11" s="242"/>
      <c r="G11" s="242"/>
      <c r="H11" s="242"/>
      <c r="I11" s="242"/>
    </row>
    <row r="12" spans="2:9" ht="3" customHeight="1"/>
    <row r="13" spans="2:9" ht="15.5">
      <c r="B13" s="78" t="s">
        <v>223</v>
      </c>
    </row>
    <row r="14" spans="2:9" ht="3" customHeight="1">
      <c r="B14" s="79"/>
    </row>
    <row r="15" spans="2:9">
      <c r="D15" s="80"/>
    </row>
    <row r="48" spans="2:9" ht="7" customHeight="1">
      <c r="B48" s="74"/>
      <c r="C48" s="74"/>
      <c r="D48" s="74"/>
      <c r="E48" s="74"/>
      <c r="F48" s="74"/>
      <c r="G48" s="74"/>
      <c r="H48" s="74"/>
      <c r="I48" s="74"/>
    </row>
    <row r="49" spans="1:9" ht="14.5" customHeight="1"/>
    <row r="50" spans="1:9" ht="7" customHeight="1">
      <c r="A50" s="18"/>
      <c r="B50" s="74"/>
      <c r="C50" s="74"/>
      <c r="D50" s="74"/>
      <c r="E50" s="74"/>
      <c r="F50" s="74"/>
      <c r="G50" s="74"/>
      <c r="H50" s="74"/>
      <c r="I50" s="74"/>
    </row>
    <row r="51" spans="1:9" ht="7" customHeight="1"/>
    <row r="53" spans="1:9">
      <c r="B53" s="235" t="s">
        <v>224</v>
      </c>
      <c r="C53" s="235"/>
      <c r="D53" s="235"/>
      <c r="E53" s="235"/>
      <c r="F53" s="235"/>
      <c r="G53" s="235"/>
      <c r="H53" s="235"/>
      <c r="I53" s="235"/>
    </row>
    <row r="54" spans="1:9">
      <c r="C54" s="81">
        <f>IFERROR('[3]Data Sheet'!E16,0)</f>
        <v>43190</v>
      </c>
      <c r="D54" s="81">
        <f>IFERROR('[3]Data Sheet'!F16,0)</f>
        <v>43555</v>
      </c>
      <c r="E54" s="81">
        <f>IFERROR('[3]Data Sheet'!G16,0)</f>
        <v>43921</v>
      </c>
      <c r="F54" s="81">
        <f>IFERROR('[3]Data Sheet'!H16,0)</f>
        <v>44286</v>
      </c>
      <c r="G54" s="81">
        <f>IFERROR('[3]Data Sheet'!I16,0)</f>
        <v>44651</v>
      </c>
      <c r="H54" s="81">
        <f>IFERROR('[3]Data Sheet'!J16,0)</f>
        <v>45016</v>
      </c>
      <c r="I54" s="81">
        <f>IFERROR('[3]Data Sheet'!K16,0)</f>
        <v>45382</v>
      </c>
    </row>
    <row r="55" spans="1:9">
      <c r="B55" t="s">
        <v>225</v>
      </c>
      <c r="C55" s="35">
        <f>IFERROR('[2]Data Sheet'!E65-'[2]Data Sheet'!E60,0)</f>
        <v>202.00000000000003</v>
      </c>
      <c r="D55" s="35">
        <f>IFERROR('[2]Data Sheet'!F65-'[2]Data Sheet'!F60,0)</f>
        <v>169.21000000000004</v>
      </c>
      <c r="E55" s="35">
        <f>IFERROR('[2]Data Sheet'!G65-'[2]Data Sheet'!G60,0)</f>
        <v>-1132.4699999999998</v>
      </c>
      <c r="F55" s="35">
        <f>IFERROR('[2]Data Sheet'!H65-'[2]Data Sheet'!H60,0)</f>
        <v>4426.8999999999996</v>
      </c>
      <c r="G55" s="35">
        <f>IFERROR('[2]Data Sheet'!I65-'[2]Data Sheet'!I60,0)</f>
        <v>10453.199999999999</v>
      </c>
      <c r="H55" s="35">
        <f>IFERROR('[2]Data Sheet'!J65-'[2]Data Sheet'!J60,0)</f>
        <v>6851</v>
      </c>
      <c r="I55" s="35">
        <f>IFERROR('[2]Data Sheet'!K65-'[2]Data Sheet'!K60,0)</f>
        <v>3051</v>
      </c>
    </row>
    <row r="56" spans="1:9">
      <c r="B56" t="s">
        <v>66</v>
      </c>
      <c r="C56" s="35">
        <f>IFERROR('[2]Data Sheet (2)'!E66,0)</f>
        <v>1374.49</v>
      </c>
      <c r="D56" s="35">
        <f>IFERROR('[2]Data Sheet (2)'!F66,0)</f>
        <v>3412.88</v>
      </c>
      <c r="E56" s="35">
        <f>IFERROR('[2]Data Sheet (2)'!G66,0)</f>
        <v>2900.39</v>
      </c>
      <c r="F56" s="35">
        <f>IFERROR('[2]Data Sheet (2)'!H66,0)</f>
        <v>8703.5</v>
      </c>
      <c r="G56" s="35">
        <f>IFERROR('[2]Data Sheet (2)'!I66,0)</f>
        <v>17327</v>
      </c>
      <c r="H56" s="35">
        <f>IFERROR('[2]Data Sheet (2)'!J66,0)</f>
        <v>21599</v>
      </c>
      <c r="I56" s="35">
        <f>IFERROR('[2]Data Sheet (2)'!K66,0)</f>
        <v>23356</v>
      </c>
    </row>
    <row r="57" spans="1:9">
      <c r="B57" s="82" t="s">
        <v>224</v>
      </c>
      <c r="C57" s="83">
        <f>C55/C56</f>
        <v>0.14696360104475117</v>
      </c>
      <c r="D57" s="83">
        <f t="shared" ref="D57:I57" si="0">D55/D56</f>
        <v>4.9579827008274548E-2</v>
      </c>
      <c r="E57" s="83">
        <f t="shared" si="0"/>
        <v>-0.39045438716862207</v>
      </c>
      <c r="F57" s="83">
        <f t="shared" si="0"/>
        <v>0.50863445740219448</v>
      </c>
      <c r="G57" s="83">
        <f t="shared" si="0"/>
        <v>0.60328966353090541</v>
      </c>
      <c r="H57" s="83">
        <f t="shared" si="0"/>
        <v>0.31719061067642018</v>
      </c>
      <c r="I57" s="83">
        <f t="shared" si="0"/>
        <v>0.13063024490494948</v>
      </c>
    </row>
    <row r="59" spans="1:9">
      <c r="B59" s="235" t="s">
        <v>226</v>
      </c>
      <c r="C59" s="235"/>
      <c r="D59" s="235"/>
      <c r="E59" s="235"/>
      <c r="F59" s="235"/>
      <c r="G59" s="235"/>
      <c r="H59" s="235"/>
      <c r="I59" s="235"/>
    </row>
    <row r="60" spans="1:9">
      <c r="C60" s="81">
        <f t="shared" ref="C60:H60" si="1">C54</f>
        <v>43190</v>
      </c>
      <c r="D60" s="81">
        <f t="shared" si="1"/>
        <v>43555</v>
      </c>
      <c r="E60" s="81">
        <f t="shared" si="1"/>
        <v>43921</v>
      </c>
      <c r="F60" s="81">
        <f t="shared" si="1"/>
        <v>44286</v>
      </c>
      <c r="G60" s="81">
        <f t="shared" si="1"/>
        <v>44651</v>
      </c>
      <c r="H60" s="81">
        <f t="shared" si="1"/>
        <v>45016</v>
      </c>
      <c r="I60" s="81">
        <f>I54</f>
        <v>45382</v>
      </c>
    </row>
    <row r="61" spans="1:9">
      <c r="B61" t="s">
        <v>51</v>
      </c>
      <c r="C61" s="35">
        <f>IFERROR('[2]HFS-Income Statement'!C46*'[2]HFS-Income Statement'!C48*'[2]HFS-Income Statement'!C54,0)</f>
        <v>0</v>
      </c>
      <c r="D61" s="35">
        <f>IFERROR('[2]HFS-Income Statement'!D46*'[2]HFS-Income Statement'!D48*'[2]HFS-Income Statement'!D54,0)</f>
        <v>0</v>
      </c>
      <c r="E61" s="35">
        <f>IFERROR('[2]HFS-Income Statement'!E46*'[2]HFS-Income Statement'!E48*'[2]HFS-Income Statement'!E54,0)</f>
        <v>0</v>
      </c>
      <c r="F61" s="35">
        <f>IFERROR('[2]HFS-Income Statement'!F46*'[2]HFS-Income Statement'!F48*'[2]HFS-Income Statement'!F54,0)</f>
        <v>0</v>
      </c>
      <c r="G61" s="35">
        <f>IFERROR('[2]HFS-Income Statement'!G46*'[2]HFS-Income Statement'!G48*'[2]HFS-Income Statement'!G54,0)</f>
        <v>0</v>
      </c>
      <c r="H61" s="35">
        <f>IFERROR('[2]HFS-Income Statement'!H46*'[2]HFS-Income Statement'!H48*'[2]HFS-Income Statement'!H54,0)</f>
        <v>0</v>
      </c>
      <c r="I61" s="35">
        <f>IFERROR('[2]HFS-Income Statement'!I46*'[2]HFS-Income Statement'!I48*'[2]HFS-Income Statement'!I54,0)</f>
        <v>351</v>
      </c>
    </row>
    <row r="62" spans="1:9">
      <c r="B62" t="s">
        <v>66</v>
      </c>
      <c r="C62" s="35">
        <f>C56</f>
        <v>1374.49</v>
      </c>
      <c r="D62" s="35">
        <f t="shared" ref="D62:I62" si="2">D56</f>
        <v>3412.88</v>
      </c>
      <c r="E62" s="35">
        <f t="shared" si="2"/>
        <v>2900.39</v>
      </c>
      <c r="F62" s="35">
        <f t="shared" si="2"/>
        <v>8703.5</v>
      </c>
      <c r="G62" s="35">
        <f t="shared" si="2"/>
        <v>17327</v>
      </c>
      <c r="H62" s="35">
        <f t="shared" si="2"/>
        <v>21599</v>
      </c>
      <c r="I62" s="35">
        <f t="shared" si="2"/>
        <v>23356</v>
      </c>
    </row>
    <row r="63" spans="1:9">
      <c r="B63" s="82" t="s">
        <v>226</v>
      </c>
      <c r="C63" s="83">
        <f t="shared" ref="C63:H63" si="3">C61/C62</f>
        <v>0</v>
      </c>
      <c r="D63" s="83">
        <f t="shared" si="3"/>
        <v>0</v>
      </c>
      <c r="E63" s="83">
        <f t="shared" si="3"/>
        <v>0</v>
      </c>
      <c r="F63" s="83">
        <f t="shared" si="3"/>
        <v>0</v>
      </c>
      <c r="G63" s="83">
        <f t="shared" si="3"/>
        <v>0</v>
      </c>
      <c r="H63" s="83">
        <f t="shared" si="3"/>
        <v>0</v>
      </c>
      <c r="I63" s="83">
        <f>I61/I62</f>
        <v>1.5028258263401267E-2</v>
      </c>
    </row>
    <row r="64" spans="1:9" s="18" customFormat="1">
      <c r="B64" s="3"/>
      <c r="C64" s="84"/>
      <c r="D64" s="84"/>
      <c r="E64" s="84"/>
      <c r="F64" s="84"/>
      <c r="G64" s="84"/>
      <c r="H64" s="84"/>
      <c r="I64" s="84"/>
    </row>
    <row r="65" spans="2:9">
      <c r="B65" s="235" t="s">
        <v>227</v>
      </c>
      <c r="C65" s="235"/>
      <c r="D65" s="235"/>
      <c r="E65" s="235"/>
      <c r="F65" s="235"/>
      <c r="G65" s="235"/>
      <c r="H65" s="235"/>
      <c r="I65" s="235"/>
    </row>
    <row r="66" spans="2:9">
      <c r="C66" s="81">
        <f t="shared" ref="C66:H66" si="4">C60</f>
        <v>43190</v>
      </c>
      <c r="D66" s="81">
        <f t="shared" si="4"/>
        <v>43555</v>
      </c>
      <c r="E66" s="81">
        <f t="shared" si="4"/>
        <v>43921</v>
      </c>
      <c r="F66" s="81">
        <f t="shared" si="4"/>
        <v>44286</v>
      </c>
      <c r="G66" s="81">
        <f t="shared" si="4"/>
        <v>44651</v>
      </c>
      <c r="H66" s="81">
        <f t="shared" si="4"/>
        <v>45016</v>
      </c>
      <c r="I66" s="81">
        <f>I60</f>
        <v>45382</v>
      </c>
    </row>
    <row r="67" spans="2:9">
      <c r="B67" t="s">
        <v>36</v>
      </c>
      <c r="C67" s="35">
        <f>IFERROR('[2]HFS-Income Statement'!C37,0)</f>
        <v>-106.92000000000004</v>
      </c>
      <c r="D67" s="35">
        <f>IFERROR('[2]HFS-Income Statement'!D37,0)</f>
        <v>-1010.2400000000006</v>
      </c>
      <c r="E67" s="35">
        <f>IFERROR('[2]HFS-Income Statement'!E37,0)</f>
        <v>-2385.6099999999997</v>
      </c>
      <c r="F67" s="35">
        <f>IFERROR('[2]HFS-Income Statement'!F37,0)</f>
        <v>-815.10000000000048</v>
      </c>
      <c r="G67" s="35">
        <f>IFERROR('[2]HFS-Income Statement'!G37,0)</f>
        <v>-1220.5000000000007</v>
      </c>
      <c r="H67" s="35">
        <f>IFERROR('[2]HFS-Income Statement'!H37,0)</f>
        <v>-1015</v>
      </c>
      <c r="I67" s="35">
        <f>IFERROR('[2]HFS-Income Statement'!I37,0)</f>
        <v>291</v>
      </c>
    </row>
    <row r="68" spans="2:9">
      <c r="B68" t="s">
        <v>66</v>
      </c>
      <c r="C68" s="35">
        <f>C62</f>
        <v>1374.49</v>
      </c>
      <c r="D68" s="35">
        <f t="shared" ref="D68:I68" si="5">D62</f>
        <v>3412.88</v>
      </c>
      <c r="E68" s="35">
        <f t="shared" si="5"/>
        <v>2900.39</v>
      </c>
      <c r="F68" s="35">
        <f t="shared" si="5"/>
        <v>8703.5</v>
      </c>
      <c r="G68" s="35">
        <f t="shared" si="5"/>
        <v>17327</v>
      </c>
      <c r="H68" s="35">
        <f t="shared" si="5"/>
        <v>21599</v>
      </c>
      <c r="I68" s="35">
        <f t="shared" si="5"/>
        <v>23356</v>
      </c>
    </row>
    <row r="69" spans="2:9">
      <c r="B69" s="82" t="s">
        <v>227</v>
      </c>
      <c r="C69" s="83">
        <f t="shared" ref="C69:H69" si="6">C67/C68</f>
        <v>-7.7788852592598018E-2</v>
      </c>
      <c r="D69" s="83">
        <f t="shared" si="6"/>
        <v>-0.29600806357094317</v>
      </c>
      <c r="E69" s="83">
        <f t="shared" si="6"/>
        <v>-0.82251352404331823</v>
      </c>
      <c r="F69" s="83">
        <f t="shared" si="6"/>
        <v>-9.365197908887235E-2</v>
      </c>
      <c r="G69" s="83">
        <f t="shared" si="6"/>
        <v>-7.0439198938073572E-2</v>
      </c>
      <c r="H69" s="83">
        <f t="shared" si="6"/>
        <v>-4.6992916338719389E-2</v>
      </c>
      <c r="I69" s="83">
        <f>I67/I68</f>
        <v>1.2459325226922419E-2</v>
      </c>
    </row>
    <row r="70" spans="2:9" s="18" customFormat="1">
      <c r="B70" s="3"/>
      <c r="C70" s="85"/>
      <c r="D70" s="85"/>
      <c r="E70" s="85"/>
      <c r="F70" s="85"/>
      <c r="G70" s="85"/>
      <c r="H70" s="85"/>
      <c r="I70" s="85"/>
    </row>
    <row r="71" spans="2:9" s="18" customFormat="1">
      <c r="B71" s="235" t="s">
        <v>228</v>
      </c>
      <c r="C71" s="235"/>
      <c r="D71" s="235"/>
      <c r="E71" s="235"/>
      <c r="F71" s="235"/>
      <c r="G71" s="235"/>
      <c r="H71" s="235"/>
      <c r="I71" s="235"/>
    </row>
    <row r="72" spans="2:9">
      <c r="C72" s="81">
        <f t="shared" ref="C72:H72" si="7">C66</f>
        <v>43190</v>
      </c>
      <c r="D72" s="81">
        <f t="shared" si="7"/>
        <v>43555</v>
      </c>
      <c r="E72" s="81">
        <f t="shared" si="7"/>
        <v>43921</v>
      </c>
      <c r="F72" s="81">
        <f t="shared" si="7"/>
        <v>44286</v>
      </c>
      <c r="G72" s="81">
        <f t="shared" si="7"/>
        <v>44651</v>
      </c>
      <c r="H72" s="81">
        <f t="shared" si="7"/>
        <v>45016</v>
      </c>
      <c r="I72" s="81">
        <f>I66</f>
        <v>45382</v>
      </c>
    </row>
    <row r="73" spans="2:9">
      <c r="B73" t="s">
        <v>229</v>
      </c>
      <c r="C73" s="35">
        <f>IFERROR(('[2]Data Sheet (2)'!E70*'[2]Data Sheet (2)'!E90)/100000000,0)</f>
        <v>0</v>
      </c>
      <c r="D73" s="35">
        <f>IFERROR(('[2]Data Sheet (2)'!F70*'[2]Data Sheet (2)'!F90)/100000000,0)</f>
        <v>0</v>
      </c>
      <c r="E73" s="35">
        <f>IFERROR(('[2]Data Sheet (2)'!G70*'[2]Data Sheet (2)'!G90)/100000000,0)</f>
        <v>0</v>
      </c>
      <c r="F73" s="35">
        <f>IFERROR(('[2]Data Sheet (2)'!H70*'[2]Data Sheet (2)'!H90)/100000000,0)</f>
        <v>0</v>
      </c>
      <c r="G73" s="35">
        <f>IFERROR(('[2]Data Sheet (2)'!I70*'[2]Data Sheet (2)'!I90)/100000000,0)</f>
        <v>6290.1400956940006</v>
      </c>
      <c r="H73" s="35">
        <f>IFERROR(('[2]Data Sheet (2)'!J70*'[2]Data Sheet (2)'!J90)/100000000,0)</f>
        <v>4265.6274606300003</v>
      </c>
      <c r="I73" s="35">
        <f>IFERROR(('[2]Data Sheet (2)'!K70*'[2]Data Sheet (2)'!K90)/100000000,0)</f>
        <v>15806.744424198001</v>
      </c>
    </row>
    <row r="74" spans="2:9">
      <c r="B74" t="s">
        <v>230</v>
      </c>
      <c r="C74" s="35">
        <f>IFERROR('[2]Data Sheet (2)'!E59,0)</f>
        <v>186.23</v>
      </c>
      <c r="D74" s="35">
        <f>IFERROR('[2]Data Sheet (2)'!F59,0)</f>
        <v>347.94</v>
      </c>
      <c r="E74" s="35">
        <f>IFERROR('[2]Data Sheet (2)'!G59,0)</f>
        <v>325.58</v>
      </c>
      <c r="F74" s="35">
        <f>IFERROR('[2]Data Sheet (2)'!H59,0)</f>
        <v>527.4</v>
      </c>
      <c r="G74" s="35">
        <f>IFERROR('[2]Data Sheet (2)'!I59,0)</f>
        <v>70.3</v>
      </c>
      <c r="H74" s="35">
        <f>IFERROR('[2]Data Sheet (2)'!J59,0)</f>
        <v>507</v>
      </c>
      <c r="I74" s="35">
        <f>IFERROR('[2]Data Sheet (2)'!K59,0)</f>
        <v>749</v>
      </c>
    </row>
    <row r="75" spans="2:9">
      <c r="B75" s="82" t="s">
        <v>228</v>
      </c>
      <c r="C75" s="83">
        <f t="shared" ref="C75:H75" si="8">C73/C74</f>
        <v>0</v>
      </c>
      <c r="D75" s="83">
        <f t="shared" si="8"/>
        <v>0</v>
      </c>
      <c r="E75" s="83">
        <f t="shared" si="8"/>
        <v>0</v>
      </c>
      <c r="F75" s="83">
        <f t="shared" si="8"/>
        <v>0</v>
      </c>
      <c r="G75" s="83">
        <f t="shared" si="8"/>
        <v>89.475677036899015</v>
      </c>
      <c r="H75" s="83">
        <f t="shared" si="8"/>
        <v>8.4134663917751489</v>
      </c>
      <c r="I75" s="83">
        <f>I73/I74</f>
        <v>21.103797629102804</v>
      </c>
    </row>
    <row r="77" spans="2:9">
      <c r="B77" s="235" t="s">
        <v>231</v>
      </c>
      <c r="C77" s="235"/>
      <c r="D77" s="235"/>
      <c r="E77" s="235"/>
      <c r="F77" s="235"/>
      <c r="G77" s="235"/>
      <c r="H77" s="235"/>
      <c r="I77" s="235"/>
    </row>
    <row r="78" spans="2:9">
      <c r="C78" s="81">
        <f>IFERROR('[3]Data Sheet'!E16,0)</f>
        <v>43190</v>
      </c>
      <c r="D78" s="81">
        <f>IFERROR('[3]Data Sheet'!F16,0)</f>
        <v>43555</v>
      </c>
      <c r="E78" s="81">
        <f>IFERROR('[3]Data Sheet'!G16,0)</f>
        <v>43921</v>
      </c>
      <c r="F78" s="81">
        <f>IFERROR('[3]Data Sheet'!H16,0)</f>
        <v>44286</v>
      </c>
      <c r="G78" s="81">
        <f>IFERROR('[3]Data Sheet'!I16,0)</f>
        <v>44651</v>
      </c>
      <c r="H78" s="81">
        <f>IFERROR('[3]Data Sheet'!J16,0)</f>
        <v>45016</v>
      </c>
      <c r="I78" s="81">
        <f>IFERROR('[3]Data Sheet'!K16,0)</f>
        <v>45382</v>
      </c>
    </row>
    <row r="79" spans="2:9">
      <c r="B79" t="s">
        <v>19</v>
      </c>
      <c r="C79" s="35">
        <f>IFERROR('[2]Data Sheet (2)'!E17,0)</f>
        <v>466.02</v>
      </c>
      <c r="D79" s="35">
        <f>IFERROR('[2]Data Sheet (2)'!F17,0)</f>
        <v>1312.59</v>
      </c>
      <c r="E79" s="35">
        <f>IFERROR('[2]Data Sheet (2)'!G17,0)</f>
        <v>2604.7399999999998</v>
      </c>
      <c r="F79" s="35">
        <f>IFERROR('[2]Data Sheet (2)'!H17,0)</f>
        <v>1993.8</v>
      </c>
      <c r="G79" s="35">
        <f>IFERROR('[2]Data Sheet (2)'!I17,0)</f>
        <v>4192.3999999999996</v>
      </c>
      <c r="H79" s="35">
        <f>IFERROR('[2]Data Sheet (2)'!J17,0)</f>
        <v>7079</v>
      </c>
      <c r="I79" s="35">
        <f>IFERROR('[2]Data Sheet (2)'!K17,0)</f>
        <v>12114</v>
      </c>
    </row>
    <row r="80" spans="2:9">
      <c r="B80" t="s">
        <v>66</v>
      </c>
      <c r="C80" s="35">
        <f>C68</f>
        <v>1374.49</v>
      </c>
      <c r="D80" s="35">
        <f t="shared" ref="D80:I80" si="9">D68</f>
        <v>3412.88</v>
      </c>
      <c r="E80" s="35">
        <f t="shared" si="9"/>
        <v>2900.39</v>
      </c>
      <c r="F80" s="35">
        <f t="shared" si="9"/>
        <v>8703.5</v>
      </c>
      <c r="G80" s="35">
        <f t="shared" si="9"/>
        <v>17327</v>
      </c>
      <c r="H80" s="35">
        <f t="shared" si="9"/>
        <v>21599</v>
      </c>
      <c r="I80" s="35">
        <f t="shared" si="9"/>
        <v>23356</v>
      </c>
    </row>
    <row r="81" spans="1:9">
      <c r="B81" s="82" t="s">
        <v>231</v>
      </c>
      <c r="C81" s="83">
        <f>C79/C80</f>
        <v>0.33904939286571745</v>
      </c>
      <c r="D81" s="83">
        <f t="shared" ref="D81:I81" si="10">D79/D80</f>
        <v>0.38459893110803772</v>
      </c>
      <c r="E81" s="83">
        <f t="shared" si="10"/>
        <v>0.89806543257975646</v>
      </c>
      <c r="F81" s="83">
        <f t="shared" si="10"/>
        <v>0.22908025506979951</v>
      </c>
      <c r="G81" s="83">
        <f t="shared" si="10"/>
        <v>0.24195763836786516</v>
      </c>
      <c r="H81" s="83">
        <f t="shared" si="10"/>
        <v>0.32774665493772859</v>
      </c>
      <c r="I81" s="83">
        <f t="shared" si="10"/>
        <v>0.51866758006507963</v>
      </c>
    </row>
    <row r="83" spans="1:9">
      <c r="B83" s="235" t="s">
        <v>232</v>
      </c>
      <c r="C83" s="235"/>
      <c r="D83" s="235"/>
      <c r="E83" s="235"/>
      <c r="F83" s="235"/>
      <c r="G83" s="235"/>
      <c r="H83" s="235"/>
      <c r="I83" s="235"/>
    </row>
    <row r="84" spans="1:9">
      <c r="C84" s="81">
        <f t="shared" ref="C84:H84" si="11">C78</f>
        <v>43190</v>
      </c>
      <c r="D84" s="81">
        <f t="shared" si="11"/>
        <v>43555</v>
      </c>
      <c r="E84" s="81">
        <f t="shared" si="11"/>
        <v>43921</v>
      </c>
      <c r="F84" s="81">
        <f t="shared" si="11"/>
        <v>44286</v>
      </c>
      <c r="G84" s="81">
        <f t="shared" si="11"/>
        <v>44651</v>
      </c>
      <c r="H84" s="81">
        <f t="shared" si="11"/>
        <v>45016</v>
      </c>
      <c r="I84" s="81">
        <f>I78</f>
        <v>45382</v>
      </c>
    </row>
    <row r="85" spans="1:9">
      <c r="B85" s="86" t="s">
        <v>233</v>
      </c>
      <c r="C85" s="87">
        <f>IFERROR((C57*1.2)+(C63*1.4)+(C69*3.3)+(C75*0.6)+(C81*1),0)</f>
        <v>0.25870250056384536</v>
      </c>
      <c r="D85" s="87">
        <f t="shared" ref="D85:I85" si="12">IFERROR((D57*1.2)+(D63*1.4)+(D69*3.3)+(D75*0.6)+(D81*1),0)</f>
        <v>-0.5327318862661452</v>
      </c>
      <c r="E85" s="87">
        <f t="shared" si="12"/>
        <v>-2.2847744613655401</v>
      </c>
      <c r="F85" s="87">
        <f t="shared" si="12"/>
        <v>0.53039007295915419</v>
      </c>
      <c r="G85" s="87">
        <f t="shared" si="12"/>
        <v>54.418862100248717</v>
      </c>
      <c r="H85" s="87">
        <f t="shared" si="12"/>
        <v>5.6013785988967477</v>
      </c>
      <c r="I85" s="87">
        <f t="shared" si="12"/>
        <v>13.399857786230307</v>
      </c>
    </row>
    <row r="86" spans="1:9">
      <c r="B86" t="s">
        <v>234</v>
      </c>
      <c r="C86" s="88" t="str">
        <f>IFERROR(IF(C85&lt;1.81,"Distressed",IF(C85&gt;3,"Strong","Grey Zone")),0)</f>
        <v>Distressed</v>
      </c>
      <c r="D86" s="88" t="str">
        <f t="shared" ref="D86:I86" si="13">IFERROR(IF(D85&lt;1.81,"Distressed",IF(D85&gt;3,"Strong","Grey Zone")),0)</f>
        <v>Distressed</v>
      </c>
      <c r="E86" s="88" t="str">
        <f t="shared" si="13"/>
        <v>Distressed</v>
      </c>
      <c r="F86" s="88" t="str">
        <f t="shared" si="13"/>
        <v>Distressed</v>
      </c>
      <c r="G86" s="88" t="str">
        <f t="shared" si="13"/>
        <v>Strong</v>
      </c>
      <c r="H86" s="88" t="str">
        <f t="shared" si="13"/>
        <v>Strong</v>
      </c>
      <c r="I86" s="88" t="str">
        <f t="shared" si="13"/>
        <v>Strong</v>
      </c>
    </row>
    <row r="89" spans="1:9" s="18" customFormat="1"/>
    <row r="90" spans="1:9" ht="7.5" customHeight="1">
      <c r="A90" s="18"/>
      <c r="B90" s="74"/>
      <c r="C90" s="74"/>
      <c r="D90" s="74"/>
      <c r="E90" s="74"/>
      <c r="F90" s="74"/>
      <c r="G90" s="74"/>
      <c r="H90" s="74"/>
      <c r="I90" s="74"/>
    </row>
    <row r="91" spans="1:9">
      <c r="B91" s="18"/>
      <c r="C91" s="18"/>
      <c r="D91" s="18"/>
      <c r="E91" s="18"/>
      <c r="F91" s="18"/>
      <c r="G91" s="18"/>
      <c r="H91" s="18"/>
      <c r="I91" s="18"/>
    </row>
    <row r="92" spans="1:9" ht="15" customHeight="1"/>
  </sheetData>
  <mergeCells count="7">
    <mergeCell ref="B83:I83"/>
    <mergeCell ref="B9:I11"/>
    <mergeCell ref="B53:I53"/>
    <mergeCell ref="B59:I59"/>
    <mergeCell ref="B65:I65"/>
    <mergeCell ref="B71:I71"/>
    <mergeCell ref="B77:I77"/>
  </mergeCells>
  <pageMargins left="0.25" right="0.25" top="0.75" bottom="0.75" header="0.3" footer="0.3"/>
  <pageSetup paperSize="9" orientation="portrait" r:id="rId1"/>
  <headerFooter>
    <oddFooter>&amp;RPage &amp;P</oddFooter>
  </headerFooter>
  <rowBreaks count="1" manualBreakCount="1">
    <brk id="48" max="16383" man="1"/>
  </rowBreaks>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C20F20-99DA-4B6C-852E-0FE8DC8BBC63}">
  <sheetPr>
    <tabColor rgb="FF002060"/>
    <pageSetUpPr fitToPage="1"/>
  </sheetPr>
  <dimension ref="B2:K876"/>
  <sheetViews>
    <sheetView showGridLines="0" workbookViewId="0"/>
  </sheetViews>
  <sheetFormatPr defaultRowHeight="14.5"/>
  <cols>
    <col min="1" max="1" width="1.90625" customWidth="1"/>
    <col min="2" max="2" width="10.6328125" customWidth="1"/>
    <col min="3" max="4" width="8.7265625" customWidth="1"/>
    <col min="5" max="5" width="14.36328125" customWidth="1"/>
    <col min="6" max="6" width="8.7265625" customWidth="1"/>
    <col min="7" max="7" width="10.54296875" customWidth="1"/>
    <col min="8" max="8" width="10.36328125" customWidth="1"/>
    <col min="9" max="9" width="10" customWidth="1"/>
    <col min="10" max="10" width="10.453125" customWidth="1"/>
  </cols>
  <sheetData>
    <row r="2" spans="2:11">
      <c r="B2" s="143" t="s">
        <v>149</v>
      </c>
      <c r="C2" s="144" t="s">
        <v>150</v>
      </c>
      <c r="D2" s="145" t="s">
        <v>182</v>
      </c>
      <c r="E2" s="145" t="s">
        <v>326</v>
      </c>
      <c r="F2" s="143"/>
      <c r="G2" s="144"/>
      <c r="H2" s="144"/>
      <c r="I2" s="145" t="str">
        <f>"Calculation of Value at Risk - "&amp;'[3]Data Sheet'!B1</f>
        <v>Calculation of Value at Risk - ZOMATO LTD</v>
      </c>
      <c r="J2" s="146"/>
      <c r="K2" s="146"/>
    </row>
    <row r="3" spans="2:11">
      <c r="B3" s="121">
        <v>44775</v>
      </c>
      <c r="C3" s="122">
        <v>55.55</v>
      </c>
      <c r="D3">
        <f t="shared" ref="D3:D66" si="0">IFERROR((C3-C4)/C4,0)</f>
        <v>-0.21815622800844475</v>
      </c>
      <c r="E3">
        <v>0.19978401727861772</v>
      </c>
    </row>
    <row r="4" spans="2:11">
      <c r="B4" s="121">
        <v>44711</v>
      </c>
      <c r="C4" s="122">
        <v>71.05</v>
      </c>
      <c r="D4">
        <f t="shared" si="0"/>
        <v>9.3918398768283201E-2</v>
      </c>
      <c r="E4">
        <v>0.14504431909750201</v>
      </c>
      <c r="G4" s="123" t="s">
        <v>192</v>
      </c>
      <c r="H4" s="89"/>
      <c r="I4" s="89"/>
      <c r="J4" s="89"/>
      <c r="K4" s="124">
        <f>IFERROR(AVERAGE(E3:E876),0)</f>
        <v>1.2390954713323271E-3</v>
      </c>
    </row>
    <row r="5" spans="2:11">
      <c r="B5" s="121">
        <v>44705</v>
      </c>
      <c r="C5" s="122">
        <v>64.95</v>
      </c>
      <c r="D5">
        <f t="shared" si="0"/>
        <v>-0.10782967032967025</v>
      </c>
      <c r="E5">
        <v>0.13847502191060485</v>
      </c>
      <c r="G5" s="123" t="s">
        <v>327</v>
      </c>
      <c r="H5" s="89"/>
      <c r="I5" s="89"/>
      <c r="J5" s="89"/>
      <c r="K5" s="124">
        <f>IFERROR(_xlfn.STDEV.S(E3:E876),0)</f>
        <v>3.2304688430946027E-2</v>
      </c>
    </row>
    <row r="6" spans="2:11">
      <c r="B6" s="121">
        <v>44876</v>
      </c>
      <c r="C6" s="122">
        <v>72.8</v>
      </c>
      <c r="D6">
        <f t="shared" si="0"/>
        <v>-0.72249752229930619</v>
      </c>
      <c r="E6">
        <v>0.13838936669272861</v>
      </c>
      <c r="G6" s="123" t="s">
        <v>328</v>
      </c>
      <c r="H6" s="89"/>
      <c r="I6" s="89"/>
      <c r="J6" s="89"/>
      <c r="K6" s="124">
        <f>IFERROR(MIN(E3:E876),0)</f>
        <v>-0.19621645402551702</v>
      </c>
    </row>
    <row r="7" spans="2:11">
      <c r="B7" s="121">
        <v>45506</v>
      </c>
      <c r="C7" s="122">
        <v>262.33999999999997</v>
      </c>
      <c r="D7">
        <f t="shared" si="0"/>
        <v>0.86519729825808722</v>
      </c>
      <c r="E7">
        <v>0.12068008031099138</v>
      </c>
      <c r="G7" s="123" t="s">
        <v>329</v>
      </c>
      <c r="H7" s="89"/>
      <c r="I7" s="89"/>
      <c r="J7" s="89"/>
      <c r="K7" s="124">
        <f>IFERROR(MAX(E3:E876),0)</f>
        <v>0.19978401727861772</v>
      </c>
    </row>
    <row r="8" spans="2:11">
      <c r="B8" s="121">
        <v>44403</v>
      </c>
      <c r="C8" s="122">
        <v>140.65</v>
      </c>
      <c r="D8">
        <f t="shared" si="0"/>
        <v>0.4743186582809224</v>
      </c>
      <c r="E8">
        <v>0.11626984126984131</v>
      </c>
      <c r="G8" s="123" t="s">
        <v>330</v>
      </c>
      <c r="H8" s="89"/>
      <c r="I8" s="89"/>
      <c r="J8" s="89"/>
      <c r="K8" s="125">
        <v>236.3</v>
      </c>
    </row>
    <row r="9" spans="2:11" ht="15" thickBot="1">
      <c r="B9" s="121">
        <v>45142</v>
      </c>
      <c r="C9" s="122">
        <v>95.4</v>
      </c>
      <c r="D9">
        <f t="shared" si="0"/>
        <v>0.75690607734806647</v>
      </c>
      <c r="E9">
        <v>0.10225303292894292</v>
      </c>
    </row>
    <row r="10" spans="2:11" ht="15" thickBot="1">
      <c r="B10" s="121">
        <v>44965</v>
      </c>
      <c r="C10" s="122">
        <v>54.3</v>
      </c>
      <c r="D10">
        <f t="shared" si="0"/>
        <v>-0.45943255350920859</v>
      </c>
      <c r="E10">
        <v>0.10030395136778107</v>
      </c>
      <c r="G10" s="126" t="s">
        <v>331</v>
      </c>
      <c r="H10" s="127" t="s">
        <v>332</v>
      </c>
      <c r="I10" s="127" t="s">
        <v>333</v>
      </c>
      <c r="J10" s="127" t="s">
        <v>334</v>
      </c>
      <c r="K10" s="127" t="s">
        <v>335</v>
      </c>
    </row>
    <row r="11" spans="2:11">
      <c r="B11" s="121">
        <v>44586</v>
      </c>
      <c r="C11" s="122">
        <v>100.45</v>
      </c>
      <c r="D11">
        <f t="shared" si="0"/>
        <v>0.76693051890941077</v>
      </c>
      <c r="E11">
        <v>9.9616858237547998E-2</v>
      </c>
      <c r="G11" s="128">
        <v>0.05</v>
      </c>
      <c r="H11" s="129">
        <f>100%-G11</f>
        <v>0.95</v>
      </c>
      <c r="I11" s="130">
        <f>IFERROR(_xlfn.PERCENTILE.INC($E$3:$E$876,G11),0)</f>
        <v>-4.4008239428086786E-2</v>
      </c>
      <c r="J11" s="131">
        <f>IFERROR($K$8*(1-I11),0)</f>
        <v>246.69914697685689</v>
      </c>
      <c r="K11" s="131">
        <f>IFERROR($K$8-J11,0)</f>
        <v>-10.399146976856883</v>
      </c>
    </row>
    <row r="12" spans="2:11">
      <c r="B12" s="121">
        <v>44694</v>
      </c>
      <c r="C12" s="122">
        <v>56.85</v>
      </c>
      <c r="D12">
        <f t="shared" si="0"/>
        <v>-0.62036727879799669</v>
      </c>
      <c r="E12">
        <v>9.4321462945139531E-2</v>
      </c>
      <c r="G12" s="132">
        <v>0.01</v>
      </c>
      <c r="H12" s="133">
        <f>100%-G12</f>
        <v>0.99</v>
      </c>
      <c r="I12" s="124">
        <f>IFERROR(_xlfn.PERCENTILE.INC($E$3:$E$876,G12),0)</f>
        <v>-8.4224222508138907E-2</v>
      </c>
      <c r="J12" s="134">
        <f>IFERROR($K$8*(1-I12),0)</f>
        <v>256.2021837786732</v>
      </c>
      <c r="K12" s="134">
        <f>IFERROR($K$8-J12,0)</f>
        <v>-19.902183778673191</v>
      </c>
    </row>
    <row r="13" spans="2:11">
      <c r="B13" s="121">
        <v>44442</v>
      </c>
      <c r="C13" s="122">
        <v>149.75</v>
      </c>
      <c r="D13">
        <f t="shared" si="0"/>
        <v>0.76072898295120528</v>
      </c>
      <c r="E13">
        <v>8.8299418604651209E-2</v>
      </c>
      <c r="G13" s="132">
        <v>5.0000000000000001E-3</v>
      </c>
      <c r="H13" s="133">
        <f>100%-G13</f>
        <v>0.995</v>
      </c>
      <c r="I13" s="124">
        <f>IFERROR(_xlfn.PERCENTILE.INC($E$3:$E$876,G13),0)</f>
        <v>-9.6571577064551384E-2</v>
      </c>
      <c r="J13" s="134">
        <f>IFERROR($K$8*(1-I13),0)</f>
        <v>259.11986366035353</v>
      </c>
      <c r="K13" s="134">
        <f>IFERROR($K$8-J13,0)</f>
        <v>-22.819863660353519</v>
      </c>
    </row>
    <row r="14" spans="2:11">
      <c r="B14" s="121">
        <v>44650</v>
      </c>
      <c r="C14" s="122">
        <v>85.05</v>
      </c>
      <c r="D14">
        <f t="shared" si="0"/>
        <v>-0.44411764705882356</v>
      </c>
      <c r="E14">
        <v>8.7595907928388672E-2</v>
      </c>
      <c r="G14" s="132">
        <v>0.1</v>
      </c>
      <c r="H14" s="133">
        <f>100%-G14</f>
        <v>0.9</v>
      </c>
      <c r="I14" s="124">
        <f>IFERROR(_xlfn.PERCENTILE.INC($E$3:$E$876,G14),0)</f>
        <v>-3.3083911314240398E-2</v>
      </c>
      <c r="J14" s="134">
        <f>IFERROR($K$8*(1-I14),0)</f>
        <v>244.11772824355504</v>
      </c>
      <c r="K14" s="134">
        <f>IFERROR($K$8-J14,0)</f>
        <v>-7.8177282435550239</v>
      </c>
    </row>
    <row r="15" spans="2:11">
      <c r="B15" s="121">
        <v>44512</v>
      </c>
      <c r="C15" s="122">
        <v>153</v>
      </c>
      <c r="D15">
        <f t="shared" si="0"/>
        <v>1.6311263972484953</v>
      </c>
      <c r="E15">
        <v>8.5876508161816842E-2</v>
      </c>
    </row>
    <row r="16" spans="2:11">
      <c r="B16" s="121">
        <v>44921</v>
      </c>
      <c r="C16" s="122">
        <v>58.15</v>
      </c>
      <c r="D16">
        <f t="shared" si="0"/>
        <v>-0.57132325838555098</v>
      </c>
      <c r="E16">
        <v>8.3876980428704576E-2</v>
      </c>
    </row>
    <row r="17" spans="2:5">
      <c r="B17" s="121">
        <v>44419</v>
      </c>
      <c r="C17" s="122">
        <v>135.65</v>
      </c>
      <c r="D17">
        <f t="shared" si="0"/>
        <v>0.16437768240343353</v>
      </c>
      <c r="E17">
        <v>8.3466453674121421E-2</v>
      </c>
    </row>
    <row r="18" spans="2:5">
      <c r="B18" s="121">
        <v>45233</v>
      </c>
      <c r="C18" s="122">
        <v>116.5</v>
      </c>
      <c r="D18">
        <f t="shared" si="0"/>
        <v>-0.17696926880960798</v>
      </c>
      <c r="E18">
        <v>8.3217108321710864E-2</v>
      </c>
    </row>
    <row r="19" spans="2:5">
      <c r="B19" s="121">
        <v>44406</v>
      </c>
      <c r="C19" s="122">
        <v>141.55000000000001</v>
      </c>
      <c r="D19">
        <f t="shared" si="0"/>
        <v>1.2666132906325061</v>
      </c>
      <c r="E19">
        <v>7.8887195121951401E-2</v>
      </c>
    </row>
    <row r="20" spans="2:5">
      <c r="B20" s="121">
        <v>44805</v>
      </c>
      <c r="C20" s="122">
        <v>62.45</v>
      </c>
      <c r="D20">
        <f t="shared" si="0"/>
        <v>-0.73573967501692628</v>
      </c>
      <c r="E20">
        <v>7.7653149266609142E-2</v>
      </c>
    </row>
    <row r="21" spans="2:5">
      <c r="B21" s="121">
        <v>45689</v>
      </c>
      <c r="C21" s="122">
        <v>236.32</v>
      </c>
      <c r="D21">
        <f t="shared" si="0"/>
        <v>0.76952452265069238</v>
      </c>
      <c r="E21">
        <v>7.2475606988881322E-2</v>
      </c>
    </row>
    <row r="22" spans="2:5">
      <c r="B22" s="121">
        <v>44438</v>
      </c>
      <c r="C22" s="122">
        <v>133.55000000000001</v>
      </c>
      <c r="D22">
        <f t="shared" si="0"/>
        <v>1.0577812018489985</v>
      </c>
      <c r="E22">
        <v>7.0970328789093887E-2</v>
      </c>
    </row>
    <row r="23" spans="2:5">
      <c r="B23" s="121">
        <v>45044</v>
      </c>
      <c r="C23" s="122">
        <v>64.900000000000006</v>
      </c>
      <c r="D23">
        <f t="shared" si="0"/>
        <v>-0.70831460674157298</v>
      </c>
      <c r="E23">
        <v>6.9192751235584882E-2</v>
      </c>
    </row>
    <row r="24" spans="2:5">
      <c r="B24" s="121">
        <v>45686</v>
      </c>
      <c r="C24" s="122">
        <v>222.5</v>
      </c>
      <c r="D24">
        <f t="shared" si="0"/>
        <v>0.21055495103373223</v>
      </c>
      <c r="E24">
        <v>6.868395773294915E-2</v>
      </c>
    </row>
    <row r="25" spans="2:5">
      <c r="B25" s="121">
        <v>45448</v>
      </c>
      <c r="C25" s="122">
        <v>183.8</v>
      </c>
      <c r="D25">
        <f t="shared" si="0"/>
        <v>0.27594585213467543</v>
      </c>
      <c r="E25">
        <v>6.860465116279077E-2</v>
      </c>
    </row>
    <row r="26" spans="2:5">
      <c r="B26" s="121">
        <v>44487</v>
      </c>
      <c r="C26" s="122">
        <v>144.05000000000001</v>
      </c>
      <c r="D26">
        <f t="shared" si="0"/>
        <v>-0.45778597508186847</v>
      </c>
      <c r="E26">
        <v>6.7037037037037117E-2</v>
      </c>
    </row>
    <row r="27" spans="2:5">
      <c r="B27" s="121">
        <v>45511</v>
      </c>
      <c r="C27" s="122">
        <v>265.67</v>
      </c>
      <c r="D27">
        <f t="shared" si="0"/>
        <v>3.302348178137652</v>
      </c>
      <c r="E27">
        <v>6.6605106792998248E-2</v>
      </c>
    </row>
    <row r="28" spans="2:5">
      <c r="B28" s="121">
        <v>44785</v>
      </c>
      <c r="C28" s="122">
        <v>61.75</v>
      </c>
      <c r="D28">
        <f t="shared" si="0"/>
        <v>-0.23623995052566477</v>
      </c>
      <c r="E28">
        <v>6.6493955094991397E-2</v>
      </c>
    </row>
    <row r="29" spans="2:5">
      <c r="B29" s="121">
        <v>44637</v>
      </c>
      <c r="C29" s="122">
        <v>80.849999999999994</v>
      </c>
      <c r="D29">
        <f t="shared" si="0"/>
        <v>0.16247304097771384</v>
      </c>
      <c r="E29">
        <v>6.4516129032257952E-2</v>
      </c>
    </row>
    <row r="30" spans="2:5">
      <c r="B30" s="121">
        <v>44841</v>
      </c>
      <c r="C30" s="122">
        <v>69.55</v>
      </c>
      <c r="D30">
        <f t="shared" si="0"/>
        <v>-0.1538929440389295</v>
      </c>
      <c r="E30">
        <v>6.1022120518688029E-2</v>
      </c>
    </row>
    <row r="31" spans="2:5">
      <c r="B31" s="121">
        <v>45120</v>
      </c>
      <c r="C31" s="122">
        <v>82.2</v>
      </c>
      <c r="D31">
        <f t="shared" si="0"/>
        <v>-0.33333333333333331</v>
      </c>
      <c r="E31">
        <v>6.0645161290322616E-2</v>
      </c>
    </row>
    <row r="32" spans="2:5">
      <c r="B32" s="121">
        <v>45236</v>
      </c>
      <c r="C32" s="122">
        <v>123.3</v>
      </c>
      <c r="D32">
        <f t="shared" si="0"/>
        <v>0.46524064171122981</v>
      </c>
      <c r="E32">
        <v>5.8369098712446325E-2</v>
      </c>
    </row>
    <row r="33" spans="2:5">
      <c r="B33" s="121">
        <v>44615</v>
      </c>
      <c r="C33" s="122">
        <v>84.15</v>
      </c>
      <c r="D33">
        <f t="shared" si="0"/>
        <v>-0.42987804878048774</v>
      </c>
      <c r="E33">
        <v>5.5834378920953609E-2</v>
      </c>
    </row>
    <row r="34" spans="2:5">
      <c r="B34" s="121">
        <v>44538</v>
      </c>
      <c r="C34" s="122">
        <v>147.6</v>
      </c>
      <c r="D34">
        <f t="shared" si="0"/>
        <v>2.3583617747440271</v>
      </c>
      <c r="E34">
        <v>5.5793991416308884E-2</v>
      </c>
    </row>
    <row r="35" spans="2:5">
      <c r="B35" s="121">
        <v>44769</v>
      </c>
      <c r="C35" s="122">
        <v>43.95</v>
      </c>
      <c r="D35">
        <f t="shared" si="0"/>
        <v>-0.28186274509803921</v>
      </c>
      <c r="E35">
        <v>5.5222088835534318E-2</v>
      </c>
    </row>
    <row r="36" spans="2:5">
      <c r="B36" s="121">
        <v>44833</v>
      </c>
      <c r="C36" s="122">
        <v>61.2</v>
      </c>
      <c r="D36">
        <f t="shared" si="0"/>
        <v>0.12087912087912091</v>
      </c>
      <c r="E36">
        <v>5.4263565891472972E-2</v>
      </c>
    </row>
    <row r="37" spans="2:5">
      <c r="B37" s="121">
        <v>44977</v>
      </c>
      <c r="C37" s="122">
        <v>54.6</v>
      </c>
      <c r="D37">
        <f t="shared" si="0"/>
        <v>-0.78583196046128501</v>
      </c>
      <c r="E37">
        <v>5.405405405405414E-2</v>
      </c>
    </row>
    <row r="38" spans="2:5">
      <c r="B38" s="121">
        <v>45602</v>
      </c>
      <c r="C38" s="122">
        <v>254.94</v>
      </c>
      <c r="D38">
        <f t="shared" si="0"/>
        <v>1.5545090180360721</v>
      </c>
      <c r="E38">
        <v>5.4037292760573834E-2</v>
      </c>
    </row>
    <row r="39" spans="2:5">
      <c r="B39" s="121">
        <v>45168</v>
      </c>
      <c r="C39" s="122">
        <v>99.8</v>
      </c>
      <c r="D39">
        <f t="shared" si="0"/>
        <v>-0.28020194734944109</v>
      </c>
      <c r="E39">
        <v>5.3854276663146718E-2</v>
      </c>
    </row>
    <row r="40" spans="2:5">
      <c r="B40" s="121">
        <v>44552</v>
      </c>
      <c r="C40" s="122">
        <v>138.65</v>
      </c>
      <c r="D40">
        <f t="shared" si="0"/>
        <v>-0.3014761448939493</v>
      </c>
      <c r="E40">
        <v>5.3571428571428659E-2</v>
      </c>
    </row>
    <row r="41" spans="2:5">
      <c r="B41" s="121">
        <v>45462</v>
      </c>
      <c r="C41" s="122">
        <v>198.49</v>
      </c>
      <c r="D41">
        <f t="shared" si="0"/>
        <v>2.3642372881355933</v>
      </c>
      <c r="E41">
        <v>5.2383224643444116E-2</v>
      </c>
    </row>
    <row r="42" spans="2:5">
      <c r="B42" s="121">
        <v>44754</v>
      </c>
      <c r="C42" s="122">
        <v>59</v>
      </c>
      <c r="D42">
        <f t="shared" si="0"/>
        <v>-0.58942240779401522</v>
      </c>
      <c r="E42">
        <v>5.169340463458108E-2</v>
      </c>
    </row>
    <row r="43" spans="2:5">
      <c r="B43" s="121">
        <v>44466</v>
      </c>
      <c r="C43" s="122">
        <v>143.69999999999999</v>
      </c>
      <c r="D43">
        <f t="shared" si="0"/>
        <v>0.92498325519089053</v>
      </c>
      <c r="E43">
        <v>5.1591657519209536E-2</v>
      </c>
    </row>
    <row r="44" spans="2:5">
      <c r="B44" s="121">
        <v>44712</v>
      </c>
      <c r="C44" s="122">
        <v>74.650000000000006</v>
      </c>
      <c r="D44">
        <f t="shared" si="0"/>
        <v>0.50050251256281419</v>
      </c>
      <c r="E44">
        <v>5.0668543279380841E-2</v>
      </c>
    </row>
    <row r="45" spans="2:5">
      <c r="B45" s="121">
        <v>44957</v>
      </c>
      <c r="C45" s="122">
        <v>49.75</v>
      </c>
      <c r="D45">
        <f t="shared" si="0"/>
        <v>-0.63857609880130772</v>
      </c>
      <c r="E45">
        <v>4.9578059071729991E-2</v>
      </c>
    </row>
    <row r="46" spans="2:5">
      <c r="B46" s="121">
        <v>44509</v>
      </c>
      <c r="C46" s="122">
        <v>137.65</v>
      </c>
      <c r="D46">
        <f t="shared" si="0"/>
        <v>0.5440269209197981</v>
      </c>
      <c r="E46">
        <v>4.9561570720548988E-2</v>
      </c>
    </row>
    <row r="47" spans="2:5">
      <c r="B47" s="121">
        <v>44609</v>
      </c>
      <c r="C47" s="122">
        <v>89.15</v>
      </c>
      <c r="D47">
        <f t="shared" si="0"/>
        <v>-0.65018638414753771</v>
      </c>
      <c r="E47">
        <v>4.944084755738673E-2</v>
      </c>
    </row>
    <row r="48" spans="2:5">
      <c r="B48" s="121">
        <v>45540</v>
      </c>
      <c r="C48" s="122">
        <v>254.85</v>
      </c>
      <c r="D48">
        <f t="shared" si="0"/>
        <v>0.36283422459893044</v>
      </c>
      <c r="E48">
        <v>4.9413218035824581E-2</v>
      </c>
    </row>
    <row r="49" spans="2:5">
      <c r="B49" s="121">
        <v>45386</v>
      </c>
      <c r="C49" s="122">
        <v>187</v>
      </c>
      <c r="D49">
        <f t="shared" si="0"/>
        <v>2.2213608957795001</v>
      </c>
      <c r="E49">
        <v>4.8794167134043678E-2</v>
      </c>
    </row>
    <row r="50" spans="2:5">
      <c r="B50" s="121">
        <v>44701</v>
      </c>
      <c r="C50" s="122">
        <v>58.05</v>
      </c>
      <c r="D50">
        <f t="shared" si="0"/>
        <v>-0.64945652173913049</v>
      </c>
      <c r="E50">
        <v>4.8780487804877967E-2</v>
      </c>
    </row>
    <row r="51" spans="2:5">
      <c r="B51" s="121">
        <v>45371</v>
      </c>
      <c r="C51" s="122">
        <v>165.6</v>
      </c>
      <c r="D51">
        <f t="shared" si="0"/>
        <v>-9.3099671412924426E-2</v>
      </c>
      <c r="E51">
        <v>4.8433048433048471E-2</v>
      </c>
    </row>
    <row r="52" spans="2:5">
      <c r="B52" s="121">
        <v>45377</v>
      </c>
      <c r="C52" s="122">
        <v>182.6</v>
      </c>
      <c r="D52">
        <f t="shared" si="0"/>
        <v>0.14089347079037789</v>
      </c>
      <c r="E52">
        <v>4.8220436280137807E-2</v>
      </c>
    </row>
    <row r="53" spans="2:5">
      <c r="B53" s="121">
        <v>45366</v>
      </c>
      <c r="C53" s="122">
        <v>160.05000000000001</v>
      </c>
      <c r="D53">
        <f t="shared" si="0"/>
        <v>-1.5595757953836555E-3</v>
      </c>
      <c r="E53">
        <v>4.7790507364975525E-2</v>
      </c>
    </row>
    <row r="54" spans="2:5">
      <c r="B54" s="121">
        <v>44515</v>
      </c>
      <c r="C54" s="122">
        <v>160.30000000000001</v>
      </c>
      <c r="D54">
        <f t="shared" si="0"/>
        <v>-0.42482956584140646</v>
      </c>
      <c r="E54">
        <v>4.7712418300653668E-2</v>
      </c>
    </row>
    <row r="55" spans="2:5">
      <c r="B55" s="121">
        <v>45573</v>
      </c>
      <c r="C55" s="122">
        <v>278.7</v>
      </c>
      <c r="D55">
        <f t="shared" si="0"/>
        <v>2.9170765987350662</v>
      </c>
      <c r="E55">
        <v>4.7350620067643609E-2</v>
      </c>
    </row>
    <row r="56" spans="2:5">
      <c r="B56" s="121">
        <v>45079</v>
      </c>
      <c r="C56" s="122">
        <v>71.150000000000006</v>
      </c>
      <c r="D56">
        <f t="shared" si="0"/>
        <v>-0.47760646108663724</v>
      </c>
      <c r="E56">
        <v>4.7093451066961042E-2</v>
      </c>
    </row>
    <row r="57" spans="2:5">
      <c r="B57" s="121">
        <v>45315</v>
      </c>
      <c r="C57" s="122">
        <v>136.19999999999999</v>
      </c>
      <c r="D57">
        <f t="shared" si="0"/>
        <v>-2.5053686471009307E-2</v>
      </c>
      <c r="E57">
        <v>4.6887009992313565E-2</v>
      </c>
    </row>
    <row r="58" spans="2:5">
      <c r="B58" s="121">
        <v>44410</v>
      </c>
      <c r="C58" s="122">
        <v>139.69999999999999</v>
      </c>
      <c r="D58">
        <f t="shared" si="0"/>
        <v>1.1344537815126048</v>
      </c>
      <c r="E58">
        <v>4.6441947565542985E-2</v>
      </c>
    </row>
    <row r="59" spans="2:5">
      <c r="B59" s="121">
        <v>44817</v>
      </c>
      <c r="C59" s="122">
        <v>65.45</v>
      </c>
      <c r="D59">
        <f t="shared" si="0"/>
        <v>0.11404255319148941</v>
      </c>
      <c r="E59">
        <v>4.6362909672262281E-2</v>
      </c>
    </row>
    <row r="60" spans="2:5">
      <c r="B60" s="121">
        <v>44699</v>
      </c>
      <c r="C60" s="122">
        <v>58.75</v>
      </c>
      <c r="D60">
        <f t="shared" si="0"/>
        <v>-0.44259962049335866</v>
      </c>
      <c r="E60">
        <v>4.6304541406945711E-2</v>
      </c>
    </row>
    <row r="61" spans="2:5">
      <c r="B61" s="121">
        <v>45204</v>
      </c>
      <c r="C61" s="122">
        <v>105.4</v>
      </c>
      <c r="D61">
        <f t="shared" si="0"/>
        <v>6.5722952477249741E-2</v>
      </c>
      <c r="E61">
        <v>4.6153846153846212E-2</v>
      </c>
    </row>
    <row r="62" spans="2:5">
      <c r="B62" s="121">
        <v>44594</v>
      </c>
      <c r="C62" s="122">
        <v>98.9</v>
      </c>
      <c r="D62">
        <f t="shared" si="0"/>
        <v>4.6007403490216911E-2</v>
      </c>
      <c r="E62">
        <v>4.6007403490216911E-2</v>
      </c>
    </row>
    <row r="63" spans="2:5">
      <c r="B63" s="121">
        <v>44593</v>
      </c>
      <c r="C63" s="122">
        <v>94.55</v>
      </c>
      <c r="D63">
        <f t="shared" si="0"/>
        <v>-0.6841489894772006</v>
      </c>
      <c r="E63">
        <v>4.5907079646017604E-2</v>
      </c>
    </row>
    <row r="64" spans="2:5">
      <c r="B64" s="121">
        <v>45631</v>
      </c>
      <c r="C64" s="122">
        <v>299.35000000000002</v>
      </c>
      <c r="D64">
        <f t="shared" si="0"/>
        <v>0.92508038585209018</v>
      </c>
      <c r="E64">
        <v>4.576419213973807E-2</v>
      </c>
    </row>
    <row r="65" spans="2:5">
      <c r="B65" s="121">
        <v>44524</v>
      </c>
      <c r="C65" s="122">
        <v>155.5</v>
      </c>
      <c r="D65">
        <f t="shared" si="0"/>
        <v>1.9311969839773799</v>
      </c>
      <c r="E65">
        <v>4.5729657027572375E-2</v>
      </c>
    </row>
    <row r="66" spans="2:5">
      <c r="B66" s="121">
        <v>45001</v>
      </c>
      <c r="C66" s="122">
        <v>53.05</v>
      </c>
      <c r="D66">
        <f t="shared" si="0"/>
        <v>-0.81313842902430433</v>
      </c>
      <c r="E66">
        <v>4.5320197044334917E-2</v>
      </c>
    </row>
    <row r="67" spans="2:5">
      <c r="B67" s="121">
        <v>45547</v>
      </c>
      <c r="C67" s="122">
        <v>283.89999999999998</v>
      </c>
      <c r="D67">
        <f t="shared" ref="D67:D130" si="1">IFERROR((C67-C68)/C68,0)</f>
        <v>3.2184249628528971</v>
      </c>
      <c r="E67">
        <v>4.4710211591536257E-2</v>
      </c>
    </row>
    <row r="68" spans="2:5">
      <c r="B68" s="121">
        <v>45071</v>
      </c>
      <c r="C68" s="122">
        <v>67.3</v>
      </c>
      <c r="D68">
        <f t="shared" si="1"/>
        <v>-0.7240672406724068</v>
      </c>
      <c r="E68">
        <v>4.4220325833979737E-2</v>
      </c>
    </row>
    <row r="69" spans="2:5">
      <c r="B69" s="121">
        <v>45672</v>
      </c>
      <c r="C69" s="122">
        <v>243.9</v>
      </c>
      <c r="D69">
        <f t="shared" si="1"/>
        <v>-9.5527701550100194E-2</v>
      </c>
      <c r="E69">
        <v>4.4092465753424709E-2</v>
      </c>
    </row>
    <row r="70" spans="2:5">
      <c r="B70" s="121">
        <v>45610</v>
      </c>
      <c r="C70" s="122">
        <v>269.66000000000003</v>
      </c>
      <c r="D70">
        <f t="shared" si="1"/>
        <v>3.6613656006914437</v>
      </c>
      <c r="E70">
        <v>4.3575851393189043E-2</v>
      </c>
    </row>
    <row r="71" spans="2:5">
      <c r="B71" s="121">
        <v>44777</v>
      </c>
      <c r="C71" s="122">
        <v>57.85</v>
      </c>
      <c r="D71">
        <f t="shared" si="1"/>
        <v>-0.57164013328396901</v>
      </c>
      <c r="E71">
        <v>4.3282236248872834E-2</v>
      </c>
    </row>
    <row r="72" spans="2:5">
      <c r="B72" s="121">
        <v>45310</v>
      </c>
      <c r="C72" s="122">
        <v>135.05000000000001</v>
      </c>
      <c r="D72">
        <f t="shared" si="1"/>
        <v>1.2248764415156508</v>
      </c>
      <c r="E72">
        <v>4.3259945925067773E-2</v>
      </c>
    </row>
    <row r="73" spans="2:5">
      <c r="B73" s="121">
        <v>45043</v>
      </c>
      <c r="C73" s="122">
        <v>60.7</v>
      </c>
      <c r="D73">
        <f t="shared" si="1"/>
        <v>8.1032947462155017E-2</v>
      </c>
      <c r="E73">
        <v>4.29553264604811E-2</v>
      </c>
    </row>
    <row r="74" spans="2:5">
      <c r="B74" s="121">
        <v>44743</v>
      </c>
      <c r="C74" s="122">
        <v>56.15</v>
      </c>
      <c r="D74">
        <f t="shared" si="1"/>
        <v>-0.80671256454388984</v>
      </c>
      <c r="E74">
        <v>4.2711234911791962E-2</v>
      </c>
    </row>
    <row r="75" spans="2:5">
      <c r="B75" s="121">
        <v>45555</v>
      </c>
      <c r="C75" s="122">
        <v>290.5</v>
      </c>
      <c r="D75">
        <f t="shared" si="1"/>
        <v>3.5214007782101167</v>
      </c>
      <c r="E75">
        <v>4.1778734086426308E-2</v>
      </c>
    </row>
    <row r="76" spans="2:5">
      <c r="B76" s="121">
        <v>44789</v>
      </c>
      <c r="C76" s="122">
        <v>64.25</v>
      </c>
      <c r="D76">
        <f t="shared" si="1"/>
        <v>-0.50019447685725404</v>
      </c>
      <c r="E76">
        <v>4.048582995951417E-2</v>
      </c>
    </row>
    <row r="77" spans="2:5">
      <c r="B77" s="121">
        <v>45278</v>
      </c>
      <c r="C77" s="122">
        <v>128.55000000000001</v>
      </c>
      <c r="D77">
        <f t="shared" si="1"/>
        <v>-0.54431052818149595</v>
      </c>
      <c r="E77">
        <v>4.004854368932053E-2</v>
      </c>
    </row>
    <row r="78" spans="2:5">
      <c r="B78" s="121">
        <v>45656</v>
      </c>
      <c r="C78" s="122">
        <v>282.10000000000002</v>
      </c>
      <c r="D78">
        <f t="shared" si="1"/>
        <v>1.1436170212765959</v>
      </c>
      <c r="E78">
        <v>4.0000000000000084E-2</v>
      </c>
    </row>
    <row r="79" spans="2:5">
      <c r="B79" s="121">
        <v>44551</v>
      </c>
      <c r="C79" s="122">
        <v>131.6</v>
      </c>
      <c r="D79">
        <f t="shared" si="1"/>
        <v>1.8796498905908092</v>
      </c>
      <c r="E79">
        <v>3.9905175819834035E-2</v>
      </c>
    </row>
    <row r="80" spans="2:5">
      <c r="B80" s="121">
        <v>44770</v>
      </c>
      <c r="C80" s="122">
        <v>45.7</v>
      </c>
      <c r="D80">
        <f t="shared" si="1"/>
        <v>-0.82329286211429897</v>
      </c>
      <c r="E80">
        <v>3.981797497155859E-2</v>
      </c>
    </row>
    <row r="81" spans="2:5">
      <c r="B81" s="121">
        <v>45607</v>
      </c>
      <c r="C81" s="122">
        <v>258.62</v>
      </c>
      <c r="D81">
        <f t="shared" si="1"/>
        <v>3.0127230411171451</v>
      </c>
      <c r="E81">
        <v>3.9761990913842381E-2</v>
      </c>
    </row>
    <row r="82" spans="2:5">
      <c r="B82" s="121">
        <v>44796</v>
      </c>
      <c r="C82" s="122">
        <v>64.45</v>
      </c>
      <c r="D82">
        <f t="shared" si="1"/>
        <v>-0.53058994901675161</v>
      </c>
      <c r="E82">
        <v>3.951612903225811E-2</v>
      </c>
    </row>
    <row r="83" spans="2:5">
      <c r="B83" s="121">
        <v>44462</v>
      </c>
      <c r="C83" s="122">
        <v>137.30000000000001</v>
      </c>
      <c r="D83">
        <f t="shared" si="1"/>
        <v>-0.17014203686914464</v>
      </c>
      <c r="E83">
        <v>3.9364118092354405E-2</v>
      </c>
    </row>
    <row r="84" spans="2:5">
      <c r="B84" s="121">
        <v>45351</v>
      </c>
      <c r="C84" s="122">
        <v>165.45</v>
      </c>
      <c r="D84">
        <f t="shared" si="1"/>
        <v>2.0109190172884435</v>
      </c>
      <c r="E84">
        <v>3.8280514590523972E-2</v>
      </c>
    </row>
    <row r="85" spans="2:5">
      <c r="B85" s="121">
        <v>44980</v>
      </c>
      <c r="C85" s="122">
        <v>54.95</v>
      </c>
      <c r="D85">
        <f t="shared" si="1"/>
        <v>-0.60065406976744184</v>
      </c>
      <c r="E85">
        <v>3.7771482530689328E-2</v>
      </c>
    </row>
    <row r="86" spans="2:5">
      <c r="B86" s="121">
        <v>44441</v>
      </c>
      <c r="C86" s="122">
        <v>137.6</v>
      </c>
      <c r="D86">
        <f t="shared" si="1"/>
        <v>0.30674264007597341</v>
      </c>
      <c r="E86">
        <v>3.7707390648567124E-2</v>
      </c>
    </row>
    <row r="87" spans="2:5">
      <c r="B87" s="121">
        <v>45202</v>
      </c>
      <c r="C87" s="122">
        <v>105.3</v>
      </c>
      <c r="D87">
        <f t="shared" si="1"/>
        <v>-0.2954165272666443</v>
      </c>
      <c r="E87">
        <v>3.7438423645320171E-2</v>
      </c>
    </row>
    <row r="88" spans="2:5">
      <c r="B88" s="121">
        <v>45331</v>
      </c>
      <c r="C88" s="122">
        <v>149.44999999999999</v>
      </c>
      <c r="D88">
        <f t="shared" si="1"/>
        <v>0.38958623895862382</v>
      </c>
      <c r="E88">
        <v>3.7126995142262281E-2</v>
      </c>
    </row>
    <row r="89" spans="2:5">
      <c r="B89" s="121">
        <v>45232</v>
      </c>
      <c r="C89" s="122">
        <v>107.55</v>
      </c>
      <c r="D89">
        <f t="shared" si="1"/>
        <v>0.53642857142857137</v>
      </c>
      <c r="E89">
        <v>3.7126325940212097E-2</v>
      </c>
    </row>
    <row r="90" spans="2:5">
      <c r="B90" s="121">
        <v>44726</v>
      </c>
      <c r="C90" s="122">
        <v>70</v>
      </c>
      <c r="D90">
        <f t="shared" si="1"/>
        <v>8.3591331269349936E-2</v>
      </c>
      <c r="E90">
        <v>3.7037037037037035E-2</v>
      </c>
    </row>
    <row r="91" spans="2:5">
      <c r="B91" s="121">
        <v>44859</v>
      </c>
      <c r="C91" s="122">
        <v>64.599999999999994</v>
      </c>
      <c r="D91">
        <f t="shared" si="1"/>
        <v>-0.5415188076650107</v>
      </c>
      <c r="E91">
        <v>3.6086607858861156E-2</v>
      </c>
    </row>
    <row r="92" spans="2:5">
      <c r="B92" s="121">
        <v>44511</v>
      </c>
      <c r="C92" s="122">
        <v>140.9</v>
      </c>
      <c r="D92">
        <f t="shared" si="1"/>
        <v>0.36862554638173872</v>
      </c>
      <c r="E92">
        <v>3.5648658581403848E-2</v>
      </c>
    </row>
    <row r="93" spans="2:5">
      <c r="B93" s="121">
        <v>45184</v>
      </c>
      <c r="C93" s="122">
        <v>102.95</v>
      </c>
      <c r="D93">
        <f t="shared" si="1"/>
        <v>0.87522768670309659</v>
      </c>
      <c r="E93">
        <v>3.5193564605329311E-2</v>
      </c>
    </row>
    <row r="94" spans="2:5">
      <c r="B94" s="121">
        <v>45002</v>
      </c>
      <c r="C94" s="122">
        <v>54.9</v>
      </c>
      <c r="D94">
        <f t="shared" si="1"/>
        <v>-5.1813471502590677E-2</v>
      </c>
      <c r="E94">
        <v>3.4872761545711624E-2</v>
      </c>
    </row>
    <row r="95" spans="2:5">
      <c r="B95" s="121">
        <v>44784</v>
      </c>
      <c r="C95" s="122">
        <v>57.9</v>
      </c>
      <c r="D95">
        <f t="shared" si="1"/>
        <v>-0.27895392278953923</v>
      </c>
      <c r="E95">
        <v>3.485254691689E-2</v>
      </c>
    </row>
    <row r="96" spans="2:5">
      <c r="B96" s="121">
        <v>45128</v>
      </c>
      <c r="C96" s="122">
        <v>80.3</v>
      </c>
      <c r="D96">
        <f t="shared" si="1"/>
        <v>0.2537080405932865</v>
      </c>
      <c r="E96">
        <v>3.4793814432989727E-2</v>
      </c>
    </row>
    <row r="97" spans="2:5">
      <c r="B97" s="121">
        <v>44838</v>
      </c>
      <c r="C97" s="122">
        <v>64.05</v>
      </c>
      <c r="D97">
        <f t="shared" si="1"/>
        <v>-0.4840918244059606</v>
      </c>
      <c r="E97">
        <v>3.4733441033925665E-2</v>
      </c>
    </row>
    <row r="98" spans="2:5">
      <c r="B98" s="121">
        <v>45274</v>
      </c>
      <c r="C98" s="122">
        <v>124.15</v>
      </c>
      <c r="D98">
        <f t="shared" si="1"/>
        <v>1.3012048192771084</v>
      </c>
      <c r="E98">
        <v>3.4583333333333383E-2</v>
      </c>
    </row>
    <row r="99" spans="2:5">
      <c r="B99" s="121">
        <v>45026</v>
      </c>
      <c r="C99" s="122">
        <v>53.95</v>
      </c>
      <c r="D99">
        <f t="shared" si="1"/>
        <v>-0.80260510043540312</v>
      </c>
      <c r="E99">
        <v>3.4515819750719164E-2</v>
      </c>
    </row>
    <row r="100" spans="2:5">
      <c r="B100" s="121">
        <v>45621</v>
      </c>
      <c r="C100" s="122">
        <v>273.31</v>
      </c>
      <c r="D100">
        <f t="shared" si="1"/>
        <v>3.8761819803746653</v>
      </c>
      <c r="E100">
        <v>3.4481453444360384E-2</v>
      </c>
    </row>
    <row r="101" spans="2:5">
      <c r="B101" s="121">
        <v>45037</v>
      </c>
      <c r="C101" s="122">
        <v>56.05</v>
      </c>
      <c r="D101">
        <f t="shared" si="1"/>
        <v>-0.14687975646879764</v>
      </c>
      <c r="E101">
        <v>3.4132841328413176E-2</v>
      </c>
    </row>
    <row r="102" spans="2:5">
      <c r="B102" s="121">
        <v>45050</v>
      </c>
      <c r="C102" s="122">
        <v>65.7</v>
      </c>
      <c r="D102">
        <f t="shared" si="1"/>
        <v>-0.48951048951048942</v>
      </c>
      <c r="E102">
        <v>3.3831628638867121E-2</v>
      </c>
    </row>
    <row r="103" spans="2:5">
      <c r="B103" s="121">
        <v>45293</v>
      </c>
      <c r="C103" s="122">
        <v>128.69999999999999</v>
      </c>
      <c r="D103">
        <f t="shared" si="1"/>
        <v>1.6079027355623099</v>
      </c>
      <c r="E103">
        <v>3.3734939759036055E-2</v>
      </c>
    </row>
    <row r="104" spans="2:5">
      <c r="B104" s="121">
        <v>44964</v>
      </c>
      <c r="C104" s="122">
        <v>49.35</v>
      </c>
      <c r="D104">
        <f t="shared" si="1"/>
        <v>-8.9483394833948363E-2</v>
      </c>
      <c r="E104">
        <v>3.3507853403141392E-2</v>
      </c>
    </row>
    <row r="105" spans="2:5">
      <c r="B105" s="121">
        <v>44692</v>
      </c>
      <c r="C105" s="122">
        <v>54.2</v>
      </c>
      <c r="D105">
        <f t="shared" si="1"/>
        <v>-0.16743471582181249</v>
      </c>
      <c r="E105">
        <v>3.336510962821735E-2</v>
      </c>
    </row>
    <row r="106" spans="2:5">
      <c r="B106" s="121">
        <v>44872</v>
      </c>
      <c r="C106" s="122">
        <v>65.099999999999994</v>
      </c>
      <c r="D106">
        <f t="shared" si="1"/>
        <v>-5.7204923968139074E-2</v>
      </c>
      <c r="E106">
        <v>3.3333333333333243E-2</v>
      </c>
    </row>
    <row r="107" spans="2:5">
      <c r="B107" s="121">
        <v>45077</v>
      </c>
      <c r="C107" s="122">
        <v>69.05</v>
      </c>
      <c r="D107">
        <f t="shared" si="1"/>
        <v>-0.50430725053840642</v>
      </c>
      <c r="E107">
        <v>3.2909498878085308E-2</v>
      </c>
    </row>
    <row r="108" spans="2:5">
      <c r="B108" s="121">
        <v>44428</v>
      </c>
      <c r="C108" s="122">
        <v>139.30000000000001</v>
      </c>
      <c r="D108">
        <f t="shared" si="1"/>
        <v>-0.47572450131727506</v>
      </c>
      <c r="E108">
        <v>3.2234160800296577E-2</v>
      </c>
    </row>
    <row r="109" spans="2:5">
      <c r="B109" s="121">
        <v>45586</v>
      </c>
      <c r="C109" s="122">
        <v>265.7</v>
      </c>
      <c r="D109">
        <f t="shared" si="1"/>
        <v>0.93800145878920493</v>
      </c>
      <c r="E109">
        <v>3.2045057292678189E-2</v>
      </c>
    </row>
    <row r="110" spans="2:5">
      <c r="B110" s="121">
        <v>44559</v>
      </c>
      <c r="C110" s="122">
        <v>137.1</v>
      </c>
      <c r="D110">
        <f t="shared" si="1"/>
        <v>9.5485417499001107E-2</v>
      </c>
      <c r="E110">
        <v>3.1990967256304105E-2</v>
      </c>
    </row>
    <row r="111" spans="2:5">
      <c r="B111" s="121">
        <v>45238</v>
      </c>
      <c r="C111" s="122">
        <v>125.15</v>
      </c>
      <c r="D111">
        <f t="shared" si="1"/>
        <v>1.1670995670995672</v>
      </c>
      <c r="E111">
        <v>3.1739488870568912E-2</v>
      </c>
    </row>
    <row r="112" spans="2:5">
      <c r="B112" s="121">
        <v>45041</v>
      </c>
      <c r="C112" s="122">
        <v>57.75</v>
      </c>
      <c r="D112">
        <f t="shared" si="1"/>
        <v>-5.8679706601467013E-2</v>
      </c>
      <c r="E112">
        <v>3.125E-2</v>
      </c>
    </row>
    <row r="113" spans="2:5">
      <c r="B113" s="121">
        <v>44812</v>
      </c>
      <c r="C113" s="122">
        <v>61.35</v>
      </c>
      <c r="D113">
        <f t="shared" si="1"/>
        <v>-0.69523099850968706</v>
      </c>
      <c r="E113">
        <v>3.1092436974789941E-2</v>
      </c>
    </row>
    <row r="114" spans="2:5">
      <c r="B114" s="121">
        <v>45422</v>
      </c>
      <c r="C114" s="122">
        <v>201.3</v>
      </c>
      <c r="D114">
        <f t="shared" si="1"/>
        <v>-0.23764438553304298</v>
      </c>
      <c r="E114">
        <v>3.0985915492957806E-2</v>
      </c>
    </row>
    <row r="115" spans="2:5">
      <c r="B115" s="121">
        <v>45588</v>
      </c>
      <c r="C115" s="122">
        <v>264.05</v>
      </c>
      <c r="D115">
        <f t="shared" si="1"/>
        <v>0.15230198559895267</v>
      </c>
      <c r="E115">
        <v>3.003705870879652E-2</v>
      </c>
    </row>
    <row r="116" spans="2:5">
      <c r="B116" s="121">
        <v>45488</v>
      </c>
      <c r="C116" s="122">
        <v>229.15</v>
      </c>
      <c r="D116">
        <f t="shared" si="1"/>
        <v>-7.9681914936342829E-2</v>
      </c>
      <c r="E116">
        <v>3.0026520429720892E-2</v>
      </c>
    </row>
    <row r="117" spans="2:5">
      <c r="B117" s="121">
        <v>45597</v>
      </c>
      <c r="C117" s="122">
        <v>248.99</v>
      </c>
      <c r="D117">
        <f t="shared" si="1"/>
        <v>2.3421476510067114</v>
      </c>
      <c r="E117">
        <v>2.9948293691830441E-2</v>
      </c>
    </row>
    <row r="118" spans="2:5">
      <c r="B118" s="121">
        <v>45084</v>
      </c>
      <c r="C118" s="122">
        <v>74.5</v>
      </c>
      <c r="D118">
        <f t="shared" si="1"/>
        <v>-0.11203814064362343</v>
      </c>
      <c r="E118">
        <v>2.9716655148583355E-2</v>
      </c>
    </row>
    <row r="119" spans="2:5">
      <c r="B119" s="121">
        <v>44664</v>
      </c>
      <c r="C119" s="122">
        <v>83.9</v>
      </c>
      <c r="D119">
        <f t="shared" si="1"/>
        <v>-0.54633935330377414</v>
      </c>
      <c r="E119">
        <v>2.9447852760736266E-2</v>
      </c>
    </row>
    <row r="120" spans="2:5">
      <c r="B120" s="121">
        <v>45456</v>
      </c>
      <c r="C120" s="122">
        <v>184.94</v>
      </c>
      <c r="D120">
        <f t="shared" si="1"/>
        <v>1.2498783454987834</v>
      </c>
      <c r="E120">
        <v>2.9446145282493692E-2</v>
      </c>
    </row>
    <row r="121" spans="2:5">
      <c r="B121" s="121">
        <v>44623</v>
      </c>
      <c r="C121" s="122">
        <v>82.2</v>
      </c>
      <c r="D121">
        <f t="shared" si="1"/>
        <v>-0.71117357695010552</v>
      </c>
      <c r="E121">
        <v>2.9430181590482263E-2</v>
      </c>
    </row>
    <row r="122" spans="2:5">
      <c r="B122" s="121">
        <v>45659</v>
      </c>
      <c r="C122" s="122">
        <v>284.60000000000002</v>
      </c>
      <c r="D122">
        <f t="shared" si="1"/>
        <v>0.47004132231404977</v>
      </c>
      <c r="E122">
        <v>2.929475587703444E-2</v>
      </c>
    </row>
    <row r="123" spans="2:5">
      <c r="B123" s="121">
        <v>45411</v>
      </c>
      <c r="C123" s="122">
        <v>193.6</v>
      </c>
      <c r="D123">
        <f t="shared" si="1"/>
        <v>0.25877763328998687</v>
      </c>
      <c r="E123">
        <v>2.9239766081871347E-2</v>
      </c>
    </row>
    <row r="124" spans="2:5">
      <c r="B124" s="121">
        <v>45334</v>
      </c>
      <c r="C124" s="122">
        <v>153.80000000000001</v>
      </c>
      <c r="D124">
        <f t="shared" si="1"/>
        <v>1.2113587347232209</v>
      </c>
      <c r="E124">
        <v>2.9106724657076099E-2</v>
      </c>
    </row>
    <row r="125" spans="2:5">
      <c r="B125" s="121">
        <v>44735</v>
      </c>
      <c r="C125" s="122">
        <v>69.55</v>
      </c>
      <c r="D125">
        <f t="shared" si="1"/>
        <v>-0.50795896710293598</v>
      </c>
      <c r="E125">
        <v>2.8846153846153889E-2</v>
      </c>
    </row>
    <row r="126" spans="2:5">
      <c r="B126" s="121">
        <v>44564</v>
      </c>
      <c r="C126" s="122">
        <v>141.35</v>
      </c>
      <c r="D126">
        <f t="shared" si="1"/>
        <v>-0.43187299035369781</v>
      </c>
      <c r="E126">
        <v>2.8748180494905302E-2</v>
      </c>
    </row>
    <row r="127" spans="2:5">
      <c r="B127" s="121">
        <v>45674</v>
      </c>
      <c r="C127" s="122">
        <v>248.8</v>
      </c>
      <c r="D127">
        <f t="shared" si="1"/>
        <v>2.6294675419401896</v>
      </c>
      <c r="E127">
        <v>2.8524183546920236E-2</v>
      </c>
    </row>
    <row r="128" spans="2:5">
      <c r="B128" s="121">
        <v>44897</v>
      </c>
      <c r="C128" s="122">
        <v>68.55</v>
      </c>
      <c r="D128">
        <f t="shared" si="1"/>
        <v>-0.70654965753424659</v>
      </c>
      <c r="E128">
        <v>2.8507126781695293E-2</v>
      </c>
    </row>
    <row r="129" spans="2:5">
      <c r="B129" s="121">
        <v>45671</v>
      </c>
      <c r="C129" s="122">
        <v>233.6</v>
      </c>
      <c r="D129">
        <f t="shared" si="1"/>
        <v>2.4813710879284652</v>
      </c>
      <c r="E129">
        <v>2.8395333480079193E-2</v>
      </c>
    </row>
    <row r="130" spans="2:5">
      <c r="B130" s="121">
        <v>44791</v>
      </c>
      <c r="C130" s="122">
        <v>67.099999999999994</v>
      </c>
      <c r="D130">
        <f t="shared" si="1"/>
        <v>-0.16490354698195397</v>
      </c>
      <c r="E130">
        <v>2.835249042145585E-2</v>
      </c>
    </row>
    <row r="131" spans="2:5">
      <c r="B131" s="121">
        <v>44629</v>
      </c>
      <c r="C131" s="122">
        <v>80.349999999999994</v>
      </c>
      <c r="D131">
        <f t="shared" ref="D131:D194" si="2">IFERROR((C131-C132)/C132,0)</f>
        <v>-0.33041666666666669</v>
      </c>
      <c r="E131">
        <v>2.81509916826614E-2</v>
      </c>
    </row>
    <row r="132" spans="2:5">
      <c r="B132" s="121">
        <v>45273</v>
      </c>
      <c r="C132" s="122">
        <v>120</v>
      </c>
      <c r="D132">
        <f t="shared" si="2"/>
        <v>0.10091743119266056</v>
      </c>
      <c r="E132">
        <v>2.7837259100642397E-2</v>
      </c>
    </row>
    <row r="133" spans="2:5">
      <c r="B133" s="121">
        <v>45210</v>
      </c>
      <c r="C133" s="122">
        <v>109</v>
      </c>
      <c r="D133">
        <f t="shared" si="2"/>
        <v>-0.28641571194762683</v>
      </c>
      <c r="E133">
        <v>2.7817067421027845E-2</v>
      </c>
    </row>
    <row r="134" spans="2:5">
      <c r="B134" s="121">
        <v>45365</v>
      </c>
      <c r="C134" s="122">
        <v>152.75</v>
      </c>
      <c r="D134">
        <f t="shared" si="2"/>
        <v>0.10408384531984102</v>
      </c>
      <c r="E134">
        <v>2.7581567440295957E-2</v>
      </c>
    </row>
    <row r="135" spans="2:5">
      <c r="B135" s="121">
        <v>45302</v>
      </c>
      <c r="C135" s="122">
        <v>138.35</v>
      </c>
      <c r="D135">
        <f t="shared" si="2"/>
        <v>3.7884471117779317E-2</v>
      </c>
      <c r="E135">
        <v>2.7478648347567684E-2</v>
      </c>
    </row>
    <row r="136" spans="2:5">
      <c r="B136" s="121">
        <v>45296</v>
      </c>
      <c r="C136" s="122">
        <v>133.30000000000001</v>
      </c>
      <c r="D136">
        <f t="shared" si="2"/>
        <v>-0.16557120500782466</v>
      </c>
      <c r="E136">
        <v>2.7360308285163865E-2</v>
      </c>
    </row>
    <row r="137" spans="2:5">
      <c r="B137" s="121">
        <v>44525</v>
      </c>
      <c r="C137" s="122">
        <v>159.75</v>
      </c>
      <c r="D137">
        <f t="shared" si="2"/>
        <v>-0.264299530256977</v>
      </c>
      <c r="E137">
        <v>2.7331189710610933E-2</v>
      </c>
    </row>
    <row r="138" spans="2:5">
      <c r="B138" s="121">
        <v>45484</v>
      </c>
      <c r="C138" s="122">
        <v>217.14</v>
      </c>
      <c r="D138">
        <f t="shared" si="2"/>
        <v>1.5560918187168922</v>
      </c>
      <c r="E138">
        <v>2.7298102852817249E-2</v>
      </c>
    </row>
    <row r="139" spans="2:5">
      <c r="B139" s="121">
        <v>44608</v>
      </c>
      <c r="C139" s="122">
        <v>84.95</v>
      </c>
      <c r="D139">
        <f t="shared" si="2"/>
        <v>0.54595086442220198</v>
      </c>
      <c r="E139">
        <v>2.720677146311971E-2</v>
      </c>
    </row>
    <row r="140" spans="2:5">
      <c r="B140" s="121">
        <v>44986</v>
      </c>
      <c r="C140" s="122">
        <v>54.95</v>
      </c>
      <c r="D140">
        <f t="shared" si="2"/>
        <v>-0.68455797933409868</v>
      </c>
      <c r="E140">
        <v>2.7102803738317811E-2</v>
      </c>
    </row>
    <row r="141" spans="2:5">
      <c r="B141" s="121">
        <v>45373</v>
      </c>
      <c r="C141" s="122">
        <v>174.2</v>
      </c>
      <c r="D141">
        <f t="shared" si="2"/>
        <v>1.5941921072226355</v>
      </c>
      <c r="E141">
        <v>2.681992337164741E-2</v>
      </c>
    </row>
    <row r="142" spans="2:5">
      <c r="B142" s="121">
        <v>44720</v>
      </c>
      <c r="C142" s="122">
        <v>67.150000000000006</v>
      </c>
      <c r="D142">
        <f t="shared" si="2"/>
        <v>2.9118773946360241E-2</v>
      </c>
      <c r="E142">
        <v>2.6758409785932719E-2</v>
      </c>
    </row>
    <row r="143" spans="2:5">
      <c r="B143" s="121">
        <v>44895</v>
      </c>
      <c r="C143" s="122">
        <v>65.25</v>
      </c>
      <c r="D143">
        <f t="shared" si="2"/>
        <v>-0.15039062499999997</v>
      </c>
      <c r="E143">
        <v>2.6750590086546074E-2</v>
      </c>
    </row>
    <row r="144" spans="2:5">
      <c r="B144" s="121">
        <v>45118</v>
      </c>
      <c r="C144" s="122">
        <v>76.8</v>
      </c>
      <c r="D144">
        <f t="shared" si="2"/>
        <v>0.23771152296535053</v>
      </c>
      <c r="E144">
        <v>2.6737967914438502E-2</v>
      </c>
    </row>
    <row r="145" spans="2:5">
      <c r="B145" s="121">
        <v>44708</v>
      </c>
      <c r="C145" s="122">
        <v>62.05</v>
      </c>
      <c r="D145">
        <f t="shared" si="2"/>
        <v>-0.56939625260235949</v>
      </c>
      <c r="E145">
        <v>2.6468155500413471E-2</v>
      </c>
    </row>
    <row r="146" spans="2:5">
      <c r="B146" s="121">
        <v>45330</v>
      </c>
      <c r="C146" s="122">
        <v>144.1</v>
      </c>
      <c r="D146">
        <f t="shared" si="2"/>
        <v>1.9558974358974357</v>
      </c>
      <c r="E146">
        <v>2.6353276353276271E-2</v>
      </c>
    </row>
    <row r="147" spans="2:5">
      <c r="B147" s="121">
        <v>44960</v>
      </c>
      <c r="C147" s="122">
        <v>48.75</v>
      </c>
      <c r="D147">
        <f t="shared" si="2"/>
        <v>-0.48303287380699894</v>
      </c>
      <c r="E147">
        <v>2.6315789473684209E-2</v>
      </c>
    </row>
    <row r="148" spans="2:5">
      <c r="B148" s="121">
        <v>45161</v>
      </c>
      <c r="C148" s="122">
        <v>94.3</v>
      </c>
      <c r="D148">
        <f t="shared" si="2"/>
        <v>-0.31368267831149932</v>
      </c>
      <c r="E148">
        <v>2.6115342763873683E-2</v>
      </c>
    </row>
    <row r="149" spans="2:5">
      <c r="B149" s="121">
        <v>44561</v>
      </c>
      <c r="C149" s="122">
        <v>137.4</v>
      </c>
      <c r="D149">
        <f t="shared" si="2"/>
        <v>-0.3092700583149004</v>
      </c>
      <c r="E149">
        <v>2.5755879059350634E-2</v>
      </c>
    </row>
    <row r="150" spans="2:5">
      <c r="B150" s="121">
        <v>45467</v>
      </c>
      <c r="C150" s="122">
        <v>198.92</v>
      </c>
      <c r="D150">
        <f t="shared" si="2"/>
        <v>-0.10993780482348213</v>
      </c>
      <c r="E150">
        <v>2.5625161124001025E-2</v>
      </c>
    </row>
    <row r="151" spans="2:5">
      <c r="B151" s="121">
        <v>45497</v>
      </c>
      <c r="C151" s="122">
        <v>223.49</v>
      </c>
      <c r="D151">
        <f t="shared" si="2"/>
        <v>1.3599788806758186</v>
      </c>
      <c r="E151">
        <v>2.560690193199033E-2</v>
      </c>
    </row>
    <row r="152" spans="2:5">
      <c r="B152" s="121">
        <v>45167</v>
      </c>
      <c r="C152" s="122">
        <v>94.7</v>
      </c>
      <c r="D152">
        <f t="shared" si="2"/>
        <v>-0.57332732597431846</v>
      </c>
      <c r="E152">
        <v>2.5446670276123538E-2</v>
      </c>
    </row>
    <row r="153" spans="2:5">
      <c r="B153" s="121">
        <v>45680</v>
      </c>
      <c r="C153" s="122">
        <v>221.95</v>
      </c>
      <c r="D153">
        <f t="shared" si="2"/>
        <v>6.1504615237457483E-2</v>
      </c>
      <c r="E153">
        <v>2.5410025410025412E-2</v>
      </c>
    </row>
    <row r="154" spans="2:5">
      <c r="B154" s="121">
        <v>45475</v>
      </c>
      <c r="C154" s="122">
        <v>209.09</v>
      </c>
      <c r="D154">
        <f t="shared" si="2"/>
        <v>8.9010416666666689E-2</v>
      </c>
      <c r="E154">
        <v>2.5101730646663746E-2</v>
      </c>
    </row>
    <row r="155" spans="2:5">
      <c r="B155" s="121">
        <v>45427</v>
      </c>
      <c r="C155" s="122">
        <v>192</v>
      </c>
      <c r="D155">
        <f t="shared" si="2"/>
        <v>-0.31455499625147265</v>
      </c>
      <c r="E155">
        <v>2.5093432995194811E-2</v>
      </c>
    </row>
    <row r="156" spans="2:5">
      <c r="B156" s="121">
        <v>45622</v>
      </c>
      <c r="C156" s="122">
        <v>280.11</v>
      </c>
      <c r="D156">
        <f t="shared" si="2"/>
        <v>1.4023156089193827</v>
      </c>
      <c r="E156">
        <v>2.4880172697669355E-2</v>
      </c>
    </row>
    <row r="157" spans="2:5">
      <c r="B157" s="121">
        <v>45259</v>
      </c>
      <c r="C157" s="122">
        <v>116.6</v>
      </c>
      <c r="D157">
        <f t="shared" si="2"/>
        <v>-0.47588438890636942</v>
      </c>
      <c r="E157">
        <v>2.4604569420035124E-2</v>
      </c>
    </row>
    <row r="158" spans="2:5">
      <c r="B158" s="121">
        <v>45485</v>
      </c>
      <c r="C158" s="122">
        <v>222.47</v>
      </c>
      <c r="D158">
        <f t="shared" si="2"/>
        <v>0.31134689065723542</v>
      </c>
      <c r="E158">
        <v>2.4546375610205458E-2</v>
      </c>
    </row>
    <row r="159" spans="2:5">
      <c r="B159" s="121">
        <v>45372</v>
      </c>
      <c r="C159" s="122">
        <v>169.65</v>
      </c>
      <c r="D159">
        <f t="shared" si="2"/>
        <v>1.012455516014235</v>
      </c>
      <c r="E159">
        <v>2.4456521739130505E-2</v>
      </c>
    </row>
    <row r="160" spans="2:5">
      <c r="B160" s="121">
        <v>44652</v>
      </c>
      <c r="C160" s="122">
        <v>84.3</v>
      </c>
      <c r="D160">
        <f t="shared" si="2"/>
        <v>-0.62469949247618195</v>
      </c>
      <c r="E160">
        <v>2.4301336573511544E-2</v>
      </c>
    </row>
    <row r="161" spans="2:5">
      <c r="B161" s="121">
        <v>45499</v>
      </c>
      <c r="C161" s="122">
        <v>224.62</v>
      </c>
      <c r="D161">
        <f t="shared" si="2"/>
        <v>3.7995726495726498</v>
      </c>
      <c r="E161">
        <v>2.4212302220600987E-2</v>
      </c>
    </row>
    <row r="162" spans="2:5">
      <c r="B162" s="121">
        <v>44771</v>
      </c>
      <c r="C162" s="122">
        <v>46.8</v>
      </c>
      <c r="D162">
        <f t="shared" si="2"/>
        <v>-0.49075081610446142</v>
      </c>
      <c r="E162">
        <v>2.4070021881837947E-2</v>
      </c>
    </row>
    <row r="163" spans="2:5">
      <c r="B163" s="121">
        <v>45160</v>
      </c>
      <c r="C163" s="122">
        <v>91.9</v>
      </c>
      <c r="D163">
        <f t="shared" si="2"/>
        <v>0.18427835051546407</v>
      </c>
      <c r="E163">
        <v>2.3955431754874714E-2</v>
      </c>
    </row>
    <row r="164" spans="2:5">
      <c r="B164" s="121">
        <v>45086</v>
      </c>
      <c r="C164" s="122">
        <v>77.599999999999994</v>
      </c>
      <c r="D164">
        <f t="shared" si="2"/>
        <v>0.38324420677361842</v>
      </c>
      <c r="E164">
        <v>2.3746701846965663E-2</v>
      </c>
    </row>
    <row r="165" spans="2:5">
      <c r="B165" s="121">
        <v>44753</v>
      </c>
      <c r="C165" s="122">
        <v>56.1</v>
      </c>
      <c r="D165">
        <f t="shared" si="2"/>
        <v>-0.10668789808917191</v>
      </c>
      <c r="E165">
        <v>2.3722627737226356E-2</v>
      </c>
    </row>
    <row r="166" spans="2:5">
      <c r="B166" s="121">
        <v>44813</v>
      </c>
      <c r="C166" s="122">
        <v>62.8</v>
      </c>
      <c r="D166">
        <f t="shared" si="2"/>
        <v>-0.48397699260476584</v>
      </c>
      <c r="E166">
        <v>2.3634881825590801E-2</v>
      </c>
    </row>
    <row r="167" spans="2:5">
      <c r="B167" s="121">
        <v>45267</v>
      </c>
      <c r="C167" s="122">
        <v>121.7</v>
      </c>
      <c r="D167">
        <f t="shared" si="2"/>
        <v>0.925632911392405</v>
      </c>
      <c r="E167">
        <v>2.3549201009251446E-2</v>
      </c>
    </row>
    <row r="168" spans="2:5">
      <c r="B168" s="121">
        <v>44889</v>
      </c>
      <c r="C168" s="122">
        <v>63.2</v>
      </c>
      <c r="D168">
        <f t="shared" si="2"/>
        <v>-6.5088757396449579E-2</v>
      </c>
      <c r="E168">
        <v>2.3481781376518265E-2</v>
      </c>
    </row>
    <row r="169" spans="2:5">
      <c r="B169" s="121">
        <v>44734</v>
      </c>
      <c r="C169" s="122">
        <v>67.599999999999994</v>
      </c>
      <c r="D169">
        <f t="shared" si="2"/>
        <v>-0.75444969124591355</v>
      </c>
      <c r="E169">
        <v>2.3467070401211161E-2</v>
      </c>
    </row>
    <row r="170" spans="2:5">
      <c r="B170" s="121">
        <v>45569</v>
      </c>
      <c r="C170" s="122">
        <v>275.3</v>
      </c>
      <c r="D170">
        <f t="shared" si="2"/>
        <v>3.1998474446987033</v>
      </c>
      <c r="E170">
        <v>2.3420074349442422E-2</v>
      </c>
    </row>
    <row r="171" spans="2:5">
      <c r="B171" s="121">
        <v>44840</v>
      </c>
      <c r="C171" s="122">
        <v>65.55</v>
      </c>
      <c r="D171">
        <f t="shared" si="2"/>
        <v>-0.50095165588123336</v>
      </c>
      <c r="E171">
        <v>2.3419203747072601E-2</v>
      </c>
    </row>
    <row r="172" spans="2:5">
      <c r="B172" s="121">
        <v>44504</v>
      </c>
      <c r="C172" s="122">
        <v>131.35</v>
      </c>
      <c r="D172">
        <f t="shared" si="2"/>
        <v>-0.13897082923631607</v>
      </c>
      <c r="E172">
        <v>2.3373587845734321E-2</v>
      </c>
    </row>
    <row r="173" spans="2:5">
      <c r="B173" s="121">
        <v>44530</v>
      </c>
      <c r="C173" s="122">
        <v>152.55000000000001</v>
      </c>
      <c r="D173">
        <f t="shared" si="2"/>
        <v>0.76869565217391322</v>
      </c>
      <c r="E173">
        <v>2.3138832997988044E-2</v>
      </c>
    </row>
    <row r="174" spans="2:5">
      <c r="B174" s="121">
        <v>44655</v>
      </c>
      <c r="C174" s="122">
        <v>86.25</v>
      </c>
      <c r="D174">
        <f t="shared" si="2"/>
        <v>-0.40020862308762173</v>
      </c>
      <c r="E174">
        <v>2.3131672597864802E-2</v>
      </c>
    </row>
    <row r="175" spans="2:5">
      <c r="B175" s="121">
        <v>45324</v>
      </c>
      <c r="C175" s="122">
        <v>143.80000000000001</v>
      </c>
      <c r="D175">
        <f t="shared" si="2"/>
        <v>1.0931586608442505</v>
      </c>
      <c r="E175">
        <v>2.3123443614372109E-2</v>
      </c>
    </row>
    <row r="176" spans="2:5">
      <c r="B176" s="121">
        <v>44721</v>
      </c>
      <c r="C176" s="122">
        <v>68.7</v>
      </c>
      <c r="D176">
        <f t="shared" si="2"/>
        <v>-0.29610655737704911</v>
      </c>
      <c r="E176">
        <v>2.3082650781831675E-2</v>
      </c>
    </row>
    <row r="177" spans="2:5">
      <c r="B177" s="121">
        <v>45145</v>
      </c>
      <c r="C177" s="122">
        <v>97.6</v>
      </c>
      <c r="D177">
        <f t="shared" si="2"/>
        <v>0.1873479318734792</v>
      </c>
      <c r="E177">
        <v>2.3060796645702184E-2</v>
      </c>
    </row>
    <row r="178" spans="2:5">
      <c r="B178" s="121">
        <v>44630</v>
      </c>
      <c r="C178" s="122">
        <v>82.2</v>
      </c>
      <c r="D178">
        <f t="shared" si="2"/>
        <v>0.59922178988326857</v>
      </c>
      <c r="E178">
        <v>2.3024268823895563E-2</v>
      </c>
    </row>
    <row r="179" spans="2:5">
      <c r="B179" s="121">
        <v>44973</v>
      </c>
      <c r="C179" s="122">
        <v>51.4</v>
      </c>
      <c r="D179">
        <f t="shared" si="2"/>
        <v>-0.82043668122270741</v>
      </c>
      <c r="E179">
        <v>2.2885572139303454E-2</v>
      </c>
    </row>
    <row r="180" spans="2:5">
      <c r="B180" s="121">
        <v>45630</v>
      </c>
      <c r="C180" s="122">
        <v>286.25</v>
      </c>
      <c r="D180">
        <f t="shared" si="2"/>
        <v>0.77739832350201787</v>
      </c>
      <c r="E180">
        <v>2.2869394318384764E-2</v>
      </c>
    </row>
    <row r="181" spans="2:5">
      <c r="B181" s="121">
        <v>45342</v>
      </c>
      <c r="C181" s="122">
        <v>161.05000000000001</v>
      </c>
      <c r="D181">
        <f t="shared" si="2"/>
        <v>-0.45774410774410773</v>
      </c>
      <c r="E181">
        <v>2.2539682539682613E-2</v>
      </c>
    </row>
    <row r="182" spans="2:5">
      <c r="B182" s="121">
        <v>45558</v>
      </c>
      <c r="C182" s="122">
        <v>297</v>
      </c>
      <c r="D182">
        <f t="shared" si="2"/>
        <v>0.39725254045916447</v>
      </c>
      <c r="E182">
        <v>2.2375215146299483E-2</v>
      </c>
    </row>
    <row r="183" spans="2:5">
      <c r="B183" s="121">
        <v>45482</v>
      </c>
      <c r="C183" s="122">
        <v>212.56</v>
      </c>
      <c r="D183">
        <f t="shared" si="2"/>
        <v>9.9353504008275195E-2</v>
      </c>
      <c r="E183">
        <v>2.2267109123262612E-2</v>
      </c>
    </row>
    <row r="184" spans="2:5">
      <c r="B184" s="121">
        <v>45404</v>
      </c>
      <c r="C184" s="122">
        <v>193.35</v>
      </c>
      <c r="D184">
        <f t="shared" si="2"/>
        <v>1.2275345622119815</v>
      </c>
      <c r="E184">
        <v>2.193446088794929E-2</v>
      </c>
    </row>
    <row r="185" spans="2:5">
      <c r="B185" s="121">
        <v>45135</v>
      </c>
      <c r="C185" s="122">
        <v>86.8</v>
      </c>
      <c r="D185">
        <f t="shared" si="2"/>
        <v>-0.46452806909315236</v>
      </c>
      <c r="E185">
        <v>2.1777516185991691E-2</v>
      </c>
    </row>
    <row r="186" spans="2:5">
      <c r="B186" s="121">
        <v>45344</v>
      </c>
      <c r="C186" s="122">
        <v>162.1</v>
      </c>
      <c r="D186">
        <f t="shared" si="2"/>
        <v>-0.14323467230443973</v>
      </c>
      <c r="E186">
        <v>2.1745981720768914E-2</v>
      </c>
    </row>
    <row r="187" spans="2:5">
      <c r="B187" s="121">
        <v>45401</v>
      </c>
      <c r="C187" s="122">
        <v>189.2</v>
      </c>
      <c r="D187">
        <f t="shared" si="2"/>
        <v>2.6314779270633397</v>
      </c>
      <c r="E187">
        <v>2.1598272138228944E-2</v>
      </c>
    </row>
    <row r="188" spans="2:5">
      <c r="B188" s="121">
        <v>44950</v>
      </c>
      <c r="C188" s="122">
        <v>52.1</v>
      </c>
      <c r="D188">
        <f t="shared" si="2"/>
        <v>-0.21830457614403606</v>
      </c>
      <c r="E188">
        <v>2.156862745098042E-2</v>
      </c>
    </row>
    <row r="189" spans="2:5">
      <c r="B189" s="121">
        <v>44896</v>
      </c>
      <c r="C189" s="122">
        <v>66.650000000000006</v>
      </c>
      <c r="D189">
        <f t="shared" si="2"/>
        <v>0.2019837691614067</v>
      </c>
      <c r="E189">
        <v>2.1455938697318096E-2</v>
      </c>
    </row>
    <row r="190" spans="2:5">
      <c r="B190" s="121">
        <v>44747</v>
      </c>
      <c r="C190" s="122">
        <v>55.45</v>
      </c>
      <c r="D190">
        <f t="shared" si="2"/>
        <v>-0.25868983957219244</v>
      </c>
      <c r="E190">
        <v>2.1178637200736754E-2</v>
      </c>
    </row>
    <row r="191" spans="2:5">
      <c r="B191" s="121">
        <v>45117</v>
      </c>
      <c r="C191" s="122">
        <v>74.8</v>
      </c>
      <c r="D191">
        <f t="shared" si="2"/>
        <v>-0.34299516908212557</v>
      </c>
      <c r="E191">
        <v>2.1160409556313955E-2</v>
      </c>
    </row>
    <row r="192" spans="2:5">
      <c r="B192" s="121">
        <v>45216</v>
      </c>
      <c r="C192" s="122">
        <v>113.85</v>
      </c>
      <c r="D192">
        <f t="shared" si="2"/>
        <v>-0.41749808135072908</v>
      </c>
      <c r="E192">
        <v>2.1076233183856451E-2</v>
      </c>
    </row>
    <row r="193" spans="2:5">
      <c r="B193" s="121">
        <v>45420</v>
      </c>
      <c r="C193" s="122">
        <v>195.45</v>
      </c>
      <c r="D193">
        <f t="shared" si="2"/>
        <v>0.53474676089517081</v>
      </c>
      <c r="E193">
        <v>2.0893183598850878E-2</v>
      </c>
    </row>
    <row r="194" spans="2:5">
      <c r="B194" s="121">
        <v>45281</v>
      </c>
      <c r="C194" s="122">
        <v>127.35</v>
      </c>
      <c r="D194">
        <f t="shared" si="2"/>
        <v>-5.9800664451827204E-2</v>
      </c>
      <c r="E194">
        <v>2.0841683366733421E-2</v>
      </c>
    </row>
    <row r="195" spans="2:5">
      <c r="B195" s="121">
        <v>44495</v>
      </c>
      <c r="C195" s="122">
        <v>135.44999999999999</v>
      </c>
      <c r="D195">
        <f t="shared" ref="D195:D258" si="3">IFERROR((C195-C196)/C196,0)</f>
        <v>0.27722772277227714</v>
      </c>
      <c r="E195">
        <v>2.072343632253203E-2</v>
      </c>
    </row>
    <row r="196" spans="2:5">
      <c r="B196" s="121">
        <v>45209</v>
      </c>
      <c r="C196" s="122">
        <v>106.05</v>
      </c>
      <c r="D196">
        <f t="shared" si="3"/>
        <v>0.6416408668730651</v>
      </c>
      <c r="E196">
        <v>2.0692974013474412E-2</v>
      </c>
    </row>
    <row r="197" spans="2:5">
      <c r="B197" s="121">
        <v>44819</v>
      </c>
      <c r="C197" s="122">
        <v>64.599999999999994</v>
      </c>
      <c r="D197">
        <f t="shared" si="3"/>
        <v>-0.78038415774264835</v>
      </c>
      <c r="E197">
        <v>2.0537124802527604E-2</v>
      </c>
    </row>
    <row r="198" spans="2:5">
      <c r="B198" s="121">
        <v>45642</v>
      </c>
      <c r="C198" s="122">
        <v>294.14999999999998</v>
      </c>
      <c r="D198">
        <f t="shared" si="3"/>
        <v>3.8902743142144636</v>
      </c>
      <c r="E198">
        <v>2.0468343451864622E-2</v>
      </c>
    </row>
    <row r="199" spans="2:5">
      <c r="B199" s="121">
        <v>44923</v>
      </c>
      <c r="C199" s="122">
        <v>60.15</v>
      </c>
      <c r="D199">
        <f t="shared" si="3"/>
        <v>-0.74304754581571186</v>
      </c>
      <c r="E199">
        <v>2.0356234096692037E-2</v>
      </c>
    </row>
    <row r="200" spans="2:5">
      <c r="B200" s="121">
        <v>45505</v>
      </c>
      <c r="C200" s="122">
        <v>234.09</v>
      </c>
      <c r="D200">
        <f t="shared" si="3"/>
        <v>-9.9480669359492152E-2</v>
      </c>
      <c r="E200">
        <v>2.0222270647199891E-2</v>
      </c>
    </row>
    <row r="201" spans="2:5">
      <c r="B201" s="121">
        <v>45541</v>
      </c>
      <c r="C201" s="122">
        <v>259.95</v>
      </c>
      <c r="D201">
        <f t="shared" si="3"/>
        <v>4.0721951219512196</v>
      </c>
      <c r="E201">
        <v>2.0011771630370784E-2</v>
      </c>
    </row>
    <row r="202" spans="2:5">
      <c r="B202" s="121">
        <v>45014</v>
      </c>
      <c r="C202" s="122">
        <v>51.25</v>
      </c>
      <c r="D202">
        <f t="shared" si="3"/>
        <v>-0.69817432273262658</v>
      </c>
      <c r="E202">
        <v>1.9900497512437811E-2</v>
      </c>
    </row>
    <row r="203" spans="2:5">
      <c r="B203" s="121">
        <v>45355</v>
      </c>
      <c r="C203" s="122">
        <v>169.8</v>
      </c>
      <c r="D203">
        <f t="shared" si="3"/>
        <v>1.634600465477114</v>
      </c>
      <c r="E203">
        <v>1.9819819819819888E-2</v>
      </c>
    </row>
    <row r="204" spans="2:5">
      <c r="B204" s="121">
        <v>45070</v>
      </c>
      <c r="C204" s="122">
        <v>64.45</v>
      </c>
      <c r="D204">
        <f t="shared" si="3"/>
        <v>-0.40157845868152275</v>
      </c>
      <c r="E204">
        <v>1.9778481012658226E-2</v>
      </c>
    </row>
    <row r="205" spans="2:5">
      <c r="B205" s="121">
        <v>45229</v>
      </c>
      <c r="C205" s="122">
        <v>107.7</v>
      </c>
      <c r="D205">
        <f t="shared" si="3"/>
        <v>0.26780459093584463</v>
      </c>
      <c r="E205">
        <v>1.9403691433980096E-2</v>
      </c>
    </row>
    <row r="206" spans="2:5">
      <c r="B206" s="121">
        <v>45134</v>
      </c>
      <c r="C206" s="122">
        <v>84.95</v>
      </c>
      <c r="D206">
        <f t="shared" si="3"/>
        <v>-0.15092453773113437</v>
      </c>
      <c r="E206">
        <v>1.9196160767846533E-2</v>
      </c>
    </row>
    <row r="207" spans="2:5">
      <c r="B207" s="121">
        <v>45176</v>
      </c>
      <c r="C207" s="122">
        <v>100.05</v>
      </c>
      <c r="D207">
        <f t="shared" si="3"/>
        <v>-0.63730288200108753</v>
      </c>
      <c r="E207">
        <v>1.883910386965371E-2</v>
      </c>
    </row>
    <row r="208" spans="2:5">
      <c r="B208" s="121">
        <v>45553</v>
      </c>
      <c r="C208" s="122">
        <v>275.85000000000002</v>
      </c>
      <c r="D208">
        <f t="shared" si="3"/>
        <v>2.6367831245880033</v>
      </c>
      <c r="E208">
        <v>1.8836565096952994E-2</v>
      </c>
    </row>
    <row r="209" spans="2:5">
      <c r="B209" s="121">
        <v>45096</v>
      </c>
      <c r="C209" s="122">
        <v>75.849999999999994</v>
      </c>
      <c r="D209">
        <f t="shared" si="3"/>
        <v>0.21651964715316749</v>
      </c>
      <c r="E209">
        <v>1.8804566823371276E-2</v>
      </c>
    </row>
    <row r="210" spans="2:5">
      <c r="B210" s="121">
        <v>44834</v>
      </c>
      <c r="C210" s="122">
        <v>62.35</v>
      </c>
      <c r="D210">
        <f t="shared" si="3"/>
        <v>-0.67270341207349083</v>
      </c>
      <c r="E210">
        <v>1.8790849673202589E-2</v>
      </c>
    </row>
    <row r="211" spans="2:5">
      <c r="B211" s="121">
        <v>45387</v>
      </c>
      <c r="C211" s="122">
        <v>190.5</v>
      </c>
      <c r="D211">
        <f t="shared" si="3"/>
        <v>2.6669874879692013</v>
      </c>
      <c r="E211">
        <v>1.871657754010695E-2</v>
      </c>
    </row>
    <row r="212" spans="2:5">
      <c r="B212" s="121">
        <v>45019</v>
      </c>
      <c r="C212" s="122">
        <v>51.95</v>
      </c>
      <c r="D212">
        <f t="shared" si="3"/>
        <v>-0.61504260837347158</v>
      </c>
      <c r="E212">
        <v>1.8627450980392212E-2</v>
      </c>
    </row>
    <row r="213" spans="2:5">
      <c r="B213" s="121">
        <v>44426</v>
      </c>
      <c r="C213" s="122">
        <v>134.94999999999999</v>
      </c>
      <c r="D213">
        <f t="shared" si="3"/>
        <v>0.13498738435660204</v>
      </c>
      <c r="E213">
        <v>1.8490566037735762E-2</v>
      </c>
    </row>
    <row r="214" spans="2:5">
      <c r="B214" s="121">
        <v>45266</v>
      </c>
      <c r="C214" s="122">
        <v>118.9</v>
      </c>
      <c r="D214">
        <f t="shared" si="3"/>
        <v>-0.36788942052099943</v>
      </c>
      <c r="E214">
        <v>1.8415417558886558E-2</v>
      </c>
    </row>
    <row r="215" spans="2:5">
      <c r="B215" s="121">
        <v>45408</v>
      </c>
      <c r="C215" s="122">
        <v>188.1</v>
      </c>
      <c r="D215">
        <f t="shared" si="3"/>
        <v>-0.28383780696744715</v>
      </c>
      <c r="E215">
        <v>1.8408229561451033E-2</v>
      </c>
    </row>
    <row r="216" spans="2:5">
      <c r="B216" s="121">
        <v>45527</v>
      </c>
      <c r="C216" s="122">
        <v>262.64999999999998</v>
      </c>
      <c r="D216">
        <f t="shared" si="3"/>
        <v>3.4630416312659298</v>
      </c>
      <c r="E216">
        <v>1.8181113350907111E-2</v>
      </c>
    </row>
    <row r="217" spans="2:5">
      <c r="B217" s="121">
        <v>44831</v>
      </c>
      <c r="C217" s="122">
        <v>58.85</v>
      </c>
      <c r="D217">
        <f t="shared" si="3"/>
        <v>-0.32004621606008082</v>
      </c>
      <c r="E217">
        <v>1.8166089965397998E-2</v>
      </c>
    </row>
    <row r="218" spans="2:5">
      <c r="B218" s="121">
        <v>45141</v>
      </c>
      <c r="C218" s="122">
        <v>86.55</v>
      </c>
      <c r="D218">
        <f t="shared" si="3"/>
        <v>-0.6883327331652862</v>
      </c>
      <c r="E218">
        <v>1.7636684303350969E-2</v>
      </c>
    </row>
    <row r="219" spans="2:5">
      <c r="B219" s="121">
        <v>45551</v>
      </c>
      <c r="C219" s="122">
        <v>277.7</v>
      </c>
      <c r="D219">
        <f t="shared" si="3"/>
        <v>3.3594976452119307</v>
      </c>
      <c r="E219">
        <v>1.758886038842071E-2</v>
      </c>
    </row>
    <row r="220" spans="2:5">
      <c r="B220" s="121">
        <v>45061</v>
      </c>
      <c r="C220" s="122">
        <v>63.7</v>
      </c>
      <c r="D220">
        <f t="shared" si="3"/>
        <v>-0.37148495313270835</v>
      </c>
      <c r="E220">
        <v>1.7571884984025583E-2</v>
      </c>
    </row>
    <row r="221" spans="2:5">
      <c r="B221" s="121">
        <v>45180</v>
      </c>
      <c r="C221" s="122">
        <v>101.35</v>
      </c>
      <c r="D221">
        <f t="shared" si="3"/>
        <v>0.33707124010554085</v>
      </c>
      <c r="E221">
        <v>1.7570281124497992E-2</v>
      </c>
    </row>
    <row r="222" spans="2:5">
      <c r="B222" s="121">
        <v>45085</v>
      </c>
      <c r="C222" s="122">
        <v>75.8</v>
      </c>
      <c r="D222">
        <f t="shared" si="3"/>
        <v>-4.5961917268550036E-3</v>
      </c>
      <c r="E222">
        <v>1.7449664429530162E-2</v>
      </c>
    </row>
    <row r="223" spans="2:5">
      <c r="B223" s="121">
        <v>45104</v>
      </c>
      <c r="C223" s="122">
        <v>76.150000000000006</v>
      </c>
      <c r="D223">
        <f t="shared" si="3"/>
        <v>-0.41310211946050091</v>
      </c>
      <c r="E223">
        <v>1.7368069472278043E-2</v>
      </c>
    </row>
    <row r="224" spans="2:5">
      <c r="B224" s="121">
        <v>45295</v>
      </c>
      <c r="C224" s="122">
        <v>129.75</v>
      </c>
      <c r="D224">
        <f t="shared" si="3"/>
        <v>-7.022572554639922E-2</v>
      </c>
      <c r="E224">
        <v>1.7248137985103905E-2</v>
      </c>
    </row>
    <row r="225" spans="2:5">
      <c r="B225" s="121">
        <v>45322</v>
      </c>
      <c r="C225" s="122">
        <v>139.55000000000001</v>
      </c>
      <c r="D225">
        <f t="shared" si="3"/>
        <v>-0.47870750840493081</v>
      </c>
      <c r="E225">
        <v>1.7128279883382093E-2</v>
      </c>
    </row>
    <row r="226" spans="2:5">
      <c r="B226" s="121">
        <v>45545</v>
      </c>
      <c r="C226" s="122">
        <v>267.7</v>
      </c>
      <c r="D226">
        <f t="shared" si="3"/>
        <v>0.72876977720374558</v>
      </c>
      <c r="E226">
        <v>1.7097264437689972E-2</v>
      </c>
    </row>
    <row r="227" spans="2:5">
      <c r="B227" s="121">
        <v>45337</v>
      </c>
      <c r="C227" s="122">
        <v>154.85</v>
      </c>
      <c r="D227">
        <f t="shared" si="3"/>
        <v>-0.24081972839143015</v>
      </c>
      <c r="E227">
        <v>1.7077175697865314E-2</v>
      </c>
    </row>
    <row r="228" spans="2:5">
      <c r="B228" s="121">
        <v>45474</v>
      </c>
      <c r="C228" s="122">
        <v>203.97</v>
      </c>
      <c r="D228">
        <f t="shared" si="3"/>
        <v>2.9994117647058824</v>
      </c>
      <c r="E228">
        <v>1.7002393298763446E-2</v>
      </c>
    </row>
    <row r="229" spans="2:5">
      <c r="B229" s="121">
        <v>44944</v>
      </c>
      <c r="C229" s="122">
        <v>51</v>
      </c>
      <c r="D229">
        <f t="shared" si="3"/>
        <v>-0.154228855721393</v>
      </c>
      <c r="E229">
        <v>1.6949152542372909E-2</v>
      </c>
    </row>
    <row r="230" spans="2:5">
      <c r="B230" s="121">
        <v>44928</v>
      </c>
      <c r="C230" s="122">
        <v>60.3</v>
      </c>
      <c r="D230">
        <f t="shared" si="3"/>
        <v>-0.7018836209027538</v>
      </c>
      <c r="E230">
        <v>1.6863406408094434E-2</v>
      </c>
    </row>
    <row r="231" spans="2:5">
      <c r="B231" s="121">
        <v>45468</v>
      </c>
      <c r="C231" s="122">
        <v>202.27</v>
      </c>
      <c r="D231">
        <f t="shared" si="3"/>
        <v>0.70619991564740625</v>
      </c>
      <c r="E231">
        <v>1.6840941081842063E-2</v>
      </c>
    </row>
    <row r="232" spans="2:5">
      <c r="B232" s="121">
        <v>45260</v>
      </c>
      <c r="C232" s="122">
        <v>118.55</v>
      </c>
      <c r="D232">
        <f t="shared" si="3"/>
        <v>-0.39267418032786883</v>
      </c>
      <c r="E232">
        <v>1.6723842195540333E-2</v>
      </c>
    </row>
    <row r="233" spans="2:5">
      <c r="B233" s="121">
        <v>45428</v>
      </c>
      <c r="C233" s="122">
        <v>195.2</v>
      </c>
      <c r="D233">
        <f t="shared" si="3"/>
        <v>1.361766485178463</v>
      </c>
      <c r="E233">
        <v>1.6666666666666607E-2</v>
      </c>
    </row>
    <row r="234" spans="2:5">
      <c r="B234" s="121">
        <v>45132</v>
      </c>
      <c r="C234" s="122">
        <v>82.65</v>
      </c>
      <c r="D234">
        <f t="shared" si="3"/>
        <v>-0.58024377856780085</v>
      </c>
      <c r="E234">
        <v>1.6605166051660621E-2</v>
      </c>
    </row>
    <row r="235" spans="2:5">
      <c r="B235" s="121">
        <v>45392</v>
      </c>
      <c r="C235" s="122">
        <v>196.9</v>
      </c>
      <c r="D235">
        <f t="shared" si="3"/>
        <v>-0.25537949551866279</v>
      </c>
      <c r="E235">
        <v>1.6520392359318622E-2</v>
      </c>
    </row>
    <row r="236" spans="2:5">
      <c r="B236" s="121">
        <v>45520</v>
      </c>
      <c r="C236" s="122">
        <v>264.43</v>
      </c>
      <c r="D236">
        <f t="shared" si="3"/>
        <v>-7.1262995223377423E-2</v>
      </c>
      <c r="E236">
        <v>1.6491120166064507E-2</v>
      </c>
    </row>
    <row r="237" spans="2:5">
      <c r="B237" s="121">
        <v>45623</v>
      </c>
      <c r="C237" s="122">
        <v>284.72000000000003</v>
      </c>
      <c r="D237">
        <f t="shared" si="3"/>
        <v>1.2410074773711139</v>
      </c>
      <c r="E237">
        <v>1.6457820142087087E-2</v>
      </c>
    </row>
    <row r="238" spans="2:5">
      <c r="B238" s="121">
        <v>45287</v>
      </c>
      <c r="C238" s="122">
        <v>127.05</v>
      </c>
      <c r="D238">
        <f t="shared" si="3"/>
        <v>0.92354277062831192</v>
      </c>
      <c r="E238">
        <v>1.6399999999999977E-2</v>
      </c>
    </row>
    <row r="239" spans="2:5">
      <c r="B239" s="121">
        <v>44733</v>
      </c>
      <c r="C239" s="122">
        <v>66.05</v>
      </c>
      <c r="D239">
        <f t="shared" si="3"/>
        <v>-0.48976438779451525</v>
      </c>
      <c r="E239">
        <v>1.6153846153846109E-2</v>
      </c>
    </row>
    <row r="240" spans="2:5">
      <c r="B240" s="121">
        <v>45309</v>
      </c>
      <c r="C240" s="122">
        <v>129.44999999999999</v>
      </c>
      <c r="D240">
        <f t="shared" si="3"/>
        <v>1.3905817174515234</v>
      </c>
      <c r="E240">
        <v>1.6091051805337386E-2</v>
      </c>
    </row>
    <row r="241" spans="2:5">
      <c r="B241" s="121">
        <v>45035</v>
      </c>
      <c r="C241" s="122">
        <v>54.15</v>
      </c>
      <c r="D241">
        <f t="shared" si="3"/>
        <v>-0.60503282275711157</v>
      </c>
      <c r="E241">
        <v>1.5947467166979389E-2</v>
      </c>
    </row>
    <row r="242" spans="2:5">
      <c r="B242" s="121">
        <v>44476</v>
      </c>
      <c r="C242" s="122">
        <v>137.1</v>
      </c>
      <c r="D242">
        <f t="shared" si="3"/>
        <v>0.37858220211161375</v>
      </c>
      <c r="E242">
        <v>1.5931826602445395E-2</v>
      </c>
    </row>
    <row r="243" spans="2:5">
      <c r="B243" s="121">
        <v>45183</v>
      </c>
      <c r="C243" s="122">
        <v>99.45</v>
      </c>
      <c r="D243">
        <f t="shared" si="3"/>
        <v>0.81478102189781032</v>
      </c>
      <c r="E243">
        <v>1.5832482124616926E-2</v>
      </c>
    </row>
    <row r="244" spans="2:5">
      <c r="B244" s="121">
        <v>44993</v>
      </c>
      <c r="C244" s="122">
        <v>54.8</v>
      </c>
      <c r="D244">
        <f t="shared" si="3"/>
        <v>-0.15038759689922485</v>
      </c>
      <c r="E244">
        <v>1.5755329008340951E-2</v>
      </c>
    </row>
    <row r="245" spans="2:5">
      <c r="B245" s="121">
        <v>45065</v>
      </c>
      <c r="C245" s="122">
        <v>64.5</v>
      </c>
      <c r="D245">
        <f t="shared" si="3"/>
        <v>0.16321009918845802</v>
      </c>
      <c r="E245">
        <v>1.5748031496062992E-2</v>
      </c>
    </row>
    <row r="246" spans="2:5">
      <c r="B246" s="121">
        <v>44781</v>
      </c>
      <c r="C246" s="122">
        <v>55.45</v>
      </c>
      <c r="D246">
        <f t="shared" si="3"/>
        <v>-0.15019157088122601</v>
      </c>
      <c r="E246">
        <v>1.5567765567765594E-2</v>
      </c>
    </row>
    <row r="247" spans="2:5">
      <c r="B247" s="121">
        <v>44790</v>
      </c>
      <c r="C247" s="122">
        <v>65.25</v>
      </c>
      <c r="D247">
        <f t="shared" si="3"/>
        <v>-0.35714285714285715</v>
      </c>
      <c r="E247">
        <v>1.556420233463035E-2</v>
      </c>
    </row>
    <row r="248" spans="2:5">
      <c r="B248" s="121">
        <v>45198</v>
      </c>
      <c r="C248" s="122">
        <v>101.5</v>
      </c>
      <c r="D248">
        <f t="shared" si="3"/>
        <v>0.40290255701451289</v>
      </c>
      <c r="E248">
        <v>1.5507753876938441E-2</v>
      </c>
    </row>
    <row r="249" spans="2:5">
      <c r="B249" s="121">
        <v>45083</v>
      </c>
      <c r="C249" s="122">
        <v>72.349999999999994</v>
      </c>
      <c r="D249">
        <f t="shared" si="3"/>
        <v>-0.36171151301279225</v>
      </c>
      <c r="E249">
        <v>1.5438596491227991E-2</v>
      </c>
    </row>
    <row r="250" spans="2:5">
      <c r="B250" s="121">
        <v>45219</v>
      </c>
      <c r="C250" s="122">
        <v>113.35</v>
      </c>
      <c r="D250">
        <f t="shared" si="3"/>
        <v>-0.58288868445262187</v>
      </c>
      <c r="E250">
        <v>1.5226153157187537E-2</v>
      </c>
    </row>
    <row r="251" spans="2:5">
      <c r="B251" s="121">
        <v>45546</v>
      </c>
      <c r="C251" s="122">
        <v>271.75</v>
      </c>
      <c r="D251">
        <f t="shared" si="3"/>
        <v>0.90501226778829291</v>
      </c>
      <c r="E251">
        <v>1.512887560702283E-2</v>
      </c>
    </row>
    <row r="252" spans="2:5">
      <c r="B252" s="121">
        <v>44543</v>
      </c>
      <c r="C252" s="122">
        <v>142.65</v>
      </c>
      <c r="D252">
        <f t="shared" si="3"/>
        <v>0.54466702761234453</v>
      </c>
      <c r="E252">
        <v>1.494130202774809E-2</v>
      </c>
    </row>
    <row r="253" spans="2:5">
      <c r="B253" s="121">
        <v>45166</v>
      </c>
      <c r="C253" s="122">
        <v>92.35</v>
      </c>
      <c r="D253">
        <f t="shared" si="3"/>
        <v>-0.49286106534870949</v>
      </c>
      <c r="E253">
        <v>1.4835164835164772E-2</v>
      </c>
    </row>
    <row r="254" spans="2:5">
      <c r="B254" s="121">
        <v>45379</v>
      </c>
      <c r="C254" s="122">
        <v>182.1</v>
      </c>
      <c r="D254">
        <f t="shared" si="3"/>
        <v>0.82282282282282271</v>
      </c>
      <c r="E254">
        <v>1.4767344664251914E-2</v>
      </c>
    </row>
    <row r="255" spans="2:5">
      <c r="B255" s="121">
        <v>45195</v>
      </c>
      <c r="C255" s="122">
        <v>99.9</v>
      </c>
      <c r="D255">
        <f t="shared" si="3"/>
        <v>-0.50087434424181865</v>
      </c>
      <c r="E255">
        <v>1.472828847130526E-2</v>
      </c>
    </row>
    <row r="256" spans="2:5">
      <c r="B256" s="121">
        <v>45470</v>
      </c>
      <c r="C256" s="122">
        <v>200.15</v>
      </c>
      <c r="D256">
        <f t="shared" si="3"/>
        <v>1.5034396497811131</v>
      </c>
      <c r="E256">
        <v>1.4702154626109028E-2</v>
      </c>
    </row>
    <row r="257" spans="2:5">
      <c r="B257" s="121">
        <v>44620</v>
      </c>
      <c r="C257" s="122">
        <v>79.95</v>
      </c>
      <c r="D257">
        <f t="shared" si="3"/>
        <v>-0.63761218384552631</v>
      </c>
      <c r="E257">
        <v>1.4593908629441698E-2</v>
      </c>
    </row>
    <row r="258" spans="2:5">
      <c r="B258" s="121">
        <v>45491</v>
      </c>
      <c r="C258" s="122">
        <v>220.62</v>
      </c>
      <c r="D258">
        <f t="shared" si="3"/>
        <v>0.60626137604659636</v>
      </c>
      <c r="E258">
        <v>1.4391466274311442E-2</v>
      </c>
    </row>
    <row r="259" spans="2:5">
      <c r="B259" s="121">
        <v>44421</v>
      </c>
      <c r="C259" s="122">
        <v>137.35</v>
      </c>
      <c r="D259">
        <f t="shared" ref="D259:D322" si="4">IFERROR((C259-C260)/C260,0)</f>
        <v>1.2224919093851132</v>
      </c>
      <c r="E259">
        <v>1.4027316352897791E-2</v>
      </c>
    </row>
    <row r="260" spans="2:5">
      <c r="B260" s="121">
        <v>45056</v>
      </c>
      <c r="C260" s="122">
        <v>61.8</v>
      </c>
      <c r="D260">
        <f t="shared" si="4"/>
        <v>4.8346055979643664E-2</v>
      </c>
      <c r="E260">
        <v>1.3945857260049127E-2</v>
      </c>
    </row>
    <row r="261" spans="2:5">
      <c r="B261" s="121">
        <v>44922</v>
      </c>
      <c r="C261" s="122">
        <v>58.95</v>
      </c>
      <c r="D261">
        <f t="shared" si="4"/>
        <v>6.5040650406504086E-2</v>
      </c>
      <c r="E261">
        <v>1.3757523645743839E-2</v>
      </c>
    </row>
    <row r="262" spans="2:5">
      <c r="B262" s="121">
        <v>44978</v>
      </c>
      <c r="C262" s="122">
        <v>55.35</v>
      </c>
      <c r="D262">
        <f t="shared" si="4"/>
        <v>-0.21489361702127657</v>
      </c>
      <c r="E262">
        <v>1.3736263736263736E-2</v>
      </c>
    </row>
    <row r="263" spans="2:5">
      <c r="B263" s="121">
        <v>44736</v>
      </c>
      <c r="C263" s="122">
        <v>70.5</v>
      </c>
      <c r="D263">
        <f t="shared" si="4"/>
        <v>0.25892857142857145</v>
      </c>
      <c r="E263">
        <v>1.365923795830342E-2</v>
      </c>
    </row>
    <row r="264" spans="2:5">
      <c r="B264" s="121">
        <v>44935</v>
      </c>
      <c r="C264" s="122">
        <v>56</v>
      </c>
      <c r="D264">
        <f t="shared" si="4"/>
        <v>-0.2543275632490013</v>
      </c>
      <c r="E264">
        <v>1.3574660633484163E-2</v>
      </c>
    </row>
    <row r="265" spans="2:5">
      <c r="B265" s="121">
        <v>45092</v>
      </c>
      <c r="C265" s="122">
        <v>75.099999999999994</v>
      </c>
      <c r="D265">
        <f t="shared" si="4"/>
        <v>-0.38366844480919166</v>
      </c>
      <c r="E265">
        <v>1.3495276653171391E-2</v>
      </c>
    </row>
    <row r="266" spans="2:5">
      <c r="B266" s="121">
        <v>45246</v>
      </c>
      <c r="C266" s="122">
        <v>121.85</v>
      </c>
      <c r="D266">
        <f t="shared" si="4"/>
        <v>-0.50807428340734762</v>
      </c>
      <c r="E266">
        <v>1.3305613305613258E-2</v>
      </c>
    </row>
    <row r="267" spans="2:5">
      <c r="B267" s="121">
        <v>45538</v>
      </c>
      <c r="C267" s="122">
        <v>247.7</v>
      </c>
      <c r="D267">
        <f t="shared" si="4"/>
        <v>0.57871255576800495</v>
      </c>
      <c r="E267">
        <v>1.329515238290039E-2</v>
      </c>
    </row>
    <row r="268" spans="2:5">
      <c r="B268" s="121">
        <v>45363</v>
      </c>
      <c r="C268" s="122">
        <v>156.9</v>
      </c>
      <c r="D268">
        <f t="shared" si="4"/>
        <v>0.2046065259117083</v>
      </c>
      <c r="E268">
        <v>1.3238618017436303E-2</v>
      </c>
    </row>
    <row r="269" spans="2:5">
      <c r="B269" s="121">
        <v>45279</v>
      </c>
      <c r="C269" s="122">
        <v>130.25</v>
      </c>
      <c r="D269">
        <f t="shared" si="4"/>
        <v>-0.29403794037940378</v>
      </c>
      <c r="E269">
        <v>1.3224426293271011E-2</v>
      </c>
    </row>
    <row r="270" spans="2:5">
      <c r="B270" s="121">
        <v>45383</v>
      </c>
      <c r="C270" s="122">
        <v>184.5</v>
      </c>
      <c r="D270">
        <f t="shared" si="4"/>
        <v>0.46603098927294406</v>
      </c>
      <c r="E270">
        <v>1.3179571663920954E-2</v>
      </c>
    </row>
    <row r="271" spans="2:5">
      <c r="B271" s="121">
        <v>44434</v>
      </c>
      <c r="C271" s="122">
        <v>125.85</v>
      </c>
      <c r="D271">
        <f t="shared" si="4"/>
        <v>0.99761904761904752</v>
      </c>
      <c r="E271">
        <v>1.2877263581488888E-2</v>
      </c>
    </row>
    <row r="272" spans="2:5">
      <c r="B272" s="121">
        <v>44869</v>
      </c>
      <c r="C272" s="122">
        <v>63</v>
      </c>
      <c r="D272">
        <f t="shared" si="4"/>
        <v>-0.66597741371083186</v>
      </c>
      <c r="E272">
        <v>1.2861736334405098E-2</v>
      </c>
    </row>
    <row r="273" spans="2:5">
      <c r="B273" s="121">
        <v>45461</v>
      </c>
      <c r="C273" s="122">
        <v>188.61</v>
      </c>
      <c r="D273">
        <f t="shared" si="4"/>
        <v>1.9470312500000002</v>
      </c>
      <c r="E273">
        <v>1.272551546391755E-2</v>
      </c>
    </row>
    <row r="274" spans="2:5">
      <c r="B274" s="121">
        <v>44890</v>
      </c>
      <c r="C274" s="122">
        <v>64</v>
      </c>
      <c r="D274">
        <f t="shared" si="4"/>
        <v>-0.71126951186501852</v>
      </c>
      <c r="E274">
        <v>1.2658227848101221E-2</v>
      </c>
    </row>
    <row r="275" spans="2:5">
      <c r="B275" s="121">
        <v>45495</v>
      </c>
      <c r="C275" s="122">
        <v>221.66</v>
      </c>
      <c r="D275">
        <f t="shared" si="4"/>
        <v>1.6247483718176432</v>
      </c>
      <c r="E275">
        <v>1.2654758097674679E-2</v>
      </c>
    </row>
    <row r="276" spans="2:5">
      <c r="B276" s="121">
        <v>44662</v>
      </c>
      <c r="C276" s="122">
        <v>84.45</v>
      </c>
      <c r="D276">
        <f t="shared" si="4"/>
        <v>-0.67914133738601823</v>
      </c>
      <c r="E276">
        <v>1.2589928057553922E-2</v>
      </c>
    </row>
    <row r="277" spans="2:5">
      <c r="B277" s="121">
        <v>45544</v>
      </c>
      <c r="C277" s="122">
        <v>263.2</v>
      </c>
      <c r="D277">
        <f t="shared" si="4"/>
        <v>2.2373923739237389</v>
      </c>
      <c r="E277">
        <v>1.250240430852087E-2</v>
      </c>
    </row>
    <row r="278" spans="2:5">
      <c r="B278" s="121">
        <v>45131</v>
      </c>
      <c r="C278" s="122">
        <v>81.3</v>
      </c>
      <c r="D278">
        <f t="shared" si="4"/>
        <v>0.50974930362116977</v>
      </c>
      <c r="E278">
        <v>1.2453300124533002E-2</v>
      </c>
    </row>
    <row r="279" spans="2:5">
      <c r="B279" s="121">
        <v>45029</v>
      </c>
      <c r="C279" s="122">
        <v>53.85</v>
      </c>
      <c r="D279">
        <f t="shared" si="4"/>
        <v>-0.60750728862973757</v>
      </c>
      <c r="E279">
        <v>1.2218045112781928E-2</v>
      </c>
    </row>
    <row r="280" spans="2:5">
      <c r="B280" s="121">
        <v>45321</v>
      </c>
      <c r="C280" s="122">
        <v>137.19999999999999</v>
      </c>
      <c r="D280">
        <f t="shared" si="4"/>
        <v>1.189944134078212</v>
      </c>
      <c r="E280">
        <v>1.2172630025820561E-2</v>
      </c>
    </row>
    <row r="281" spans="2:5">
      <c r="B281" s="121">
        <v>44851</v>
      </c>
      <c r="C281" s="122">
        <v>62.65</v>
      </c>
      <c r="D281">
        <f t="shared" si="4"/>
        <v>-0.61810423651325819</v>
      </c>
      <c r="E281">
        <v>1.2116316639741519E-2</v>
      </c>
    </row>
    <row r="282" spans="2:5">
      <c r="B282" s="121">
        <v>45345</v>
      </c>
      <c r="C282" s="122">
        <v>164.05</v>
      </c>
      <c r="D282">
        <f t="shared" si="4"/>
        <v>-0.45849150024756552</v>
      </c>
      <c r="E282">
        <v>1.2029611351017995E-2</v>
      </c>
    </row>
    <row r="283" spans="2:5">
      <c r="B283" s="121">
        <v>45632</v>
      </c>
      <c r="C283" s="122">
        <v>302.95</v>
      </c>
      <c r="D283">
        <f t="shared" si="4"/>
        <v>0.93331206126356103</v>
      </c>
      <c r="E283">
        <v>1.2026056455653801E-2</v>
      </c>
    </row>
    <row r="284" spans="2:5">
      <c r="B284" s="121">
        <v>45338</v>
      </c>
      <c r="C284" s="122">
        <v>156.69999999999999</v>
      </c>
      <c r="D284">
        <f t="shared" si="4"/>
        <v>-0.19826042466103863</v>
      </c>
      <c r="E284">
        <v>1.1947045527930219E-2</v>
      </c>
    </row>
    <row r="285" spans="2:5">
      <c r="B285" s="121">
        <v>45414</v>
      </c>
      <c r="C285" s="122">
        <v>195.45</v>
      </c>
      <c r="D285">
        <f t="shared" si="4"/>
        <v>-0.24867379103559623</v>
      </c>
      <c r="E285">
        <v>1.1907843644835532E-2</v>
      </c>
    </row>
    <row r="286" spans="2:5">
      <c r="B286" s="121">
        <v>45518</v>
      </c>
      <c r="C286" s="122">
        <v>260.14</v>
      </c>
      <c r="D286">
        <f t="shared" si="4"/>
        <v>3.0678655199374512</v>
      </c>
      <c r="E286">
        <v>1.1902909600124485E-2</v>
      </c>
    </row>
    <row r="287" spans="2:5">
      <c r="B287" s="121">
        <v>44823</v>
      </c>
      <c r="C287" s="122">
        <v>63.95</v>
      </c>
      <c r="D287">
        <f t="shared" si="4"/>
        <v>-0.77814397224631404</v>
      </c>
      <c r="E287">
        <v>1.1867088607594936E-2</v>
      </c>
    </row>
    <row r="288" spans="2:5">
      <c r="B288" s="121">
        <v>45639</v>
      </c>
      <c r="C288" s="122">
        <v>288.25</v>
      </c>
      <c r="D288">
        <f t="shared" si="4"/>
        <v>3.7370583401807722</v>
      </c>
      <c r="E288">
        <v>1.1758511758511839E-2</v>
      </c>
    </row>
    <row r="289" spans="2:5">
      <c r="B289" s="121">
        <v>44924</v>
      </c>
      <c r="C289" s="122">
        <v>60.85</v>
      </c>
      <c r="D289">
        <f t="shared" si="4"/>
        <v>-3.1821797931583136E-2</v>
      </c>
      <c r="E289">
        <v>1.163757273482964E-2</v>
      </c>
    </row>
    <row r="290" spans="2:5">
      <c r="B290" s="121">
        <v>44915</v>
      </c>
      <c r="C290" s="122">
        <v>62.85</v>
      </c>
      <c r="D290">
        <f t="shared" si="4"/>
        <v>-0.56095005239259521</v>
      </c>
      <c r="E290">
        <v>1.126307320997591E-2</v>
      </c>
    </row>
    <row r="291" spans="2:5">
      <c r="B291" s="121">
        <v>44452</v>
      </c>
      <c r="C291" s="122">
        <v>143.15</v>
      </c>
      <c r="D291">
        <f t="shared" si="4"/>
        <v>6.5897244973938895E-2</v>
      </c>
      <c r="E291">
        <v>1.09463276836159E-2</v>
      </c>
    </row>
    <row r="292" spans="2:5">
      <c r="B292" s="121">
        <v>45300</v>
      </c>
      <c r="C292" s="122">
        <v>134.30000000000001</v>
      </c>
      <c r="D292">
        <f t="shared" si="4"/>
        <v>0.61031175059952036</v>
      </c>
      <c r="E292">
        <v>1.0914565299209764E-2</v>
      </c>
    </row>
    <row r="293" spans="2:5">
      <c r="B293" s="121">
        <v>44659</v>
      </c>
      <c r="C293" s="122">
        <v>83.4</v>
      </c>
      <c r="D293">
        <f t="shared" si="4"/>
        <v>-0.70091447014523933</v>
      </c>
      <c r="E293">
        <v>1.0909090909090978E-2</v>
      </c>
    </row>
    <row r="294" spans="2:5">
      <c r="B294" s="121">
        <v>45554</v>
      </c>
      <c r="C294" s="122">
        <v>278.85000000000002</v>
      </c>
      <c r="D294">
        <f t="shared" si="4"/>
        <v>2.5031407035175883</v>
      </c>
      <c r="E294">
        <v>1.0875475802066339E-2</v>
      </c>
    </row>
    <row r="295" spans="2:5">
      <c r="B295" s="121">
        <v>44677</v>
      </c>
      <c r="C295" s="122">
        <v>79.599999999999994</v>
      </c>
      <c r="D295">
        <f t="shared" si="4"/>
        <v>0.28594507269789976</v>
      </c>
      <c r="E295">
        <v>1.0793650793650722E-2</v>
      </c>
    </row>
    <row r="296" spans="2:5">
      <c r="B296" s="121">
        <v>44848</v>
      </c>
      <c r="C296" s="122">
        <v>61.9</v>
      </c>
      <c r="D296">
        <f t="shared" si="4"/>
        <v>-0.44234234234234238</v>
      </c>
      <c r="E296">
        <v>1.061224489795916E-2</v>
      </c>
    </row>
    <row r="297" spans="2:5">
      <c r="B297" s="121">
        <v>45212</v>
      </c>
      <c r="C297" s="122">
        <v>111</v>
      </c>
      <c r="D297">
        <f t="shared" si="4"/>
        <v>-0.19565217391304349</v>
      </c>
      <c r="E297">
        <v>1.0468821119708746E-2</v>
      </c>
    </row>
    <row r="298" spans="2:5">
      <c r="B298" s="121">
        <v>44470</v>
      </c>
      <c r="C298" s="122">
        <v>138</v>
      </c>
      <c r="D298">
        <f t="shared" si="4"/>
        <v>-0.39856177816517757</v>
      </c>
      <c r="E298">
        <v>1.0248901903367538E-2</v>
      </c>
    </row>
    <row r="299" spans="2:5">
      <c r="B299" s="121">
        <v>45504</v>
      </c>
      <c r="C299" s="122">
        <v>229.45</v>
      </c>
      <c r="D299">
        <f t="shared" si="4"/>
        <v>0.24687533963699584</v>
      </c>
      <c r="E299">
        <v>1.0214414652401678E-2</v>
      </c>
    </row>
    <row r="300" spans="2:5">
      <c r="B300" s="121">
        <v>45454</v>
      </c>
      <c r="C300" s="122">
        <v>184.02</v>
      </c>
      <c r="D300">
        <f t="shared" si="4"/>
        <v>-0.18894618537617339</v>
      </c>
      <c r="E300">
        <v>1.0210803689064634E-2</v>
      </c>
    </row>
    <row r="301" spans="2:5">
      <c r="B301" s="121">
        <v>45502</v>
      </c>
      <c r="C301" s="122">
        <v>226.89</v>
      </c>
      <c r="D301">
        <f t="shared" si="4"/>
        <v>0.17134744450180692</v>
      </c>
      <c r="E301">
        <v>1.010595672691649E-2</v>
      </c>
    </row>
    <row r="302" spans="2:5">
      <c r="B302" s="121">
        <v>45391</v>
      </c>
      <c r="C302" s="122">
        <v>193.7</v>
      </c>
      <c r="D302">
        <f t="shared" si="4"/>
        <v>0.45913370998116754</v>
      </c>
      <c r="E302">
        <v>9.9061522419185456E-3</v>
      </c>
    </row>
    <row r="303" spans="2:5">
      <c r="B303" s="121">
        <v>44557</v>
      </c>
      <c r="C303" s="122">
        <v>132.75</v>
      </c>
      <c r="D303">
        <f t="shared" si="4"/>
        <v>-0.5300884955752212</v>
      </c>
      <c r="E303">
        <v>9.889691898060186E-3</v>
      </c>
    </row>
    <row r="304" spans="2:5">
      <c r="B304" s="121">
        <v>45628</v>
      </c>
      <c r="C304" s="122">
        <v>282.5</v>
      </c>
      <c r="D304">
        <f t="shared" si="4"/>
        <v>3.5272435897435899</v>
      </c>
      <c r="E304">
        <v>9.7941092364884508E-3</v>
      </c>
    </row>
    <row r="305" spans="2:5">
      <c r="B305" s="121">
        <v>45057</v>
      </c>
      <c r="C305" s="122">
        <v>62.4</v>
      </c>
      <c r="D305">
        <f t="shared" si="4"/>
        <v>-0.70028818443804031</v>
      </c>
      <c r="E305">
        <v>9.7087378640776933E-3</v>
      </c>
    </row>
    <row r="306" spans="2:5">
      <c r="B306" s="121">
        <v>45685</v>
      </c>
      <c r="C306" s="122">
        <v>208.2</v>
      </c>
      <c r="D306">
        <f t="shared" si="4"/>
        <v>0.13553313335151349</v>
      </c>
      <c r="E306">
        <v>9.6993210475266739E-3</v>
      </c>
    </row>
    <row r="307" spans="2:5">
      <c r="B307" s="121">
        <v>45441</v>
      </c>
      <c r="C307" s="122">
        <v>183.35</v>
      </c>
      <c r="D307">
        <f t="shared" si="4"/>
        <v>2.8681434599156117</v>
      </c>
      <c r="E307">
        <v>9.6365638766519827E-3</v>
      </c>
    </row>
    <row r="308" spans="2:5">
      <c r="B308" s="121">
        <v>44956</v>
      </c>
      <c r="C308" s="122">
        <v>47.4</v>
      </c>
      <c r="D308">
        <f t="shared" si="4"/>
        <v>-0.25295508274231682</v>
      </c>
      <c r="E308">
        <v>9.5846645367411235E-3</v>
      </c>
    </row>
    <row r="309" spans="2:5">
      <c r="B309" s="121">
        <v>44825</v>
      </c>
      <c r="C309" s="122">
        <v>63.45</v>
      </c>
      <c r="D309">
        <f t="shared" si="4"/>
        <v>-0.29811946902654868</v>
      </c>
      <c r="E309">
        <v>9.5465393794749633E-3</v>
      </c>
    </row>
    <row r="310" spans="2:5">
      <c r="B310" s="121">
        <v>44592</v>
      </c>
      <c r="C310" s="122">
        <v>90.4</v>
      </c>
      <c r="D310">
        <f t="shared" si="4"/>
        <v>-0.22998296422487222</v>
      </c>
      <c r="E310">
        <v>9.491903964265868E-3</v>
      </c>
    </row>
    <row r="311" spans="2:5">
      <c r="B311" s="121">
        <v>45264</v>
      </c>
      <c r="C311" s="122">
        <v>117.4</v>
      </c>
      <c r="D311">
        <f t="shared" si="4"/>
        <v>0.57056856187290983</v>
      </c>
      <c r="E311">
        <v>9.4582975064489132E-3</v>
      </c>
    </row>
    <row r="312" spans="2:5">
      <c r="B312" s="121">
        <v>45113</v>
      </c>
      <c r="C312" s="122">
        <v>74.75</v>
      </c>
      <c r="D312">
        <f t="shared" si="4"/>
        <v>-1.3360053440213003E-3</v>
      </c>
      <c r="E312">
        <v>9.4530722484807948E-3</v>
      </c>
    </row>
    <row r="313" spans="2:5">
      <c r="B313" s="121">
        <v>45103</v>
      </c>
      <c r="C313" s="122">
        <v>74.849999999999994</v>
      </c>
      <c r="D313">
        <f t="shared" si="4"/>
        <v>-7.7634011090573149E-2</v>
      </c>
      <c r="E313">
        <v>9.4403236682398996E-3</v>
      </c>
    </row>
    <row r="314" spans="2:5">
      <c r="B314" s="121">
        <v>44642</v>
      </c>
      <c r="C314" s="122">
        <v>81.150000000000006</v>
      </c>
      <c r="D314">
        <f t="shared" si="4"/>
        <v>-0.58859315589353611</v>
      </c>
      <c r="E314">
        <v>9.3283582089552231E-3</v>
      </c>
    </row>
    <row r="315" spans="2:5">
      <c r="B315" s="121">
        <v>45415</v>
      </c>
      <c r="C315" s="122">
        <v>197.25</v>
      </c>
      <c r="D315">
        <f t="shared" si="4"/>
        <v>-0.24422391662515808</v>
      </c>
      <c r="E315">
        <v>9.2095165003837891E-3</v>
      </c>
    </row>
    <row r="316" spans="2:5">
      <c r="B316" s="121">
        <v>45608</v>
      </c>
      <c r="C316" s="122">
        <v>260.99</v>
      </c>
      <c r="D316">
        <f t="shared" si="4"/>
        <v>2.3676129032258064</v>
      </c>
      <c r="E316">
        <v>9.1640244373985165E-3</v>
      </c>
    </row>
    <row r="317" spans="2:5">
      <c r="B317" s="121">
        <v>45119</v>
      </c>
      <c r="C317" s="122">
        <v>77.5</v>
      </c>
      <c r="D317">
        <f t="shared" si="4"/>
        <v>-0.39688715953307391</v>
      </c>
      <c r="E317">
        <v>9.1145833333333703E-3</v>
      </c>
    </row>
    <row r="318" spans="2:5">
      <c r="B318" s="121">
        <v>45282</v>
      </c>
      <c r="C318" s="122">
        <v>128.5</v>
      </c>
      <c r="D318">
        <f t="shared" si="4"/>
        <v>-8.0829756795422106E-2</v>
      </c>
      <c r="E318">
        <v>9.030231645072679E-3</v>
      </c>
    </row>
    <row r="319" spans="2:5">
      <c r="B319" s="121">
        <v>44537</v>
      </c>
      <c r="C319" s="122">
        <v>139.80000000000001</v>
      </c>
      <c r="D319">
        <f t="shared" si="4"/>
        <v>1.4986595174262736</v>
      </c>
      <c r="E319">
        <v>9.0220137134608431E-3</v>
      </c>
    </row>
    <row r="320" spans="2:5">
      <c r="B320" s="121">
        <v>44783</v>
      </c>
      <c r="C320" s="122">
        <v>55.95</v>
      </c>
      <c r="D320">
        <f t="shared" si="4"/>
        <v>-0.81148921832884102</v>
      </c>
      <c r="E320">
        <v>9.017132551848512E-3</v>
      </c>
    </row>
    <row r="321" spans="2:5">
      <c r="B321" s="121">
        <v>45643</v>
      </c>
      <c r="C321" s="122">
        <v>296.8</v>
      </c>
      <c r="D321">
        <f t="shared" si="4"/>
        <v>5.9810748080699874E-2</v>
      </c>
      <c r="E321">
        <v>9.0090090090091252E-3</v>
      </c>
    </row>
    <row r="322" spans="2:5">
      <c r="B322" s="121">
        <v>45579</v>
      </c>
      <c r="C322" s="122">
        <v>280.05</v>
      </c>
      <c r="D322">
        <f t="shared" si="4"/>
        <v>3.5169354838709679</v>
      </c>
      <c r="E322">
        <v>9.0073860565663844E-3</v>
      </c>
    </row>
    <row r="323" spans="2:5">
      <c r="B323" s="121">
        <v>44795</v>
      </c>
      <c r="C323" s="122">
        <v>62</v>
      </c>
      <c r="D323">
        <f t="shared" ref="D323:D386" si="5">IFERROR((C323-C324)/C324,0)</f>
        <v>-5.613472333600664E-3</v>
      </c>
      <c r="E323">
        <v>8.9503661513425075E-3</v>
      </c>
    </row>
    <row r="324" spans="2:5">
      <c r="B324" s="121">
        <v>44858</v>
      </c>
      <c r="C324" s="122">
        <v>62.35</v>
      </c>
      <c r="D324">
        <f t="shared" si="5"/>
        <v>-0.71194271194271197</v>
      </c>
      <c r="E324">
        <v>8.8996763754046002E-3</v>
      </c>
    </row>
    <row r="325" spans="2:5">
      <c r="B325" s="121">
        <v>45679</v>
      </c>
      <c r="C325" s="122">
        <v>216.45</v>
      </c>
      <c r="D325">
        <f t="shared" si="5"/>
        <v>1.2075471698113207</v>
      </c>
      <c r="E325">
        <v>8.8557445816824856E-3</v>
      </c>
    </row>
    <row r="326" spans="2:5">
      <c r="B326" s="121">
        <v>45173</v>
      </c>
      <c r="C326" s="122">
        <v>98.05</v>
      </c>
      <c r="D326">
        <f t="shared" si="5"/>
        <v>0.8801534036433365</v>
      </c>
      <c r="E326">
        <v>8.7448559670781304E-3</v>
      </c>
    </row>
    <row r="327" spans="2:5">
      <c r="B327" s="121">
        <v>45022</v>
      </c>
      <c r="C327" s="122">
        <v>52.15</v>
      </c>
      <c r="D327">
        <f t="shared" si="5"/>
        <v>-0.62629881762809025</v>
      </c>
      <c r="E327">
        <v>8.7040618955511739E-3</v>
      </c>
    </row>
    <row r="328" spans="2:5">
      <c r="B328" s="121">
        <v>45303</v>
      </c>
      <c r="C328" s="122">
        <v>139.55000000000001</v>
      </c>
      <c r="D328">
        <f t="shared" si="5"/>
        <v>-1.2035398230088415E-2</v>
      </c>
      <c r="E328">
        <v>8.6736537766535383E-3</v>
      </c>
    </row>
    <row r="329" spans="2:5">
      <c r="B329" s="121">
        <v>44447</v>
      </c>
      <c r="C329" s="122">
        <v>141.25</v>
      </c>
      <c r="D329">
        <f t="shared" si="5"/>
        <v>0.69466106778644288</v>
      </c>
      <c r="E329">
        <v>8.5683684398428321E-3</v>
      </c>
    </row>
    <row r="330" spans="2:5">
      <c r="B330" s="121">
        <v>45133</v>
      </c>
      <c r="C330" s="122">
        <v>83.35</v>
      </c>
      <c r="D330">
        <f t="shared" si="5"/>
        <v>-0.36519421172886529</v>
      </c>
      <c r="E330">
        <v>8.4694494857832855E-3</v>
      </c>
    </row>
    <row r="331" spans="2:5">
      <c r="B331" s="121">
        <v>44572</v>
      </c>
      <c r="C331" s="122">
        <v>131.30000000000001</v>
      </c>
      <c r="D331">
        <f t="shared" si="5"/>
        <v>-1.0177157934413828E-2</v>
      </c>
      <c r="E331">
        <v>8.4485407066053984E-3</v>
      </c>
    </row>
    <row r="332" spans="2:5">
      <c r="B332" s="121">
        <v>44501</v>
      </c>
      <c r="C332" s="122">
        <v>132.65</v>
      </c>
      <c r="D332">
        <f t="shared" si="5"/>
        <v>1.1464401294498383</v>
      </c>
      <c r="E332">
        <v>8.3618396047129926E-3</v>
      </c>
    </row>
    <row r="333" spans="2:5">
      <c r="B333" s="121">
        <v>44855</v>
      </c>
      <c r="C333" s="122">
        <v>61.8</v>
      </c>
      <c r="D333">
        <f t="shared" si="5"/>
        <v>-0.18307997356245878</v>
      </c>
      <c r="E333">
        <v>8.1566068515497563E-3</v>
      </c>
    </row>
    <row r="334" spans="2:5">
      <c r="B334" s="121">
        <v>45110</v>
      </c>
      <c r="C334" s="122">
        <v>75.650000000000006</v>
      </c>
      <c r="D334">
        <f t="shared" si="5"/>
        <v>-0.72743649792830123</v>
      </c>
      <c r="E334">
        <v>7.9946702198535457E-3</v>
      </c>
    </row>
    <row r="335" spans="2:5">
      <c r="B335" s="121">
        <v>45576</v>
      </c>
      <c r="C335" s="122">
        <v>277.55</v>
      </c>
      <c r="D335">
        <f t="shared" si="5"/>
        <v>3.3985736925515058</v>
      </c>
      <c r="E335">
        <v>7.9898311240239276E-3</v>
      </c>
    </row>
    <row r="336" spans="2:5">
      <c r="B336" s="121">
        <v>44865</v>
      </c>
      <c r="C336" s="122">
        <v>63.1</v>
      </c>
      <c r="D336">
        <f t="shared" si="5"/>
        <v>-0.54636951833213521</v>
      </c>
      <c r="E336">
        <v>7.9872204472843447E-3</v>
      </c>
    </row>
    <row r="337" spans="2:5">
      <c r="B337" s="121">
        <v>44473</v>
      </c>
      <c r="C337" s="122">
        <v>139.1</v>
      </c>
      <c r="D337">
        <f t="shared" si="5"/>
        <v>0.26627218934911245</v>
      </c>
      <c r="E337">
        <v>7.9710144927535812E-3</v>
      </c>
    </row>
    <row r="338" spans="2:5">
      <c r="B338" s="121">
        <v>45211</v>
      </c>
      <c r="C338" s="122">
        <v>109.85</v>
      </c>
      <c r="D338">
        <f t="shared" si="5"/>
        <v>0.88745704467353936</v>
      </c>
      <c r="E338">
        <v>7.7981651376146264E-3</v>
      </c>
    </row>
    <row r="339" spans="2:5">
      <c r="B339" s="121">
        <v>45042</v>
      </c>
      <c r="C339" s="122">
        <v>58.2</v>
      </c>
      <c r="D339">
        <f t="shared" si="5"/>
        <v>0.12355212355212367</v>
      </c>
      <c r="E339">
        <v>7.7922077922078416E-3</v>
      </c>
    </row>
    <row r="340" spans="2:5">
      <c r="B340" s="121">
        <v>44974</v>
      </c>
      <c r="C340" s="122">
        <v>51.8</v>
      </c>
      <c r="D340">
        <f t="shared" si="5"/>
        <v>-0.38734476641040805</v>
      </c>
      <c r="E340">
        <v>7.7821011673151474E-3</v>
      </c>
    </row>
    <row r="341" spans="2:5">
      <c r="B341" s="121">
        <v>44657</v>
      </c>
      <c r="C341" s="122">
        <v>84.55</v>
      </c>
      <c r="D341">
        <f t="shared" si="5"/>
        <v>0.29877112135176659</v>
      </c>
      <c r="E341">
        <v>7.7473182359951301E-3</v>
      </c>
    </row>
    <row r="342" spans="2:5">
      <c r="B342" s="121">
        <v>44861</v>
      </c>
      <c r="C342" s="122">
        <v>65.099999999999994</v>
      </c>
      <c r="D342">
        <f t="shared" si="5"/>
        <v>-0.23185840707964608</v>
      </c>
      <c r="E342">
        <v>7.7399380804953569E-3</v>
      </c>
    </row>
    <row r="343" spans="2:5">
      <c r="B343" s="121">
        <v>45139</v>
      </c>
      <c r="C343" s="122">
        <v>84.75</v>
      </c>
      <c r="D343">
        <f t="shared" si="5"/>
        <v>-0.1516516516516517</v>
      </c>
      <c r="E343">
        <v>7.728894173602922E-3</v>
      </c>
    </row>
    <row r="344" spans="2:5">
      <c r="B344" s="121">
        <v>45191</v>
      </c>
      <c r="C344" s="122">
        <v>99.9</v>
      </c>
      <c r="D344">
        <f t="shared" si="5"/>
        <v>-0.25752508361204013</v>
      </c>
      <c r="E344">
        <v>7.5642965204235999E-3</v>
      </c>
    </row>
    <row r="345" spans="2:5">
      <c r="B345" s="121">
        <v>44439</v>
      </c>
      <c r="C345" s="122">
        <v>134.55000000000001</v>
      </c>
      <c r="D345">
        <f t="shared" si="5"/>
        <v>0.10106382978723411</v>
      </c>
      <c r="E345">
        <v>7.4878322725570939E-3</v>
      </c>
    </row>
    <row r="346" spans="2:5">
      <c r="B346" s="121">
        <v>45243</v>
      </c>
      <c r="C346" s="122">
        <v>122.2</v>
      </c>
      <c r="D346">
        <f t="shared" si="5"/>
        <v>-6.1443932411674243E-2</v>
      </c>
      <c r="E346">
        <v>7.4196207749382169E-3</v>
      </c>
    </row>
    <row r="347" spans="2:5">
      <c r="B347" s="121">
        <v>44571</v>
      </c>
      <c r="C347" s="122">
        <v>130.19999999999999</v>
      </c>
      <c r="D347">
        <f t="shared" si="5"/>
        <v>-1.5500945179584207E-2</v>
      </c>
      <c r="E347">
        <v>7.3500967117987514E-3</v>
      </c>
    </row>
    <row r="348" spans="2:5">
      <c r="B348" s="121">
        <v>44573</v>
      </c>
      <c r="C348" s="122">
        <v>132.25</v>
      </c>
      <c r="D348">
        <f t="shared" si="5"/>
        <v>-5.9053717538242692E-2</v>
      </c>
      <c r="E348">
        <v>7.235338918507148E-3</v>
      </c>
    </row>
    <row r="349" spans="2:5">
      <c r="B349" s="121">
        <v>45323</v>
      </c>
      <c r="C349" s="122">
        <v>140.55000000000001</v>
      </c>
      <c r="D349">
        <f t="shared" si="5"/>
        <v>-0.36215112321307003</v>
      </c>
      <c r="E349">
        <v>7.1658903618774623E-3</v>
      </c>
    </row>
    <row r="350" spans="2:5">
      <c r="B350" s="121">
        <v>45688</v>
      </c>
      <c r="C350" s="122">
        <v>220.35</v>
      </c>
      <c r="D350">
        <f t="shared" si="5"/>
        <v>0.18315077319587619</v>
      </c>
      <c r="E350">
        <v>7.0840950639852966E-3</v>
      </c>
    </row>
    <row r="351" spans="2:5">
      <c r="B351" s="121">
        <v>45457</v>
      </c>
      <c r="C351" s="122">
        <v>186.24</v>
      </c>
      <c r="D351">
        <f t="shared" si="5"/>
        <v>-2.9978586723768855E-3</v>
      </c>
      <c r="E351">
        <v>7.0293068022061825E-3</v>
      </c>
    </row>
    <row r="352" spans="2:5">
      <c r="B352" s="121">
        <v>45435</v>
      </c>
      <c r="C352" s="122">
        <v>186.8</v>
      </c>
      <c r="D352">
        <f t="shared" si="5"/>
        <v>0.98512221041445291</v>
      </c>
      <c r="E352">
        <v>7.0080862533693335E-3</v>
      </c>
    </row>
    <row r="353" spans="2:5">
      <c r="B353" s="121">
        <v>45147</v>
      </c>
      <c r="C353" s="122">
        <v>94.1</v>
      </c>
      <c r="D353">
        <f t="shared" si="5"/>
        <v>-1.0615711252654832E-3</v>
      </c>
      <c r="E353">
        <v>6.9555912252540555E-3</v>
      </c>
    </row>
    <row r="354" spans="2:5">
      <c r="B354" s="121">
        <v>44601</v>
      </c>
      <c r="C354" s="122">
        <v>94.2</v>
      </c>
      <c r="D354">
        <f t="shared" si="5"/>
        <v>0.83090379008746351</v>
      </c>
      <c r="E354">
        <v>6.9481560662747804E-3</v>
      </c>
    </row>
    <row r="355" spans="2:5">
      <c r="B355" s="121">
        <v>44946</v>
      </c>
      <c r="C355" s="122">
        <v>51.45</v>
      </c>
      <c r="D355">
        <f t="shared" si="5"/>
        <v>-0.73175182481751833</v>
      </c>
      <c r="E355">
        <v>6.8493150684931781E-3</v>
      </c>
    </row>
    <row r="356" spans="2:5">
      <c r="B356" s="121">
        <v>45390</v>
      </c>
      <c r="C356" s="122">
        <v>191.8</v>
      </c>
      <c r="D356">
        <f t="shared" si="5"/>
        <v>0.33102012491325483</v>
      </c>
      <c r="E356">
        <v>6.8241469816273563E-3</v>
      </c>
    </row>
    <row r="357" spans="2:5">
      <c r="B357" s="121">
        <v>44453</v>
      </c>
      <c r="C357" s="122">
        <v>144.1</v>
      </c>
      <c r="D357">
        <f t="shared" si="5"/>
        <v>1.6709916589434659</v>
      </c>
      <c r="E357">
        <v>6.6363953894515446E-3</v>
      </c>
    </row>
    <row r="358" spans="2:5">
      <c r="B358" s="121">
        <v>44761</v>
      </c>
      <c r="C358" s="122">
        <v>53.95</v>
      </c>
      <c r="D358">
        <f t="shared" si="5"/>
        <v>-0.56666666666666665</v>
      </c>
      <c r="E358">
        <v>6.5298507462686834E-3</v>
      </c>
    </row>
    <row r="359" spans="2:5">
      <c r="B359" s="121">
        <v>45292</v>
      </c>
      <c r="C359" s="122">
        <v>124.5</v>
      </c>
      <c r="D359">
        <f t="shared" si="5"/>
        <v>1.2718978102189782</v>
      </c>
      <c r="E359">
        <v>6.467259498787366E-3</v>
      </c>
    </row>
    <row r="360" spans="2:5">
      <c r="B360" s="121">
        <v>44750</v>
      </c>
      <c r="C360" s="122">
        <v>54.8</v>
      </c>
      <c r="D360">
        <f t="shared" si="5"/>
        <v>-0.58827948910593542</v>
      </c>
      <c r="E360">
        <v>6.4279155188245053E-3</v>
      </c>
    </row>
    <row r="361" spans="2:5">
      <c r="B361" s="121">
        <v>44574</v>
      </c>
      <c r="C361" s="122">
        <v>133.1</v>
      </c>
      <c r="D361">
        <f t="shared" si="5"/>
        <v>-0.10731052984574112</v>
      </c>
      <c r="E361">
        <v>6.4272211720226412E-3</v>
      </c>
    </row>
    <row r="362" spans="2:5">
      <c r="B362" s="121">
        <v>44529</v>
      </c>
      <c r="C362" s="122">
        <v>149.1</v>
      </c>
      <c r="D362">
        <f t="shared" si="5"/>
        <v>-0.10450450450450453</v>
      </c>
      <c r="E362">
        <v>6.4124198447518639E-3</v>
      </c>
    </row>
    <row r="363" spans="2:5">
      <c r="B363" s="121">
        <v>45352</v>
      </c>
      <c r="C363" s="122">
        <v>166.5</v>
      </c>
      <c r="D363">
        <f t="shared" si="5"/>
        <v>1.6220472440944882</v>
      </c>
      <c r="E363">
        <v>6.3463281958296251E-3</v>
      </c>
    </row>
    <row r="364" spans="2:5">
      <c r="B364" s="121">
        <v>44866</v>
      </c>
      <c r="C364" s="122">
        <v>63.5</v>
      </c>
      <c r="D364">
        <f t="shared" si="5"/>
        <v>-1.3975155279503193E-2</v>
      </c>
      <c r="E364">
        <v>6.339144215530881E-3</v>
      </c>
    </row>
    <row r="365" spans="2:5">
      <c r="B365" s="121">
        <v>44893</v>
      </c>
      <c r="C365" s="122">
        <v>64.400000000000006</v>
      </c>
      <c r="D365">
        <f t="shared" si="5"/>
        <v>-0.20297029702970287</v>
      </c>
      <c r="E365">
        <v>6.2500000000000888E-3</v>
      </c>
    </row>
    <row r="366" spans="2:5">
      <c r="B366" s="121">
        <v>44672</v>
      </c>
      <c r="C366" s="122">
        <v>80.8</v>
      </c>
      <c r="D366">
        <f t="shared" si="5"/>
        <v>0.24307692307692302</v>
      </c>
      <c r="E366">
        <v>6.2266500622665012E-3</v>
      </c>
    </row>
    <row r="367" spans="2:5">
      <c r="B367" s="121">
        <v>44909</v>
      </c>
      <c r="C367" s="122">
        <v>65</v>
      </c>
      <c r="D367">
        <f t="shared" si="5"/>
        <v>-0.57996768982229407</v>
      </c>
      <c r="E367">
        <v>6.1919504643963737E-3</v>
      </c>
    </row>
    <row r="368" spans="2:5">
      <c r="B368" s="121">
        <v>45335</v>
      </c>
      <c r="C368" s="122">
        <v>154.75</v>
      </c>
      <c r="D368">
        <f t="shared" si="5"/>
        <v>0.14122418879056051</v>
      </c>
      <c r="E368">
        <v>6.1768530559167005E-3</v>
      </c>
    </row>
    <row r="369" spans="2:5">
      <c r="B369" s="121">
        <v>44497</v>
      </c>
      <c r="C369" s="122">
        <v>135.6</v>
      </c>
      <c r="D369">
        <f t="shared" si="5"/>
        <v>-0.49230596428170276</v>
      </c>
      <c r="E369">
        <v>5.9347181008900804E-3</v>
      </c>
    </row>
    <row r="370" spans="2:5">
      <c r="B370" s="121">
        <v>45513</v>
      </c>
      <c r="C370" s="122">
        <v>267.08999999999997</v>
      </c>
      <c r="D370">
        <f t="shared" si="5"/>
        <v>3.9506950880444851</v>
      </c>
      <c r="E370">
        <v>5.6478030046311989E-3</v>
      </c>
    </row>
    <row r="371" spans="2:5">
      <c r="B371" s="121">
        <v>44991</v>
      </c>
      <c r="C371" s="122">
        <v>53.95</v>
      </c>
      <c r="D371">
        <f t="shared" si="5"/>
        <v>-0.14365079365079361</v>
      </c>
      <c r="E371">
        <v>5.5917986952470503E-3</v>
      </c>
    </row>
    <row r="372" spans="2:5">
      <c r="B372" s="121">
        <v>44852</v>
      </c>
      <c r="C372" s="122">
        <v>63</v>
      </c>
      <c r="D372">
        <f t="shared" si="5"/>
        <v>-5.524861878453061E-3</v>
      </c>
      <c r="E372">
        <v>5.5865921787709725E-3</v>
      </c>
    </row>
    <row r="373" spans="2:5">
      <c r="B373" s="121">
        <v>45063</v>
      </c>
      <c r="C373" s="122">
        <v>63.35</v>
      </c>
      <c r="D373">
        <f t="shared" si="5"/>
        <v>-1.247077162899461E-2</v>
      </c>
      <c r="E373">
        <v>5.5555555555555783E-3</v>
      </c>
    </row>
    <row r="374" spans="2:5">
      <c r="B374" s="121">
        <v>44904</v>
      </c>
      <c r="C374" s="122">
        <v>64.150000000000006</v>
      </c>
      <c r="D374">
        <f t="shared" si="5"/>
        <v>-0.53123858238947752</v>
      </c>
      <c r="E374">
        <v>5.4858934169280333E-3</v>
      </c>
    </row>
    <row r="375" spans="2:5">
      <c r="B375" s="121">
        <v>44480</v>
      </c>
      <c r="C375" s="122">
        <v>136.85</v>
      </c>
      <c r="D375">
        <f t="shared" si="5"/>
        <v>-0.13111111111111115</v>
      </c>
      <c r="E375">
        <v>5.1413881748071143E-3</v>
      </c>
    </row>
    <row r="376" spans="2:5">
      <c r="B376" s="121">
        <v>45341</v>
      </c>
      <c r="C376" s="122">
        <v>157.5</v>
      </c>
      <c r="D376">
        <f t="shared" si="5"/>
        <v>1.2516082916368834</v>
      </c>
      <c r="E376">
        <v>5.105296745373398E-3</v>
      </c>
    </row>
    <row r="377" spans="2:5">
      <c r="B377" s="121">
        <v>44880</v>
      </c>
      <c r="C377" s="122">
        <v>69.95</v>
      </c>
      <c r="D377">
        <f t="shared" si="5"/>
        <v>-0.75553070282738621</v>
      </c>
      <c r="E377">
        <v>5.0287356321840311E-3</v>
      </c>
    </row>
    <row r="378" spans="2:5">
      <c r="B378" s="121">
        <v>45624</v>
      </c>
      <c r="C378" s="122">
        <v>286.13</v>
      </c>
      <c r="D378">
        <f t="shared" si="5"/>
        <v>2.5237684729064038</v>
      </c>
      <c r="E378">
        <v>4.9522337735317789E-3</v>
      </c>
    </row>
    <row r="379" spans="2:5">
      <c r="B379" s="121">
        <v>44673</v>
      </c>
      <c r="C379" s="122">
        <v>81.2</v>
      </c>
      <c r="D379">
        <f t="shared" si="5"/>
        <v>-0.2864674868189806</v>
      </c>
      <c r="E379">
        <v>4.9504950495050208E-3</v>
      </c>
    </row>
    <row r="380" spans="2:5">
      <c r="B380" s="121">
        <v>45258</v>
      </c>
      <c r="C380" s="122">
        <v>113.8</v>
      </c>
      <c r="D380">
        <f t="shared" si="5"/>
        <v>0.45991019884541362</v>
      </c>
      <c r="E380">
        <v>4.856512141280328E-3</v>
      </c>
    </row>
    <row r="381" spans="2:5">
      <c r="B381" s="121">
        <v>45089</v>
      </c>
      <c r="C381" s="122">
        <v>77.95</v>
      </c>
      <c r="D381">
        <f t="shared" si="5"/>
        <v>-0.30089686098654705</v>
      </c>
      <c r="E381">
        <v>4.5103092783506261E-3</v>
      </c>
    </row>
    <row r="382" spans="2:5">
      <c r="B382" s="121">
        <v>45215</v>
      </c>
      <c r="C382" s="122">
        <v>111.5</v>
      </c>
      <c r="D382">
        <f t="shared" si="5"/>
        <v>0.42401021711366543</v>
      </c>
      <c r="E382">
        <v>4.5045045045045045E-3</v>
      </c>
    </row>
    <row r="383" spans="2:5">
      <c r="B383" s="121">
        <v>45090</v>
      </c>
      <c r="C383" s="122">
        <v>78.3</v>
      </c>
      <c r="D383">
        <f t="shared" si="5"/>
        <v>-0.72030719771387741</v>
      </c>
      <c r="E383">
        <v>4.4900577293135891E-3</v>
      </c>
    </row>
    <row r="384" spans="2:5">
      <c r="B384" s="121">
        <v>45574</v>
      </c>
      <c r="C384" s="122">
        <v>279.95</v>
      </c>
      <c r="D384">
        <f t="shared" si="5"/>
        <v>2.1192200557103065</v>
      </c>
      <c r="E384">
        <v>4.4851094366702548E-3</v>
      </c>
    </row>
    <row r="385" spans="2:5">
      <c r="B385" s="121">
        <v>45159</v>
      </c>
      <c r="C385" s="122">
        <v>89.75</v>
      </c>
      <c r="D385">
        <f t="shared" si="5"/>
        <v>0.30072463768115942</v>
      </c>
      <c r="E385">
        <v>4.4767767207611157E-3</v>
      </c>
    </row>
    <row r="386" spans="2:5">
      <c r="B386" s="121">
        <v>44722</v>
      </c>
      <c r="C386" s="122">
        <v>69</v>
      </c>
      <c r="D386">
        <f t="shared" si="5"/>
        <v>-0.16414294367050269</v>
      </c>
      <c r="E386">
        <v>4.3668122270741939E-3</v>
      </c>
    </row>
    <row r="387" spans="2:5">
      <c r="B387" s="121">
        <v>45121</v>
      </c>
      <c r="C387" s="122">
        <v>82.55</v>
      </c>
      <c r="D387">
        <f t="shared" ref="D387:D450" si="6">IFERROR((C387-C388)/C388,0)</f>
        <v>-0.69515122419587128</v>
      </c>
      <c r="E387">
        <v>4.257907542579006E-3</v>
      </c>
    </row>
    <row r="388" spans="2:5">
      <c r="B388" s="121">
        <v>45614</v>
      </c>
      <c r="C388" s="122">
        <v>270.79000000000002</v>
      </c>
      <c r="D388">
        <f t="shared" si="6"/>
        <v>0.47448951810509127</v>
      </c>
      <c r="E388">
        <v>4.1904620633390023E-3</v>
      </c>
    </row>
    <row r="389" spans="2:5">
      <c r="B389" s="121">
        <v>45439</v>
      </c>
      <c r="C389" s="122">
        <v>183.65</v>
      </c>
      <c r="D389">
        <f t="shared" si="6"/>
        <v>0.48464025869037997</v>
      </c>
      <c r="E389">
        <v>4.1006014215418263E-3</v>
      </c>
    </row>
    <row r="390" spans="2:5">
      <c r="B390" s="121">
        <v>45289</v>
      </c>
      <c r="C390" s="122">
        <v>123.7</v>
      </c>
      <c r="D390">
        <f t="shared" si="6"/>
        <v>0.92080745341614889</v>
      </c>
      <c r="E390">
        <v>4.0584415584415581E-3</v>
      </c>
    </row>
    <row r="391" spans="2:5">
      <c r="B391" s="121">
        <v>44907</v>
      </c>
      <c r="C391" s="122">
        <v>64.400000000000006</v>
      </c>
      <c r="D391">
        <f t="shared" si="6"/>
        <v>-0.18274111675126894</v>
      </c>
      <c r="E391">
        <v>3.8971161340607945E-3</v>
      </c>
    </row>
    <row r="392" spans="2:5">
      <c r="B392" s="121">
        <v>44617</v>
      </c>
      <c r="C392" s="122">
        <v>78.8</v>
      </c>
      <c r="D392">
        <f t="shared" si="6"/>
        <v>-0.41017964071856289</v>
      </c>
      <c r="E392">
        <v>3.8216560509553776E-3</v>
      </c>
    </row>
    <row r="393" spans="2:5">
      <c r="B393" s="121">
        <v>44575</v>
      </c>
      <c r="C393" s="122">
        <v>133.6</v>
      </c>
      <c r="D393">
        <f t="shared" si="6"/>
        <v>-0.49224688355123142</v>
      </c>
      <c r="E393">
        <v>3.7565740045078888E-3</v>
      </c>
    </row>
    <row r="394" spans="2:5">
      <c r="B394" s="121">
        <v>45524</v>
      </c>
      <c r="C394" s="122">
        <v>263.12</v>
      </c>
      <c r="D394">
        <f t="shared" si="6"/>
        <v>2.0937095825984713</v>
      </c>
      <c r="E394">
        <v>3.6236030056832915E-3</v>
      </c>
    </row>
    <row r="395" spans="2:5">
      <c r="B395" s="121">
        <v>45140</v>
      </c>
      <c r="C395" s="122">
        <v>85.05</v>
      </c>
      <c r="D395">
        <f t="shared" si="6"/>
        <v>-0.69055848644715301</v>
      </c>
      <c r="E395">
        <v>3.5398230088495241E-3</v>
      </c>
    </row>
    <row r="396" spans="2:5">
      <c r="B396" s="121">
        <v>45650</v>
      </c>
      <c r="C396" s="122">
        <v>274.85000000000002</v>
      </c>
      <c r="D396">
        <f t="shared" si="6"/>
        <v>0.9576210826210827</v>
      </c>
      <c r="E396">
        <v>3.2852710348605005E-3</v>
      </c>
    </row>
    <row r="397" spans="2:5">
      <c r="B397" s="121">
        <v>45329</v>
      </c>
      <c r="C397" s="122">
        <v>140.4</v>
      </c>
      <c r="D397">
        <f t="shared" si="6"/>
        <v>1.2428115015974441</v>
      </c>
      <c r="E397">
        <v>3.2154340836014084E-3</v>
      </c>
    </row>
    <row r="398" spans="2:5">
      <c r="B398" s="121">
        <v>45058</v>
      </c>
      <c r="C398" s="122">
        <v>62.6</v>
      </c>
      <c r="D398">
        <f t="shared" si="6"/>
        <v>-0.22332506203473937</v>
      </c>
      <c r="E398">
        <v>3.2051282051282506E-3</v>
      </c>
    </row>
    <row r="399" spans="2:5">
      <c r="B399" s="121">
        <v>44645</v>
      </c>
      <c r="C399" s="122">
        <v>80.599999999999994</v>
      </c>
      <c r="D399">
        <f t="shared" si="6"/>
        <v>-0.70600036476381545</v>
      </c>
      <c r="E399">
        <v>3.1113876789047919E-3</v>
      </c>
    </row>
    <row r="400" spans="2:5">
      <c r="B400" s="121">
        <v>45566</v>
      </c>
      <c r="C400" s="122">
        <v>274.14999999999998</v>
      </c>
      <c r="D400">
        <f t="shared" si="6"/>
        <v>3.2438080495356036</v>
      </c>
      <c r="E400">
        <v>3.1101353823635778E-3</v>
      </c>
    </row>
    <row r="401" spans="2:5">
      <c r="B401" s="121">
        <v>44908</v>
      </c>
      <c r="C401" s="122">
        <v>64.599999999999994</v>
      </c>
      <c r="D401">
        <f t="shared" si="6"/>
        <v>-1.071975497702914E-2</v>
      </c>
      <c r="E401">
        <v>3.1055900621116245E-3</v>
      </c>
    </row>
    <row r="402" spans="2:5">
      <c r="B402" s="121">
        <v>44874</v>
      </c>
      <c r="C402" s="122">
        <v>65.3</v>
      </c>
      <c r="D402">
        <f t="shared" si="6"/>
        <v>-0.21039903264812582</v>
      </c>
      <c r="E402">
        <v>3.0721966205837612E-3</v>
      </c>
    </row>
    <row r="403" spans="2:5">
      <c r="B403" s="121">
        <v>44607</v>
      </c>
      <c r="C403" s="122">
        <v>82.7</v>
      </c>
      <c r="D403">
        <f t="shared" si="6"/>
        <v>-0.38283582089552237</v>
      </c>
      <c r="E403">
        <v>3.0321406913280777E-3</v>
      </c>
    </row>
    <row r="404" spans="2:5">
      <c r="B404" s="121">
        <v>44578</v>
      </c>
      <c r="C404" s="122">
        <v>134</v>
      </c>
      <c r="D404">
        <f t="shared" si="6"/>
        <v>1.6666666666666667</v>
      </c>
      <c r="E404">
        <v>2.9940119760479469E-3</v>
      </c>
    </row>
    <row r="405" spans="2:5">
      <c r="B405" s="121">
        <v>45013</v>
      </c>
      <c r="C405" s="122">
        <v>50.25</v>
      </c>
      <c r="D405">
        <f t="shared" si="6"/>
        <v>-0.58878887070376429</v>
      </c>
      <c r="E405">
        <v>2.9940119760478758E-3</v>
      </c>
    </row>
    <row r="406" spans="2:5">
      <c r="B406" s="121">
        <v>45247</v>
      </c>
      <c r="C406" s="122">
        <v>122.2</v>
      </c>
      <c r="D406">
        <f t="shared" si="6"/>
        <v>0.7407407407407407</v>
      </c>
      <c r="E406">
        <v>2.8723840787854621E-3</v>
      </c>
    </row>
    <row r="407" spans="2:5">
      <c r="B407" s="121">
        <v>44727</v>
      </c>
      <c r="C407" s="122">
        <v>70.2</v>
      </c>
      <c r="D407">
        <f t="shared" si="6"/>
        <v>0.30848089468779133</v>
      </c>
      <c r="E407">
        <v>2.8571428571428979E-3</v>
      </c>
    </row>
    <row r="408" spans="2:5">
      <c r="B408" s="121">
        <v>44764</v>
      </c>
      <c r="C408" s="122">
        <v>53.65</v>
      </c>
      <c r="D408">
        <f t="shared" si="6"/>
        <v>-0.2564102564102565</v>
      </c>
      <c r="E408">
        <v>2.8037383177569827E-3</v>
      </c>
    </row>
    <row r="409" spans="2:5">
      <c r="B409" s="121">
        <v>44715</v>
      </c>
      <c r="C409" s="122">
        <v>72.150000000000006</v>
      </c>
      <c r="D409">
        <f t="shared" si="6"/>
        <v>-0.36291390728476819</v>
      </c>
      <c r="E409">
        <v>2.7797081306463215E-3</v>
      </c>
    </row>
    <row r="410" spans="2:5">
      <c r="B410" s="121">
        <v>45254</v>
      </c>
      <c r="C410" s="122">
        <v>113.25</v>
      </c>
      <c r="D410">
        <f t="shared" si="6"/>
        <v>0.19904711487559551</v>
      </c>
      <c r="E410">
        <v>2.6560424966799215E-3</v>
      </c>
    </row>
    <row r="411" spans="2:5">
      <c r="B411" s="121">
        <v>44602</v>
      </c>
      <c r="C411" s="122">
        <v>94.45</v>
      </c>
      <c r="D411">
        <f t="shared" si="6"/>
        <v>-0.29855180096546602</v>
      </c>
      <c r="E411">
        <v>2.6539278131634818E-3</v>
      </c>
    </row>
    <row r="412" spans="2:5">
      <c r="B412" s="121">
        <v>45301</v>
      </c>
      <c r="C412" s="122">
        <v>134.65</v>
      </c>
      <c r="D412">
        <f t="shared" si="6"/>
        <v>-4.9081920903954725E-2</v>
      </c>
      <c r="E412">
        <v>2.6061057334325708E-3</v>
      </c>
    </row>
    <row r="413" spans="2:5">
      <c r="B413" s="121">
        <v>44448</v>
      </c>
      <c r="C413" s="122">
        <v>141.6</v>
      </c>
      <c r="D413">
        <f t="shared" si="6"/>
        <v>1.2299212598425195</v>
      </c>
      <c r="E413">
        <v>2.4778761061946498E-3</v>
      </c>
    </row>
    <row r="414" spans="2:5">
      <c r="B414" s="121">
        <v>45064</v>
      </c>
      <c r="C414" s="122">
        <v>63.5</v>
      </c>
      <c r="D414">
        <f t="shared" si="6"/>
        <v>-0.76599351415094341</v>
      </c>
      <c r="E414">
        <v>2.3677979479084228E-3</v>
      </c>
    </row>
    <row r="415" spans="2:5">
      <c r="B415" s="121">
        <v>45615</v>
      </c>
      <c r="C415" s="122">
        <v>271.36</v>
      </c>
      <c r="D415">
        <f t="shared" si="6"/>
        <v>0.35301156761069014</v>
      </c>
      <c r="E415">
        <v>2.1049521769636735E-3</v>
      </c>
    </row>
    <row r="416" spans="2:5">
      <c r="B416" s="121">
        <v>45471</v>
      </c>
      <c r="C416" s="122">
        <v>200.56</v>
      </c>
      <c r="D416">
        <f t="shared" si="6"/>
        <v>1.6723517654896738</v>
      </c>
      <c r="E416">
        <v>2.0484636522607874E-3</v>
      </c>
    </row>
    <row r="417" spans="2:5">
      <c r="B417" s="121">
        <v>45107</v>
      </c>
      <c r="C417" s="122">
        <v>75.05</v>
      </c>
      <c r="D417">
        <f t="shared" si="6"/>
        <v>-0.25024975024975021</v>
      </c>
      <c r="E417">
        <v>2.0026702269691785E-3</v>
      </c>
    </row>
    <row r="418" spans="2:5">
      <c r="B418" s="121">
        <v>45196</v>
      </c>
      <c r="C418" s="122">
        <v>100.1</v>
      </c>
      <c r="D418">
        <f t="shared" si="6"/>
        <v>0.95890410958904093</v>
      </c>
      <c r="E418">
        <v>2.0020020020018879E-3</v>
      </c>
    </row>
    <row r="419" spans="2:5">
      <c r="B419" s="121">
        <v>44945</v>
      </c>
      <c r="C419" s="122">
        <v>51.1</v>
      </c>
      <c r="D419">
        <f t="shared" si="6"/>
        <v>-0.7222826086956522</v>
      </c>
      <c r="E419">
        <v>1.9607843137255179E-3</v>
      </c>
    </row>
    <row r="420" spans="2:5">
      <c r="B420" s="121">
        <v>45450</v>
      </c>
      <c r="C420" s="122">
        <v>184</v>
      </c>
      <c r="D420">
        <f t="shared" si="6"/>
        <v>2.465160075329567</v>
      </c>
      <c r="E420">
        <v>1.9057990743261328E-3</v>
      </c>
    </row>
    <row r="421" spans="2:5">
      <c r="B421" s="121">
        <v>45007</v>
      </c>
      <c r="C421" s="122">
        <v>53.1</v>
      </c>
      <c r="D421">
        <f t="shared" si="6"/>
        <v>-7.476635514018665E-3</v>
      </c>
      <c r="E421">
        <v>1.8867924528302156E-3</v>
      </c>
    </row>
    <row r="422" spans="2:5">
      <c r="B422" s="121">
        <v>44763</v>
      </c>
      <c r="C422" s="122">
        <v>53.5</v>
      </c>
      <c r="D422">
        <f t="shared" si="6"/>
        <v>-0.81916511745817133</v>
      </c>
      <c r="E422">
        <v>1.8726591760299892E-3</v>
      </c>
    </row>
    <row r="423" spans="2:5">
      <c r="B423" s="121">
        <v>45636</v>
      </c>
      <c r="C423" s="122">
        <v>295.85000000000002</v>
      </c>
      <c r="D423">
        <f t="shared" si="6"/>
        <v>4.4837812789620024</v>
      </c>
      <c r="E423">
        <v>1.8625126989502585E-3</v>
      </c>
    </row>
    <row r="424" spans="2:5">
      <c r="B424" s="121">
        <v>45033</v>
      </c>
      <c r="C424" s="122">
        <v>53.95</v>
      </c>
      <c r="D424">
        <f t="shared" si="6"/>
        <v>-8.2720588235293338E-3</v>
      </c>
      <c r="E424">
        <v>1.8570102135562008E-3</v>
      </c>
    </row>
    <row r="425" spans="2:5">
      <c r="B425" s="121">
        <v>44966</v>
      </c>
      <c r="C425" s="122">
        <v>54.4</v>
      </c>
      <c r="D425">
        <f t="shared" si="6"/>
        <v>-9.1827364554645109E-4</v>
      </c>
      <c r="E425">
        <v>1.8416206261510392E-3</v>
      </c>
    </row>
    <row r="426" spans="2:5">
      <c r="B426" s="121">
        <v>44749</v>
      </c>
      <c r="C426" s="122">
        <v>54.45</v>
      </c>
      <c r="D426">
        <f t="shared" si="6"/>
        <v>-0.60586319218241047</v>
      </c>
      <c r="E426">
        <v>1.8399264029439082E-3</v>
      </c>
    </row>
    <row r="427" spans="2:5">
      <c r="B427" s="121">
        <v>44490</v>
      </c>
      <c r="C427" s="122">
        <v>138.15</v>
      </c>
      <c r="D427">
        <f t="shared" si="6"/>
        <v>-0.3355937094214399</v>
      </c>
      <c r="E427">
        <v>1.8129079042784625E-3</v>
      </c>
    </row>
    <row r="428" spans="2:5">
      <c r="B428" s="121">
        <v>45481</v>
      </c>
      <c r="C428" s="122">
        <v>207.93</v>
      </c>
      <c r="D428">
        <f t="shared" si="6"/>
        <v>0.12577152138603151</v>
      </c>
      <c r="E428">
        <v>1.7343546755312119E-3</v>
      </c>
    </row>
    <row r="429" spans="2:5">
      <c r="B429" s="121">
        <v>45407</v>
      </c>
      <c r="C429" s="122">
        <v>184.7</v>
      </c>
      <c r="D429">
        <f t="shared" si="6"/>
        <v>0.95968169761273192</v>
      </c>
      <c r="E429">
        <v>1.6268980477222503E-3</v>
      </c>
    </row>
    <row r="430" spans="2:5">
      <c r="B430" s="121">
        <v>45148</v>
      </c>
      <c r="C430" s="122">
        <v>94.25</v>
      </c>
      <c r="D430">
        <f t="shared" si="6"/>
        <v>0.48308418568056655</v>
      </c>
      <c r="E430">
        <v>1.5940488841658415E-3</v>
      </c>
    </row>
    <row r="431" spans="2:5">
      <c r="B431" s="121">
        <v>45049</v>
      </c>
      <c r="C431" s="122">
        <v>63.55</v>
      </c>
      <c r="D431">
        <f t="shared" si="6"/>
        <v>-0.35285132382892059</v>
      </c>
      <c r="E431">
        <v>1.5760441292355289E-3</v>
      </c>
    </row>
    <row r="432" spans="2:5">
      <c r="B432" s="121">
        <v>45174</v>
      </c>
      <c r="C432" s="122">
        <v>98.2</v>
      </c>
      <c r="D432">
        <f t="shared" si="6"/>
        <v>0.37824561403508777</v>
      </c>
      <c r="E432">
        <v>1.5298317185110219E-3</v>
      </c>
    </row>
    <row r="433" spans="2:5">
      <c r="B433" s="121">
        <v>45082</v>
      </c>
      <c r="C433" s="122">
        <v>71.25</v>
      </c>
      <c r="D433">
        <f t="shared" si="6"/>
        <v>-0.72082908862941775</v>
      </c>
      <c r="E433">
        <v>1.4054813773716698E-3</v>
      </c>
    </row>
    <row r="434" spans="2:5">
      <c r="B434" s="121">
        <v>45603</v>
      </c>
      <c r="C434" s="122">
        <v>255.22</v>
      </c>
      <c r="D434">
        <f t="shared" si="6"/>
        <v>0.12367366706291553</v>
      </c>
      <c r="E434">
        <v>1.0982976386600814E-3</v>
      </c>
    </row>
    <row r="435" spans="2:5">
      <c r="B435" s="121">
        <v>45503</v>
      </c>
      <c r="C435" s="122">
        <v>227.13</v>
      </c>
      <c r="D435">
        <f t="shared" si="6"/>
        <v>3.1905904059040591</v>
      </c>
      <c r="E435">
        <v>1.057781303715497E-3</v>
      </c>
    </row>
    <row r="436" spans="2:5">
      <c r="B436" s="121">
        <v>45036</v>
      </c>
      <c r="C436" s="122">
        <v>54.2</v>
      </c>
      <c r="D436">
        <f t="shared" si="6"/>
        <v>-0.66991473812423874</v>
      </c>
      <c r="E436">
        <v>9.2336103416443705E-4</v>
      </c>
    </row>
    <row r="437" spans="2:5">
      <c r="B437" s="121">
        <v>45348</v>
      </c>
      <c r="C437" s="122">
        <v>164.2</v>
      </c>
      <c r="D437">
        <f t="shared" si="6"/>
        <v>1.7504187604690113</v>
      </c>
      <c r="E437">
        <v>9.1435537945734385E-4</v>
      </c>
    </row>
    <row r="438" spans="2:5">
      <c r="B438" s="121">
        <v>44810</v>
      </c>
      <c r="C438" s="122">
        <v>59.7</v>
      </c>
      <c r="D438">
        <f t="shared" si="6"/>
        <v>-0.55062100112909296</v>
      </c>
      <c r="E438">
        <v>8.3822296730937573E-4</v>
      </c>
    </row>
    <row r="439" spans="2:5">
      <c r="B439" s="121">
        <v>44558</v>
      </c>
      <c r="C439" s="122">
        <v>132.85</v>
      </c>
      <c r="D439">
        <f t="shared" si="6"/>
        <v>0.77844712182061571</v>
      </c>
      <c r="E439">
        <v>7.53295668549863E-4</v>
      </c>
    </row>
    <row r="440" spans="2:5">
      <c r="B440" s="121">
        <v>44713</v>
      </c>
      <c r="C440" s="122">
        <v>74.7</v>
      </c>
      <c r="D440">
        <f t="shared" si="6"/>
        <v>-0.64012140482728719</v>
      </c>
      <c r="E440">
        <v>6.6979236436700814E-4</v>
      </c>
    </row>
    <row r="441" spans="2:5">
      <c r="B441" s="121">
        <v>45478</v>
      </c>
      <c r="C441" s="122">
        <v>207.57</v>
      </c>
      <c r="D441">
        <f t="shared" si="6"/>
        <v>-0.18263437684583578</v>
      </c>
      <c r="E441">
        <v>6.2668723486307106E-4</v>
      </c>
    </row>
    <row r="442" spans="2:5">
      <c r="B442" s="121">
        <v>45593</v>
      </c>
      <c r="C442" s="122">
        <v>253.95</v>
      </c>
      <c r="D442">
        <f t="shared" si="6"/>
        <v>0.81977785739878162</v>
      </c>
      <c r="E442">
        <v>5.910165484632674E-4</v>
      </c>
    </row>
    <row r="443" spans="2:5">
      <c r="B443" s="121">
        <v>45306</v>
      </c>
      <c r="C443" s="122">
        <v>139.55000000000001</v>
      </c>
      <c r="D443">
        <f t="shared" si="6"/>
        <v>0.42107942973523427</v>
      </c>
      <c r="E443">
        <v>0</v>
      </c>
    </row>
    <row r="444" spans="2:5">
      <c r="B444" s="121">
        <v>45175</v>
      </c>
      <c r="C444" s="122">
        <v>98.2</v>
      </c>
      <c r="D444">
        <f t="shared" si="6"/>
        <v>0.29466051417270944</v>
      </c>
      <c r="E444">
        <v>0</v>
      </c>
    </row>
    <row r="445" spans="2:5">
      <c r="B445" s="121">
        <v>45097</v>
      </c>
      <c r="C445" s="122">
        <v>75.849999999999994</v>
      </c>
      <c r="D445">
        <f t="shared" si="6"/>
        <v>0.40593141797961058</v>
      </c>
      <c r="E445">
        <v>0</v>
      </c>
    </row>
    <row r="446" spans="2:5">
      <c r="B446" s="121">
        <v>45027</v>
      </c>
      <c r="C446" s="122">
        <v>53.95</v>
      </c>
      <c r="D446">
        <f t="shared" si="6"/>
        <v>6.3054187192118277E-2</v>
      </c>
      <c r="E446">
        <v>0</v>
      </c>
    </row>
    <row r="447" spans="2:5">
      <c r="B447" s="121">
        <v>45000</v>
      </c>
      <c r="C447" s="122">
        <v>50.75</v>
      </c>
      <c r="D447">
        <f t="shared" si="6"/>
        <v>-0.18342719227674978</v>
      </c>
      <c r="E447">
        <v>0</v>
      </c>
    </row>
    <row r="448" spans="2:5">
      <c r="B448" s="121">
        <v>44914</v>
      </c>
      <c r="C448" s="122">
        <v>62.15</v>
      </c>
      <c r="D448">
        <f t="shared" si="6"/>
        <v>-0.33564938535542488</v>
      </c>
      <c r="E448">
        <v>0</v>
      </c>
    </row>
    <row r="449" spans="2:5">
      <c r="B449" s="121">
        <v>44600</v>
      </c>
      <c r="C449" s="122">
        <v>93.55</v>
      </c>
      <c r="D449">
        <f t="shared" si="6"/>
        <v>-0.25753968253968257</v>
      </c>
      <c r="E449">
        <v>0</v>
      </c>
    </row>
    <row r="450" spans="2:5">
      <c r="B450" s="121">
        <v>44400</v>
      </c>
      <c r="C450" s="122">
        <v>126</v>
      </c>
      <c r="D450">
        <f t="shared" si="6"/>
        <v>-0.52558454761097928</v>
      </c>
      <c r="E450">
        <v>0</v>
      </c>
    </row>
    <row r="451" spans="2:5">
      <c r="B451" s="121">
        <v>45512</v>
      </c>
      <c r="C451" s="122">
        <v>265.58999999999997</v>
      </c>
      <c r="D451">
        <f t="shared" ref="D451:D514" si="7">IFERROR((C451-C452)/C452,0)</f>
        <v>0.88897581792318625</v>
      </c>
      <c r="E451">
        <v>-3.0112545639342388E-4</v>
      </c>
    </row>
    <row r="452" spans="2:5">
      <c r="B452" s="121">
        <v>44545</v>
      </c>
      <c r="C452" s="122">
        <v>140.6</v>
      </c>
      <c r="D452">
        <f t="shared" si="7"/>
        <v>3.2684539111274245E-2</v>
      </c>
      <c r="E452">
        <v>-3.5549235691440716E-4</v>
      </c>
    </row>
    <row r="453" spans="2:5">
      <c r="B453" s="121">
        <v>45316</v>
      </c>
      <c r="C453" s="122">
        <v>136.15</v>
      </c>
      <c r="D453">
        <f t="shared" si="7"/>
        <v>0.75451030927835072</v>
      </c>
      <c r="E453">
        <v>-3.6710719530090271E-4</v>
      </c>
    </row>
    <row r="454" spans="2:5">
      <c r="B454" s="121">
        <v>45127</v>
      </c>
      <c r="C454" s="122">
        <v>77.599999999999994</v>
      </c>
      <c r="D454">
        <f t="shared" si="7"/>
        <v>0.15390334572490699</v>
      </c>
      <c r="E454">
        <v>-6.4391500321972137E-4</v>
      </c>
    </row>
    <row r="455" spans="2:5">
      <c r="B455" s="121">
        <v>45072</v>
      </c>
      <c r="C455" s="122">
        <v>67.25</v>
      </c>
      <c r="D455">
        <f t="shared" si="7"/>
        <v>-0.63381432071875854</v>
      </c>
      <c r="E455">
        <v>-7.4294205052001722E-4</v>
      </c>
    </row>
    <row r="456" spans="2:5">
      <c r="B456" s="121">
        <v>45449</v>
      </c>
      <c r="C456" s="122">
        <v>183.65</v>
      </c>
      <c r="D456">
        <f t="shared" si="7"/>
        <v>2.2794642857142859</v>
      </c>
      <c r="E456">
        <v>-8.1610446137108641E-4</v>
      </c>
    </row>
    <row r="457" spans="2:5">
      <c r="B457" s="121">
        <v>45040</v>
      </c>
      <c r="C457" s="122">
        <v>56</v>
      </c>
      <c r="D457">
        <f t="shared" si="7"/>
        <v>-0.71318822023047379</v>
      </c>
      <c r="E457">
        <v>-8.9206066012483779E-4</v>
      </c>
    </row>
    <row r="458" spans="2:5">
      <c r="B458" s="121">
        <v>45421</v>
      </c>
      <c r="C458" s="122">
        <v>195.25</v>
      </c>
      <c r="D458">
        <f t="shared" si="7"/>
        <v>1.445209768315592</v>
      </c>
      <c r="E458">
        <v>-1.0232796111536897E-3</v>
      </c>
    </row>
    <row r="459" spans="2:5">
      <c r="B459" s="121">
        <v>44622</v>
      </c>
      <c r="C459" s="122">
        <v>79.849999999999994</v>
      </c>
      <c r="D459">
        <f t="shared" si="7"/>
        <v>-0.41048357327427093</v>
      </c>
      <c r="E459">
        <v>-1.2507817385867233E-3</v>
      </c>
    </row>
    <row r="460" spans="2:5">
      <c r="B460" s="121">
        <v>44420</v>
      </c>
      <c r="C460" s="122">
        <v>135.44999999999999</v>
      </c>
      <c r="D460">
        <f t="shared" si="7"/>
        <v>0.35517758879439704</v>
      </c>
      <c r="E460">
        <v>-1.4743826022854186E-3</v>
      </c>
    </row>
    <row r="461" spans="2:5">
      <c r="B461" s="121">
        <v>45197</v>
      </c>
      <c r="C461" s="122">
        <v>99.95</v>
      </c>
      <c r="D461">
        <f t="shared" si="7"/>
        <v>-0.24537561343903352</v>
      </c>
      <c r="E461">
        <v>-1.4985014985014135E-3</v>
      </c>
    </row>
    <row r="462" spans="2:5">
      <c r="B462" s="121">
        <v>44502</v>
      </c>
      <c r="C462" s="122">
        <v>132.44999999999999</v>
      </c>
      <c r="D462">
        <f t="shared" si="7"/>
        <v>9.9123141441096671E-3</v>
      </c>
      <c r="E462">
        <v>-1.507727101394776E-3</v>
      </c>
    </row>
    <row r="463" spans="2:5">
      <c r="B463" s="121">
        <v>44508</v>
      </c>
      <c r="C463" s="122">
        <v>131.15</v>
      </c>
      <c r="D463">
        <f t="shared" si="7"/>
        <v>1.1119162640901772</v>
      </c>
      <c r="E463">
        <v>-1.5226494099732672E-3</v>
      </c>
    </row>
    <row r="464" spans="2:5">
      <c r="B464" s="121">
        <v>44798</v>
      </c>
      <c r="C464" s="122">
        <v>62.1</v>
      </c>
      <c r="D464">
        <f t="shared" si="7"/>
        <v>4.1072925398155956E-2</v>
      </c>
      <c r="E464">
        <v>-1.6077170418006658E-3</v>
      </c>
    </row>
    <row r="465" spans="2:5">
      <c r="B465" s="121">
        <v>44809</v>
      </c>
      <c r="C465" s="122">
        <v>59.65</v>
      </c>
      <c r="D465">
        <f t="shared" si="7"/>
        <v>-0.786621355750313</v>
      </c>
      <c r="E465">
        <v>-1.6736401673640405E-3</v>
      </c>
    </row>
    <row r="466" spans="2:5">
      <c r="B466" s="121">
        <v>45580</v>
      </c>
      <c r="C466" s="122">
        <v>279.55</v>
      </c>
      <c r="D466">
        <f t="shared" si="7"/>
        <v>0.43469335386194519</v>
      </c>
      <c r="E466">
        <v>-1.7853954650955187E-3</v>
      </c>
    </row>
    <row r="467" spans="2:5">
      <c r="B467" s="121">
        <v>45429</v>
      </c>
      <c r="C467" s="122">
        <v>194.85</v>
      </c>
      <c r="D467">
        <f t="shared" si="7"/>
        <v>2.5139765554553648</v>
      </c>
      <c r="E467">
        <v>-1.7930327868852169E-3</v>
      </c>
    </row>
    <row r="468" spans="2:5">
      <c r="B468" s="121">
        <v>44776</v>
      </c>
      <c r="C468" s="122">
        <v>55.45</v>
      </c>
      <c r="D468">
        <f t="shared" si="7"/>
        <v>-0.59407027818448022</v>
      </c>
      <c r="E468">
        <v>-1.800180018001698E-3</v>
      </c>
    </row>
    <row r="469" spans="2:5">
      <c r="B469" s="121">
        <v>44481</v>
      </c>
      <c r="C469" s="122">
        <v>136.6</v>
      </c>
      <c r="D469">
        <f t="shared" si="7"/>
        <v>0.701120797011208</v>
      </c>
      <c r="E469">
        <v>-1.8268176835951773E-3</v>
      </c>
    </row>
    <row r="470" spans="2:5">
      <c r="B470" s="121">
        <v>44671</v>
      </c>
      <c r="C470" s="122">
        <v>80.3</v>
      </c>
      <c r="D470">
        <f t="shared" si="7"/>
        <v>0.50093457943925224</v>
      </c>
      <c r="E470">
        <v>-1.8645121193288463E-3</v>
      </c>
    </row>
    <row r="471" spans="2:5">
      <c r="B471" s="121">
        <v>44985</v>
      </c>
      <c r="C471" s="122">
        <v>53.5</v>
      </c>
      <c r="D471">
        <f t="shared" si="7"/>
        <v>-0.66128521684077235</v>
      </c>
      <c r="E471">
        <v>-1.8656716417910712E-3</v>
      </c>
    </row>
    <row r="472" spans="2:5">
      <c r="B472" s="121">
        <v>45370</v>
      </c>
      <c r="C472" s="122">
        <v>157.94999999999999</v>
      </c>
      <c r="D472">
        <f t="shared" si="7"/>
        <v>-0.37765957446808518</v>
      </c>
      <c r="E472">
        <v>-1.8957345971564699E-3</v>
      </c>
    </row>
    <row r="473" spans="2:5">
      <c r="B473" s="121">
        <v>45590</v>
      </c>
      <c r="C473" s="122">
        <v>253.8</v>
      </c>
      <c r="D473">
        <f t="shared" si="7"/>
        <v>4.0507462686567166</v>
      </c>
      <c r="E473">
        <v>-1.9661816751867871E-3</v>
      </c>
    </row>
    <row r="474" spans="2:5">
      <c r="B474" s="121">
        <v>44972</v>
      </c>
      <c r="C474" s="122">
        <v>50.25</v>
      </c>
      <c r="D474">
        <f t="shared" si="7"/>
        <v>-0.64094319399785638</v>
      </c>
      <c r="E474">
        <v>-1.9860973187686478E-3</v>
      </c>
    </row>
    <row r="475" spans="2:5">
      <c r="B475" s="121">
        <v>45328</v>
      </c>
      <c r="C475" s="122">
        <v>139.94999999999999</v>
      </c>
      <c r="D475">
        <f t="shared" si="7"/>
        <v>3.9454806312767786E-3</v>
      </c>
      <c r="E475">
        <v>-2.1390374331551614E-3</v>
      </c>
    </row>
    <row r="476" spans="2:5">
      <c r="B476" s="121">
        <v>44411</v>
      </c>
      <c r="C476" s="122">
        <v>139.4</v>
      </c>
      <c r="D476">
        <f t="shared" si="7"/>
        <v>1.077496274217586</v>
      </c>
      <c r="E476">
        <v>-2.1474588403721045E-3</v>
      </c>
    </row>
    <row r="477" spans="2:5">
      <c r="B477" s="121">
        <v>45075</v>
      </c>
      <c r="C477" s="122">
        <v>67.099999999999994</v>
      </c>
      <c r="D477">
        <f t="shared" si="7"/>
        <v>7.4571215510808593E-4</v>
      </c>
      <c r="E477">
        <v>-2.2304832713755493E-3</v>
      </c>
    </row>
    <row r="478" spans="2:5">
      <c r="B478" s="121">
        <v>44729</v>
      </c>
      <c r="C478" s="122">
        <v>67.05</v>
      </c>
      <c r="D478">
        <f t="shared" si="7"/>
        <v>-0.65286047113642254</v>
      </c>
      <c r="E478">
        <v>-2.2321428571429416E-3</v>
      </c>
    </row>
    <row r="479" spans="2:5">
      <c r="B479" s="121">
        <v>45412</v>
      </c>
      <c r="C479" s="122">
        <v>193.15</v>
      </c>
      <c r="D479">
        <f t="shared" si="7"/>
        <v>2.0513428120063195</v>
      </c>
      <c r="E479">
        <v>-2.3243801652891977E-3</v>
      </c>
    </row>
    <row r="480" spans="2:5">
      <c r="B480" s="121">
        <v>44826</v>
      </c>
      <c r="C480" s="122">
        <v>63.3</v>
      </c>
      <c r="D480">
        <f t="shared" si="7"/>
        <v>0.12633451957295364</v>
      </c>
      <c r="E480">
        <v>-2.3640661938535172E-3</v>
      </c>
    </row>
    <row r="481" spans="2:5">
      <c r="B481" s="121">
        <v>44931</v>
      </c>
      <c r="C481" s="122">
        <v>56.2</v>
      </c>
      <c r="D481">
        <f t="shared" si="7"/>
        <v>-0.24207687120701282</v>
      </c>
      <c r="E481">
        <v>-2.6619343389529472E-3</v>
      </c>
    </row>
    <row r="482" spans="2:5">
      <c r="B482" s="121">
        <v>45100</v>
      </c>
      <c r="C482" s="122">
        <v>74.150000000000006</v>
      </c>
      <c r="D482">
        <f t="shared" si="7"/>
        <v>-0.70615043195688354</v>
      </c>
      <c r="E482">
        <v>-2.6899798251511587E-3</v>
      </c>
    </row>
    <row r="483" spans="2:5">
      <c r="B483" s="121">
        <v>45533</v>
      </c>
      <c r="C483" s="122">
        <v>252.34</v>
      </c>
      <c r="D483">
        <f t="shared" si="7"/>
        <v>0.83186932849364792</v>
      </c>
      <c r="E483">
        <v>-2.7663610496363763E-3</v>
      </c>
    </row>
    <row r="484" spans="2:5">
      <c r="B484" s="121">
        <v>44491</v>
      </c>
      <c r="C484" s="122">
        <v>137.75</v>
      </c>
      <c r="D484">
        <f t="shared" si="7"/>
        <v>-0.33913836115908652</v>
      </c>
      <c r="E484">
        <v>-2.8954035468693861E-3</v>
      </c>
    </row>
    <row r="485" spans="2:5">
      <c r="B485" s="121">
        <v>45476</v>
      </c>
      <c r="C485" s="122">
        <v>208.44</v>
      </c>
      <c r="D485">
        <f t="shared" si="7"/>
        <v>0.54399999999999993</v>
      </c>
      <c r="E485">
        <v>-3.108709168300759E-3</v>
      </c>
    </row>
    <row r="486" spans="2:5">
      <c r="B486" s="121">
        <v>44483</v>
      </c>
      <c r="C486" s="122">
        <v>135</v>
      </c>
      <c r="D486">
        <f t="shared" si="7"/>
        <v>1.26890756302521</v>
      </c>
      <c r="E486">
        <v>-3.322259136212541E-3</v>
      </c>
    </row>
    <row r="487" spans="2:5">
      <c r="B487" s="121">
        <v>44811</v>
      </c>
      <c r="C487" s="122">
        <v>59.5</v>
      </c>
      <c r="D487">
        <f t="shared" si="7"/>
        <v>-0.55212645841174257</v>
      </c>
      <c r="E487">
        <v>-3.3500837520938497E-3</v>
      </c>
    </row>
    <row r="488" spans="2:5">
      <c r="B488" s="121">
        <v>45299</v>
      </c>
      <c r="C488" s="122">
        <v>132.85</v>
      </c>
      <c r="D488">
        <f t="shared" si="7"/>
        <v>-4.079422382671484E-2</v>
      </c>
      <c r="E488">
        <v>-3.3758439609903753E-3</v>
      </c>
    </row>
    <row r="489" spans="2:5">
      <c r="B489" s="121">
        <v>44468</v>
      </c>
      <c r="C489" s="122">
        <v>138.5</v>
      </c>
      <c r="D489">
        <f t="shared" si="7"/>
        <v>1.5719591457753019</v>
      </c>
      <c r="E489">
        <v>-3.5971223021582736E-3</v>
      </c>
    </row>
    <row r="490" spans="2:5">
      <c r="B490" s="121">
        <v>44995</v>
      </c>
      <c r="C490" s="122">
        <v>53.85</v>
      </c>
      <c r="D490">
        <f t="shared" si="7"/>
        <v>-0.19446522064323102</v>
      </c>
      <c r="E490">
        <v>-3.7002775208139823E-3</v>
      </c>
    </row>
    <row r="491" spans="2:5">
      <c r="B491" s="121">
        <v>45076</v>
      </c>
      <c r="C491" s="122">
        <v>66.849999999999994</v>
      </c>
      <c r="D491">
        <f t="shared" si="7"/>
        <v>6.8745003996802515E-2</v>
      </c>
      <c r="E491">
        <v>-3.7257824143070049E-3</v>
      </c>
    </row>
    <row r="492" spans="2:5">
      <c r="B492" s="121">
        <v>44816</v>
      </c>
      <c r="C492" s="122">
        <v>62.55</v>
      </c>
      <c r="D492">
        <f t="shared" si="7"/>
        <v>1.1317704122877862E-2</v>
      </c>
      <c r="E492">
        <v>-3.9808917197452229E-3</v>
      </c>
    </row>
    <row r="493" spans="2:5">
      <c r="B493" s="121">
        <v>44799</v>
      </c>
      <c r="C493" s="122">
        <v>61.85</v>
      </c>
      <c r="D493">
        <f t="shared" si="7"/>
        <v>-0.36368312757201648</v>
      </c>
      <c r="E493">
        <v>-4.0257648953301124E-3</v>
      </c>
    </row>
    <row r="494" spans="2:5">
      <c r="B494" s="121">
        <v>45170</v>
      </c>
      <c r="C494" s="122">
        <v>97.2</v>
      </c>
      <c r="D494">
        <f t="shared" si="7"/>
        <v>-0.31573389651531153</v>
      </c>
      <c r="E494">
        <v>-4.0983606557376175E-3</v>
      </c>
    </row>
    <row r="495" spans="2:5">
      <c r="B495" s="121">
        <v>44455</v>
      </c>
      <c r="C495" s="122">
        <v>142.05000000000001</v>
      </c>
      <c r="D495">
        <f t="shared" si="7"/>
        <v>4.7952784950202873E-2</v>
      </c>
      <c r="E495">
        <v>-4.2060988433227781E-3</v>
      </c>
    </row>
    <row r="496" spans="2:5">
      <c r="B496" s="121">
        <v>45320</v>
      </c>
      <c r="C496" s="122">
        <v>135.55000000000001</v>
      </c>
      <c r="D496">
        <f t="shared" si="7"/>
        <v>9.6682847896440272E-2</v>
      </c>
      <c r="E496">
        <v>-4.406904149834699E-3</v>
      </c>
    </row>
    <row r="497" spans="2:5">
      <c r="B497" s="121">
        <v>45275</v>
      </c>
      <c r="C497" s="122">
        <v>123.6</v>
      </c>
      <c r="D497">
        <f t="shared" si="7"/>
        <v>1.2012466607301868</v>
      </c>
      <c r="E497">
        <v>-4.4301248489731077E-3</v>
      </c>
    </row>
    <row r="498" spans="2:5">
      <c r="B498" s="121">
        <v>44698</v>
      </c>
      <c r="C498" s="122">
        <v>56.15</v>
      </c>
      <c r="D498">
        <f t="shared" si="7"/>
        <v>-0.4362449799196787</v>
      </c>
      <c r="E498">
        <v>-4.4326241134751776E-3</v>
      </c>
    </row>
    <row r="499" spans="2:5">
      <c r="B499" s="121">
        <v>45177</v>
      </c>
      <c r="C499" s="122">
        <v>99.6</v>
      </c>
      <c r="D499">
        <f t="shared" si="7"/>
        <v>-0.17889530090684258</v>
      </c>
      <c r="E499">
        <v>-4.4977511244378094E-3</v>
      </c>
    </row>
    <row r="500" spans="2:5">
      <c r="B500" s="121">
        <v>45240</v>
      </c>
      <c r="C500" s="122">
        <v>121.3</v>
      </c>
      <c r="D500">
        <f t="shared" si="7"/>
        <v>0.85474006116207935</v>
      </c>
      <c r="E500">
        <v>-4.513746409519878E-3</v>
      </c>
    </row>
    <row r="501" spans="2:5">
      <c r="B501" s="121">
        <v>45051</v>
      </c>
      <c r="C501" s="122">
        <v>65.400000000000006</v>
      </c>
      <c r="D501">
        <f t="shared" si="7"/>
        <v>-0.52574329224075411</v>
      </c>
      <c r="E501">
        <v>-4.5662100456620568E-3</v>
      </c>
    </row>
    <row r="502" spans="2:5">
      <c r="B502" s="121">
        <v>44489</v>
      </c>
      <c r="C502" s="122">
        <v>137.9</v>
      </c>
      <c r="D502">
        <f t="shared" si="7"/>
        <v>1.1819620253164558</v>
      </c>
      <c r="E502">
        <v>-4.6914471309996795E-3</v>
      </c>
    </row>
    <row r="503" spans="2:5">
      <c r="B503" s="121">
        <v>45069</v>
      </c>
      <c r="C503" s="122">
        <v>63.2</v>
      </c>
      <c r="D503">
        <f t="shared" si="7"/>
        <v>-0.53750457372850347</v>
      </c>
      <c r="E503">
        <v>-4.7244094488188525E-3</v>
      </c>
    </row>
    <row r="504" spans="2:5">
      <c r="B504" s="121">
        <v>44463</v>
      </c>
      <c r="C504" s="122">
        <v>136.65</v>
      </c>
      <c r="D504">
        <f t="shared" si="7"/>
        <v>-0.34125530273814114</v>
      </c>
      <c r="E504">
        <v>-4.7341587764020802E-3</v>
      </c>
    </row>
    <row r="505" spans="2:5">
      <c r="B505" s="121">
        <v>45477</v>
      </c>
      <c r="C505" s="122">
        <v>207.44</v>
      </c>
      <c r="D505">
        <f t="shared" si="7"/>
        <v>0.53887240356083066</v>
      </c>
      <c r="E505">
        <v>-4.7975436576472843E-3</v>
      </c>
    </row>
    <row r="506" spans="2:5">
      <c r="B506" s="121">
        <v>44496</v>
      </c>
      <c r="C506" s="122">
        <v>134.80000000000001</v>
      </c>
      <c r="D506">
        <f t="shared" si="7"/>
        <v>1.6073500967117988</v>
      </c>
      <c r="E506">
        <v>-4.798818752306957E-3</v>
      </c>
    </row>
    <row r="507" spans="2:5">
      <c r="B507" s="121">
        <v>45021</v>
      </c>
      <c r="C507" s="122">
        <v>51.7</v>
      </c>
      <c r="D507">
        <f t="shared" si="7"/>
        <v>1.3725490196078487E-2</v>
      </c>
      <c r="E507">
        <v>-4.8123195380173241E-3</v>
      </c>
    </row>
    <row r="508" spans="2:5">
      <c r="B508" s="121">
        <v>45016</v>
      </c>
      <c r="C508" s="122">
        <v>51</v>
      </c>
      <c r="D508">
        <f t="shared" si="7"/>
        <v>-0.36842105263157893</v>
      </c>
      <c r="E508">
        <v>-4.8780487804878049E-3</v>
      </c>
    </row>
    <row r="509" spans="2:5">
      <c r="B509" s="121">
        <v>44643</v>
      </c>
      <c r="C509" s="122">
        <v>80.75</v>
      </c>
      <c r="D509">
        <f t="shared" si="7"/>
        <v>4.9782202862477375E-3</v>
      </c>
      <c r="E509">
        <v>-4.9291435613062927E-3</v>
      </c>
    </row>
    <row r="510" spans="2:5">
      <c r="B510" s="121">
        <v>44644</v>
      </c>
      <c r="C510" s="122">
        <v>80.349999999999994</v>
      </c>
      <c r="D510">
        <f t="shared" si="7"/>
        <v>-0.46664454032525726</v>
      </c>
      <c r="E510">
        <v>-4.9535603715170984E-3</v>
      </c>
    </row>
    <row r="511" spans="2:5">
      <c r="B511" s="121">
        <v>44532</v>
      </c>
      <c r="C511" s="122">
        <v>150.65</v>
      </c>
      <c r="D511">
        <f t="shared" si="7"/>
        <v>-0.469355406833392</v>
      </c>
      <c r="E511">
        <v>-4.9537648612945837E-3</v>
      </c>
    </row>
    <row r="512" spans="2:5">
      <c r="B512" s="121">
        <v>45561</v>
      </c>
      <c r="C512" s="122">
        <v>283.89999999999998</v>
      </c>
      <c r="D512">
        <f t="shared" si="7"/>
        <v>1.7324350336862364</v>
      </c>
      <c r="E512">
        <v>-5.2557813594954457E-3</v>
      </c>
    </row>
    <row r="513" spans="2:5">
      <c r="B513" s="121">
        <v>45208</v>
      </c>
      <c r="C513" s="122">
        <v>103.9</v>
      </c>
      <c r="D513">
        <f t="shared" si="7"/>
        <v>0.10767590618336896</v>
      </c>
      <c r="E513">
        <v>-5.2656773575873346E-3</v>
      </c>
    </row>
    <row r="514" spans="2:5">
      <c r="B514" s="121">
        <v>45162</v>
      </c>
      <c r="C514" s="122">
        <v>93.8</v>
      </c>
      <c r="D514">
        <f t="shared" si="7"/>
        <v>0.45539177657098517</v>
      </c>
      <c r="E514">
        <v>-5.3022269353128317E-3</v>
      </c>
    </row>
    <row r="515" spans="2:5">
      <c r="B515" s="121">
        <v>44902</v>
      </c>
      <c r="C515" s="122">
        <v>64.45</v>
      </c>
      <c r="D515">
        <f t="shared" ref="D515:D578" si="8">IFERROR((C515-C516)/C516,0)</f>
        <v>7.8186082877247844E-3</v>
      </c>
      <c r="E515">
        <v>-5.4012345679011467E-3</v>
      </c>
    </row>
    <row r="516" spans="2:5">
      <c r="B516" s="121">
        <v>44887</v>
      </c>
      <c r="C516" s="122">
        <v>63.95</v>
      </c>
      <c r="D516">
        <f t="shared" si="8"/>
        <v>-0.45224839400428263</v>
      </c>
      <c r="E516">
        <v>-5.4432348367028666E-3</v>
      </c>
    </row>
    <row r="517" spans="2:5">
      <c r="B517" s="121">
        <v>45265</v>
      </c>
      <c r="C517" s="122">
        <v>116.75</v>
      </c>
      <c r="D517">
        <f t="shared" si="8"/>
        <v>0.45211442786069639</v>
      </c>
      <c r="E517">
        <v>-5.5366269165247504E-3</v>
      </c>
    </row>
    <row r="518" spans="2:5">
      <c r="B518" s="121">
        <v>44641</v>
      </c>
      <c r="C518" s="122">
        <v>80.400000000000006</v>
      </c>
      <c r="D518">
        <f t="shared" si="8"/>
        <v>0.50000000000000011</v>
      </c>
      <c r="E518">
        <v>-5.5658627087197109E-3</v>
      </c>
    </row>
    <row r="519" spans="2:5">
      <c r="B519" s="121">
        <v>44760</v>
      </c>
      <c r="C519" s="122">
        <v>53.6</v>
      </c>
      <c r="D519">
        <f t="shared" si="8"/>
        <v>-0.80614828209764922</v>
      </c>
      <c r="E519">
        <v>-5.5658627087197994E-3</v>
      </c>
    </row>
    <row r="520" spans="2:5">
      <c r="B520" s="121">
        <v>45658</v>
      </c>
      <c r="C520" s="122">
        <v>276.5</v>
      </c>
      <c r="D520">
        <f t="shared" si="8"/>
        <v>0.30813265837157588</v>
      </c>
      <c r="E520">
        <v>-5.5745369537853308E-3</v>
      </c>
    </row>
    <row r="521" spans="2:5">
      <c r="B521" s="121">
        <v>45483</v>
      </c>
      <c r="C521" s="122">
        <v>211.37</v>
      </c>
      <c r="D521">
        <f t="shared" si="8"/>
        <v>0.86722614840989398</v>
      </c>
      <c r="E521">
        <v>-5.5984192698532069E-3</v>
      </c>
    </row>
    <row r="522" spans="2:5">
      <c r="B522" s="121">
        <v>45217</v>
      </c>
      <c r="C522" s="122">
        <v>113.2</v>
      </c>
      <c r="D522">
        <f t="shared" si="8"/>
        <v>-0.13323124042879014</v>
      </c>
      <c r="E522">
        <v>-5.7092665788317214E-3</v>
      </c>
    </row>
    <row r="523" spans="2:5">
      <c r="B523" s="121">
        <v>44417</v>
      </c>
      <c r="C523" s="122">
        <v>130.6</v>
      </c>
      <c r="D523">
        <f t="shared" si="8"/>
        <v>1.0444874274661465E-2</v>
      </c>
      <c r="E523">
        <v>-5.7099352874000761E-3</v>
      </c>
    </row>
    <row r="524" spans="2:5">
      <c r="B524" s="121">
        <v>44568</v>
      </c>
      <c r="C524" s="122">
        <v>129.25</v>
      </c>
      <c r="D524">
        <f t="shared" si="8"/>
        <v>0.19399538106235567</v>
      </c>
      <c r="E524">
        <v>-5.7692307692307696E-3</v>
      </c>
    </row>
    <row r="525" spans="2:5">
      <c r="B525" s="121">
        <v>45224</v>
      </c>
      <c r="C525" s="122">
        <v>108.25</v>
      </c>
      <c r="D525">
        <f t="shared" si="8"/>
        <v>-0.12877263581488935</v>
      </c>
      <c r="E525">
        <v>-5.9687786960514752E-3</v>
      </c>
    </row>
    <row r="526" spans="2:5">
      <c r="B526" s="121">
        <v>44433</v>
      </c>
      <c r="C526" s="122">
        <v>124.25</v>
      </c>
      <c r="D526">
        <f t="shared" si="8"/>
        <v>-0.54520497803806733</v>
      </c>
      <c r="E526">
        <v>-6.0000000000000001E-3</v>
      </c>
    </row>
    <row r="527" spans="2:5">
      <c r="B527" s="121">
        <v>45652</v>
      </c>
      <c r="C527" s="122">
        <v>273.2</v>
      </c>
      <c r="D527">
        <f t="shared" si="8"/>
        <v>1.0472086923941553</v>
      </c>
      <c r="E527">
        <v>-6.0032745133710534E-3</v>
      </c>
    </row>
    <row r="528" spans="2:5">
      <c r="B528" s="121">
        <v>44460</v>
      </c>
      <c r="C528" s="122">
        <v>133.44999999999999</v>
      </c>
      <c r="D528">
        <f t="shared" si="8"/>
        <v>1.4553817847286108</v>
      </c>
      <c r="E528">
        <v>-6.3291139240508019E-3</v>
      </c>
    </row>
    <row r="529" spans="2:5">
      <c r="B529" s="121">
        <v>44937</v>
      </c>
      <c r="C529" s="122">
        <v>54.35</v>
      </c>
      <c r="D529">
        <f t="shared" si="8"/>
        <v>-0.65282657297987867</v>
      </c>
      <c r="E529">
        <v>-6.3985374771481059E-3</v>
      </c>
    </row>
    <row r="530" spans="2:5">
      <c r="B530" s="121">
        <v>44517</v>
      </c>
      <c r="C530" s="122">
        <v>156.55000000000001</v>
      </c>
      <c r="D530">
        <f t="shared" si="8"/>
        <v>-0.37938553022794841</v>
      </c>
      <c r="E530">
        <v>-6.6624365482232427E-3</v>
      </c>
    </row>
    <row r="531" spans="2:5">
      <c r="B531" s="121">
        <v>45594</v>
      </c>
      <c r="C531" s="122">
        <v>252.25</v>
      </c>
      <c r="D531">
        <f t="shared" si="8"/>
        <v>0.36204103671706273</v>
      </c>
      <c r="E531">
        <v>-6.6942311478637084E-3</v>
      </c>
    </row>
    <row r="532" spans="2:5">
      <c r="B532" s="121">
        <v>45400</v>
      </c>
      <c r="C532" s="122">
        <v>185.2</v>
      </c>
      <c r="D532">
        <f t="shared" si="8"/>
        <v>0.97969000534473538</v>
      </c>
      <c r="E532">
        <v>-6.7042102440332532E-3</v>
      </c>
    </row>
    <row r="533" spans="2:5">
      <c r="B533" s="121">
        <v>44599</v>
      </c>
      <c r="C533" s="122">
        <v>93.55</v>
      </c>
      <c r="D533">
        <f t="shared" si="8"/>
        <v>-0.31289019463826667</v>
      </c>
      <c r="E533">
        <v>-6.9002123142251131E-3</v>
      </c>
    </row>
    <row r="534" spans="2:5">
      <c r="B534" s="121">
        <v>44477</v>
      </c>
      <c r="C534" s="122">
        <v>136.15</v>
      </c>
      <c r="D534">
        <f t="shared" si="8"/>
        <v>-8.4398117014122281E-2</v>
      </c>
      <c r="E534">
        <v>-6.9292487235593633E-3</v>
      </c>
    </row>
    <row r="535" spans="2:5">
      <c r="B535" s="121">
        <v>44523</v>
      </c>
      <c r="C535" s="122">
        <v>148.69999999999999</v>
      </c>
      <c r="D535">
        <f t="shared" si="8"/>
        <v>0.11762495302517832</v>
      </c>
      <c r="E535">
        <v>-7.0116861435726967E-3</v>
      </c>
    </row>
    <row r="536" spans="2:5">
      <c r="B536" s="121">
        <v>44579</v>
      </c>
      <c r="C536" s="122">
        <v>133.05000000000001</v>
      </c>
      <c r="D536">
        <f t="shared" si="8"/>
        <v>-0.5094930875576037</v>
      </c>
      <c r="E536">
        <v>-7.0895522388058855E-3</v>
      </c>
    </row>
    <row r="537" spans="2:5">
      <c r="B537" s="121">
        <v>45653</v>
      </c>
      <c r="C537" s="122">
        <v>271.25</v>
      </c>
      <c r="D537">
        <f t="shared" si="8"/>
        <v>8.2704666107851349E-2</v>
      </c>
      <c r="E537">
        <v>-7.1376281112737507E-3</v>
      </c>
    </row>
    <row r="538" spans="2:5">
      <c r="B538" s="121">
        <v>45534</v>
      </c>
      <c r="C538" s="122">
        <v>250.53</v>
      </c>
      <c r="D538">
        <f t="shared" si="8"/>
        <v>0.81018786127167619</v>
      </c>
      <c r="E538">
        <v>-7.1728620115716979E-3</v>
      </c>
    </row>
    <row r="539" spans="2:5">
      <c r="B539" s="121">
        <v>44412</v>
      </c>
      <c r="C539" s="122">
        <v>138.4</v>
      </c>
      <c r="D539">
        <f t="shared" si="8"/>
        <v>1.2358642972536349</v>
      </c>
      <c r="E539">
        <v>-7.1736011477761836E-3</v>
      </c>
    </row>
    <row r="540" spans="2:5">
      <c r="B540" s="121">
        <v>44837</v>
      </c>
      <c r="C540" s="122">
        <v>61.9</v>
      </c>
      <c r="D540">
        <f t="shared" si="8"/>
        <v>-0.68586653133722408</v>
      </c>
      <c r="E540">
        <v>-7.2173215717722984E-3</v>
      </c>
    </row>
    <row r="541" spans="2:5">
      <c r="B541" s="121">
        <v>45463</v>
      </c>
      <c r="C541" s="122">
        <v>197.05</v>
      </c>
      <c r="D541">
        <f t="shared" si="8"/>
        <v>2.6122823098075161</v>
      </c>
      <c r="E541">
        <v>-7.254773540228715E-3</v>
      </c>
    </row>
    <row r="542" spans="2:5">
      <c r="B542" s="121">
        <v>44987</v>
      </c>
      <c r="C542" s="122">
        <v>54.55</v>
      </c>
      <c r="D542">
        <f t="shared" si="8"/>
        <v>-0.41185983827493267</v>
      </c>
      <c r="E542">
        <v>-7.2793448589627968E-3</v>
      </c>
    </row>
    <row r="543" spans="2:5">
      <c r="B543" s="121">
        <v>45152</v>
      </c>
      <c r="C543" s="122">
        <v>92.75</v>
      </c>
      <c r="D543">
        <f t="shared" si="8"/>
        <v>0.16960907944514506</v>
      </c>
      <c r="E543">
        <v>-7.4906367041198806E-3</v>
      </c>
    </row>
    <row r="544" spans="2:5">
      <c r="B544" s="121">
        <v>44634</v>
      </c>
      <c r="C544" s="122">
        <v>79.3</v>
      </c>
      <c r="D544">
        <f t="shared" si="8"/>
        <v>-0.24940842404164701</v>
      </c>
      <c r="E544">
        <v>-7.5093867334168774E-3</v>
      </c>
    </row>
    <row r="545" spans="2:5">
      <c r="B545" s="121">
        <v>45226</v>
      </c>
      <c r="C545" s="122">
        <v>105.65</v>
      </c>
      <c r="D545">
        <f t="shared" si="8"/>
        <v>-0.30217965653896961</v>
      </c>
      <c r="E545">
        <v>-7.5152653828088039E-3</v>
      </c>
    </row>
    <row r="546" spans="2:5">
      <c r="B546" s="121">
        <v>44531</v>
      </c>
      <c r="C546" s="122">
        <v>151.4</v>
      </c>
      <c r="D546">
        <f t="shared" si="8"/>
        <v>-0.17312943746586559</v>
      </c>
      <c r="E546">
        <v>-7.5385119632907609E-3</v>
      </c>
    </row>
    <row r="547" spans="2:5">
      <c r="B547" s="121">
        <v>45384</v>
      </c>
      <c r="C547" s="122">
        <v>183.1</v>
      </c>
      <c r="D547">
        <f t="shared" si="8"/>
        <v>1.821263482280431</v>
      </c>
      <c r="E547">
        <v>-7.5880758807588388E-3</v>
      </c>
    </row>
    <row r="548" spans="2:5">
      <c r="B548" s="121">
        <v>45054</v>
      </c>
      <c r="C548" s="122">
        <v>64.900000000000006</v>
      </c>
      <c r="D548">
        <f t="shared" si="8"/>
        <v>-0.36465981399902103</v>
      </c>
      <c r="E548">
        <v>-7.6452599388379195E-3</v>
      </c>
    </row>
    <row r="549" spans="2:5">
      <c r="B549" s="121">
        <v>45187</v>
      </c>
      <c r="C549" s="122">
        <v>102.15</v>
      </c>
      <c r="D549">
        <f t="shared" si="8"/>
        <v>0.34496379196840027</v>
      </c>
      <c r="E549">
        <v>-7.7707625060708801E-3</v>
      </c>
    </row>
    <row r="550" spans="2:5">
      <c r="B550" s="121">
        <v>44636</v>
      </c>
      <c r="C550" s="122">
        <v>75.95</v>
      </c>
      <c r="D550">
        <f t="shared" si="8"/>
        <v>-0.65302206587783818</v>
      </c>
      <c r="E550">
        <v>-7.8380143696929368E-3</v>
      </c>
    </row>
    <row r="551" spans="2:5">
      <c r="B551" s="121">
        <v>45492</v>
      </c>
      <c r="C551" s="122">
        <v>218.89</v>
      </c>
      <c r="D551">
        <f t="shared" si="8"/>
        <v>0.11849770056208482</v>
      </c>
      <c r="E551">
        <v>-7.8415374852688711E-3</v>
      </c>
    </row>
    <row r="552" spans="2:5">
      <c r="B552" s="121">
        <v>45418</v>
      </c>
      <c r="C552" s="122">
        <v>195.7</v>
      </c>
      <c r="D552">
        <f t="shared" si="8"/>
        <v>2.106349206349206</v>
      </c>
      <c r="E552">
        <v>-7.85804816223073E-3</v>
      </c>
    </row>
    <row r="553" spans="2:5">
      <c r="B553" s="121">
        <v>44867</v>
      </c>
      <c r="C553" s="122">
        <v>63</v>
      </c>
      <c r="D553">
        <f t="shared" si="8"/>
        <v>0.11702127659574471</v>
      </c>
      <c r="E553">
        <v>-7.874015748031496E-3</v>
      </c>
    </row>
    <row r="554" spans="2:5">
      <c r="B554" s="121">
        <v>44697</v>
      </c>
      <c r="C554" s="122">
        <v>56.4</v>
      </c>
      <c r="D554">
        <f t="shared" si="8"/>
        <v>-0.78136145138781199</v>
      </c>
      <c r="E554">
        <v>-7.9155672823219489E-3</v>
      </c>
    </row>
    <row r="555" spans="2:5">
      <c r="B555" s="121">
        <v>45526</v>
      </c>
      <c r="C555" s="122">
        <v>257.95999999999998</v>
      </c>
      <c r="D555">
        <f t="shared" si="8"/>
        <v>0.43991068936645256</v>
      </c>
      <c r="E555">
        <v>-7.9606199284697667E-3</v>
      </c>
    </row>
    <row r="556" spans="2:5">
      <c r="B556" s="121">
        <v>45443</v>
      </c>
      <c r="C556" s="122">
        <v>179.15</v>
      </c>
      <c r="D556">
        <f t="shared" si="8"/>
        <v>1.6679076693968726</v>
      </c>
      <c r="E556">
        <v>-8.0287929125137797E-3</v>
      </c>
    </row>
    <row r="557" spans="2:5">
      <c r="B557" s="121">
        <v>44883</v>
      </c>
      <c r="C557" s="122">
        <v>67.150000000000006</v>
      </c>
      <c r="D557">
        <f t="shared" si="8"/>
        <v>-0.26330224904004385</v>
      </c>
      <c r="E557">
        <v>-8.1240768094534288E-3</v>
      </c>
    </row>
    <row r="558" spans="2:5">
      <c r="B558" s="121">
        <v>45155</v>
      </c>
      <c r="C558" s="122">
        <v>91.15</v>
      </c>
      <c r="D558">
        <f t="shared" si="8"/>
        <v>-0.62319140140553941</v>
      </c>
      <c r="E558">
        <v>-8.1610446137105538E-3</v>
      </c>
    </row>
    <row r="559" spans="2:5">
      <c r="B559" s="121">
        <v>45673</v>
      </c>
      <c r="C559" s="122">
        <v>241.9</v>
      </c>
      <c r="D559">
        <f t="shared" si="8"/>
        <v>0.75353388909025032</v>
      </c>
      <c r="E559">
        <v>-8.2000820008200082E-3</v>
      </c>
    </row>
    <row r="560" spans="2:5">
      <c r="B560" s="121">
        <v>44474</v>
      </c>
      <c r="C560" s="122">
        <v>137.94999999999999</v>
      </c>
      <c r="D560">
        <f t="shared" si="8"/>
        <v>1.8456995201181249E-2</v>
      </c>
      <c r="E560">
        <v>-8.2674335010784021E-3</v>
      </c>
    </row>
    <row r="561" spans="2:5">
      <c r="B561" s="121">
        <v>44482</v>
      </c>
      <c r="C561" s="122">
        <v>135.44999999999999</v>
      </c>
      <c r="D561">
        <f t="shared" si="8"/>
        <v>1.5726495726495724</v>
      </c>
      <c r="E561">
        <v>-8.418740849194771E-3</v>
      </c>
    </row>
    <row r="562" spans="2:5">
      <c r="B562" s="121">
        <v>45008</v>
      </c>
      <c r="C562" s="122">
        <v>52.65</v>
      </c>
      <c r="D562">
        <f t="shared" si="8"/>
        <v>-0.43659711075441415</v>
      </c>
      <c r="E562">
        <v>-8.4745762711864944E-3</v>
      </c>
    </row>
    <row r="563" spans="2:5">
      <c r="B563" s="121">
        <v>45149</v>
      </c>
      <c r="C563" s="122">
        <v>93.45</v>
      </c>
      <c r="D563">
        <f t="shared" si="8"/>
        <v>-5.7488653555219392E-2</v>
      </c>
      <c r="E563">
        <v>-8.4880636604774233E-3</v>
      </c>
    </row>
    <row r="564" spans="2:5">
      <c r="B564" s="121">
        <v>45190</v>
      </c>
      <c r="C564" s="122">
        <v>99.15</v>
      </c>
      <c r="D564">
        <f t="shared" si="8"/>
        <v>-0.62181027577526038</v>
      </c>
      <c r="E564">
        <v>-8.4999999999999434E-3</v>
      </c>
    </row>
    <row r="565" spans="2:5">
      <c r="B565" s="121">
        <v>45523</v>
      </c>
      <c r="C565" s="122">
        <v>262.17</v>
      </c>
      <c r="D565">
        <f t="shared" si="8"/>
        <v>1.6779366700715015</v>
      </c>
      <c r="E565">
        <v>-8.5466853231478679E-3</v>
      </c>
    </row>
    <row r="566" spans="2:5">
      <c r="B566" s="121">
        <v>45182</v>
      </c>
      <c r="C566" s="122">
        <v>97.9</v>
      </c>
      <c r="D566">
        <f t="shared" si="8"/>
        <v>0.31497649429147079</v>
      </c>
      <c r="E566">
        <v>-8.6075949367088039E-3</v>
      </c>
    </row>
    <row r="567" spans="2:5">
      <c r="B567" s="121">
        <v>45093</v>
      </c>
      <c r="C567" s="122">
        <v>74.45</v>
      </c>
      <c r="D567">
        <f t="shared" si="8"/>
        <v>0.45980392156862748</v>
      </c>
      <c r="E567">
        <v>-8.6551264980025498E-3</v>
      </c>
    </row>
    <row r="568" spans="2:5">
      <c r="B568" s="121">
        <v>44949</v>
      </c>
      <c r="C568" s="122">
        <v>51</v>
      </c>
      <c r="D568">
        <f t="shared" si="8"/>
        <v>-0.60015680125441007</v>
      </c>
      <c r="E568">
        <v>-8.7463556851312494E-3</v>
      </c>
    </row>
    <row r="569" spans="2:5">
      <c r="B569" s="121">
        <v>45294</v>
      </c>
      <c r="C569" s="122">
        <v>127.55</v>
      </c>
      <c r="D569">
        <f t="shared" si="8"/>
        <v>0.22115844901866916</v>
      </c>
      <c r="E569">
        <v>-8.93550893550887E-3</v>
      </c>
    </row>
    <row r="570" spans="2:5">
      <c r="B570" s="121">
        <v>45205</v>
      </c>
      <c r="C570" s="122">
        <v>104.45</v>
      </c>
      <c r="D570">
        <f t="shared" si="8"/>
        <v>0.91827364554637281</v>
      </c>
      <c r="E570">
        <v>-9.0132827324478446E-3</v>
      </c>
    </row>
    <row r="571" spans="2:5">
      <c r="B571" s="121">
        <v>44981</v>
      </c>
      <c r="C571" s="122">
        <v>54.45</v>
      </c>
      <c r="D571">
        <f t="shared" si="8"/>
        <v>-0.56335204490777868</v>
      </c>
      <c r="E571">
        <v>-9.0991810737033659E-3</v>
      </c>
    </row>
    <row r="572" spans="2:5">
      <c r="B572" s="121">
        <v>44435</v>
      </c>
      <c r="C572" s="122">
        <v>124.7</v>
      </c>
      <c r="D572">
        <f t="shared" si="8"/>
        <v>-0.14735042735042733</v>
      </c>
      <c r="E572">
        <v>-9.1378625347635408E-3</v>
      </c>
    </row>
    <row r="573" spans="2:5">
      <c r="B573" s="121">
        <v>44539</v>
      </c>
      <c r="C573" s="122">
        <v>146.25</v>
      </c>
      <c r="D573">
        <f t="shared" si="8"/>
        <v>0.5914036996735581</v>
      </c>
      <c r="E573">
        <v>-9.1463414634145954E-3</v>
      </c>
    </row>
    <row r="574" spans="2:5">
      <c r="B574" s="121">
        <v>45154</v>
      </c>
      <c r="C574" s="122">
        <v>91.9</v>
      </c>
      <c r="D574">
        <f t="shared" si="8"/>
        <v>0.72582159624413156</v>
      </c>
      <c r="E574">
        <v>-9.1644204851751409E-3</v>
      </c>
    </row>
    <row r="575" spans="2:5">
      <c r="B575" s="121">
        <v>44939</v>
      </c>
      <c r="C575" s="122">
        <v>53.25</v>
      </c>
      <c r="D575">
        <f t="shared" si="8"/>
        <v>-0.80971949258531362</v>
      </c>
      <c r="E575">
        <v>-9.3023255813953487E-3</v>
      </c>
    </row>
    <row r="576" spans="2:5">
      <c r="B576" s="121">
        <v>45629</v>
      </c>
      <c r="C576" s="122">
        <v>279.85000000000002</v>
      </c>
      <c r="D576">
        <f t="shared" si="8"/>
        <v>0.11917616476704664</v>
      </c>
      <c r="E576">
        <v>-9.3805309734512465E-3</v>
      </c>
    </row>
    <row r="577" spans="2:5">
      <c r="B577" s="121">
        <v>45665</v>
      </c>
      <c r="C577" s="122">
        <v>250.05</v>
      </c>
      <c r="D577">
        <f t="shared" si="8"/>
        <v>0.56281250000000005</v>
      </c>
      <c r="E577">
        <v>-9.5068330362447113E-3</v>
      </c>
    </row>
    <row r="578" spans="2:5">
      <c r="B578" s="121">
        <v>45358</v>
      </c>
      <c r="C578" s="122">
        <v>160</v>
      </c>
      <c r="D578">
        <f t="shared" si="8"/>
        <v>-0.34142827742333809</v>
      </c>
      <c r="E578">
        <v>-9.5945527700403051E-3</v>
      </c>
    </row>
    <row r="579" spans="2:5">
      <c r="B579" s="121">
        <v>45667</v>
      </c>
      <c r="C579" s="122">
        <v>242.95</v>
      </c>
      <c r="D579">
        <f t="shared" ref="D579:D642" si="9">IFERROR((C579-C580)/C580,0)</f>
        <v>-8.0431491294473884E-2</v>
      </c>
      <c r="E579">
        <v>-9.7819441614021025E-3</v>
      </c>
    </row>
    <row r="580" spans="2:5">
      <c r="B580" s="121">
        <v>45618</v>
      </c>
      <c r="C580" s="122">
        <v>264.2</v>
      </c>
      <c r="D580">
        <f t="shared" si="9"/>
        <v>0.41700187717886833</v>
      </c>
      <c r="E580">
        <v>-9.7822420449009163E-3</v>
      </c>
    </row>
    <row r="581" spans="2:5">
      <c r="B581" s="121">
        <v>45398</v>
      </c>
      <c r="C581" s="122">
        <v>186.45</v>
      </c>
      <c r="D581">
        <f t="shared" si="9"/>
        <v>1.4826897470039948</v>
      </c>
      <c r="E581">
        <v>-9.8247477429634772E-3</v>
      </c>
    </row>
    <row r="582" spans="2:5">
      <c r="B582" s="121">
        <v>45098</v>
      </c>
      <c r="C582" s="122">
        <v>75.099999999999994</v>
      </c>
      <c r="D582">
        <f t="shared" si="9"/>
        <v>-0.70936532507739936</v>
      </c>
      <c r="E582">
        <v>-9.8879367172050106E-3</v>
      </c>
    </row>
    <row r="583" spans="2:5">
      <c r="B583" s="121">
        <v>45609</v>
      </c>
      <c r="C583" s="122">
        <v>258.39999999999998</v>
      </c>
      <c r="D583">
        <f t="shared" si="9"/>
        <v>2.9876543209876538</v>
      </c>
      <c r="E583">
        <v>-9.9237518678877805E-3</v>
      </c>
    </row>
    <row r="584" spans="2:5">
      <c r="B584" s="121">
        <v>44901</v>
      </c>
      <c r="C584" s="122">
        <v>64.8</v>
      </c>
      <c r="D584">
        <f t="shared" si="9"/>
        <v>-0.12844653665097508</v>
      </c>
      <c r="E584">
        <v>-9.9312452253629592E-3</v>
      </c>
    </row>
    <row r="585" spans="2:5">
      <c r="B585" s="121">
        <v>45099</v>
      </c>
      <c r="C585" s="122">
        <v>74.349999999999994</v>
      </c>
      <c r="D585">
        <f t="shared" si="9"/>
        <v>-0.59184233640755379</v>
      </c>
      <c r="E585">
        <v>-9.986684420772305E-3</v>
      </c>
    </row>
    <row r="586" spans="2:5">
      <c r="B586" s="121">
        <v>45453</v>
      </c>
      <c r="C586" s="122">
        <v>182.16</v>
      </c>
      <c r="D586">
        <f t="shared" si="9"/>
        <v>1.4599594868332209</v>
      </c>
      <c r="E586">
        <v>-1.0000000000000019E-2</v>
      </c>
    </row>
    <row r="587" spans="2:5">
      <c r="B587" s="121">
        <v>45112</v>
      </c>
      <c r="C587" s="122">
        <v>74.05</v>
      </c>
      <c r="D587">
        <f t="shared" si="9"/>
        <v>-0.48089730108657558</v>
      </c>
      <c r="E587">
        <v>-1.0026737967914439E-2</v>
      </c>
    </row>
    <row r="588" spans="2:5">
      <c r="B588" s="121">
        <v>44454</v>
      </c>
      <c r="C588" s="122">
        <v>142.65</v>
      </c>
      <c r="D588">
        <f t="shared" si="9"/>
        <v>1.2358934169278999</v>
      </c>
      <c r="E588">
        <v>-1.0062456627342046E-2</v>
      </c>
    </row>
    <row r="589" spans="2:5">
      <c r="B589" s="121">
        <v>44903</v>
      </c>
      <c r="C589" s="122">
        <v>63.8</v>
      </c>
      <c r="D589">
        <f t="shared" si="9"/>
        <v>-0.51703255109765334</v>
      </c>
      <c r="E589">
        <v>-1.0085337470907767E-2</v>
      </c>
    </row>
    <row r="590" spans="2:5">
      <c r="B590" s="121">
        <v>44461</v>
      </c>
      <c r="C590" s="122">
        <v>132.1</v>
      </c>
      <c r="D590">
        <f t="shared" si="9"/>
        <v>1.4737827715355805</v>
      </c>
      <c r="E590">
        <v>-1.0116148370176055E-2</v>
      </c>
    </row>
    <row r="591" spans="2:5">
      <c r="B591" s="121">
        <v>44762</v>
      </c>
      <c r="C591" s="122">
        <v>53.4</v>
      </c>
      <c r="D591">
        <f t="shared" si="9"/>
        <v>7.5471698113207279E-3</v>
      </c>
      <c r="E591">
        <v>-1.0194624652456056E-2</v>
      </c>
    </row>
    <row r="592" spans="2:5">
      <c r="B592" s="121">
        <v>45006</v>
      </c>
      <c r="C592" s="122">
        <v>53</v>
      </c>
      <c r="D592">
        <f t="shared" si="9"/>
        <v>-0.54032957502168255</v>
      </c>
      <c r="E592">
        <v>-1.0270774976657277E-2</v>
      </c>
    </row>
    <row r="593" spans="2:5">
      <c r="B593" s="121">
        <v>45252</v>
      </c>
      <c r="C593" s="122">
        <v>115.3</v>
      </c>
      <c r="D593">
        <f t="shared" si="9"/>
        <v>1.1878557874762807</v>
      </c>
      <c r="E593">
        <v>-1.0300429184549381E-2</v>
      </c>
    </row>
    <row r="594" spans="2:5">
      <c r="B594" s="121">
        <v>44942</v>
      </c>
      <c r="C594" s="122">
        <v>52.7</v>
      </c>
      <c r="D594">
        <f t="shared" si="9"/>
        <v>-0.41150195421552199</v>
      </c>
      <c r="E594">
        <v>-1.0328638497652528E-2</v>
      </c>
    </row>
    <row r="595" spans="2:5">
      <c r="B595" s="121">
        <v>44589</v>
      </c>
      <c r="C595" s="122">
        <v>89.55</v>
      </c>
      <c r="D595">
        <f t="shared" si="9"/>
        <v>0.48016528925619828</v>
      </c>
      <c r="E595">
        <v>-1.0497237569060805E-2</v>
      </c>
    </row>
    <row r="596" spans="2:5">
      <c r="B596" s="121">
        <v>44687</v>
      </c>
      <c r="C596" s="122">
        <v>60.5</v>
      </c>
      <c r="D596">
        <f t="shared" si="9"/>
        <v>0.30669546436285106</v>
      </c>
      <c r="E596">
        <v>-1.0629599345870787E-2</v>
      </c>
    </row>
    <row r="597" spans="2:5">
      <c r="B597" s="121">
        <v>44774</v>
      </c>
      <c r="C597" s="122">
        <v>46.3</v>
      </c>
      <c r="D597">
        <f t="shared" si="9"/>
        <v>-0.40754958413307751</v>
      </c>
      <c r="E597">
        <v>-1.0683760683760684E-2</v>
      </c>
    </row>
    <row r="598" spans="2:5">
      <c r="B598" s="121">
        <v>44628</v>
      </c>
      <c r="C598" s="122">
        <v>78.150000000000006</v>
      </c>
      <c r="D598">
        <f t="shared" si="9"/>
        <v>0.55988023952095811</v>
      </c>
      <c r="E598">
        <v>-1.0759493670886003E-2</v>
      </c>
    </row>
    <row r="599" spans="2:5">
      <c r="B599" s="121">
        <v>45012</v>
      </c>
      <c r="C599" s="122">
        <v>50.1</v>
      </c>
      <c r="D599">
        <f t="shared" si="9"/>
        <v>-0.20476190476190473</v>
      </c>
      <c r="E599">
        <v>-1.0858835143139135E-2</v>
      </c>
    </row>
    <row r="600" spans="2:5">
      <c r="B600" s="121">
        <v>45062</v>
      </c>
      <c r="C600" s="122">
        <v>63</v>
      </c>
      <c r="D600">
        <f t="shared" si="9"/>
        <v>7.9691516709511537E-2</v>
      </c>
      <c r="E600">
        <v>-1.0989010989011033E-2</v>
      </c>
    </row>
    <row r="601" spans="2:5">
      <c r="B601" s="121">
        <v>44755</v>
      </c>
      <c r="C601" s="122">
        <v>58.35</v>
      </c>
      <c r="D601">
        <f t="shared" si="9"/>
        <v>8.5581395348837241E-2</v>
      </c>
      <c r="E601">
        <v>-1.1016949152542348E-2</v>
      </c>
    </row>
    <row r="602" spans="2:5">
      <c r="B602" s="121">
        <v>44938</v>
      </c>
      <c r="C602" s="122">
        <v>53.75</v>
      </c>
      <c r="D602">
        <f t="shared" si="9"/>
        <v>-0.70401982378854622</v>
      </c>
      <c r="E602">
        <v>-1.1039558417663319E-2</v>
      </c>
    </row>
    <row r="603" spans="2:5">
      <c r="B603" s="121">
        <v>45440</v>
      </c>
      <c r="C603" s="122">
        <v>181.6</v>
      </c>
      <c r="D603">
        <f t="shared" si="9"/>
        <v>1.427807486631016</v>
      </c>
      <c r="E603">
        <v>-1.1162537435339022E-2</v>
      </c>
    </row>
    <row r="604" spans="2:5">
      <c r="B604" s="121">
        <v>45111</v>
      </c>
      <c r="C604" s="122">
        <v>74.8</v>
      </c>
      <c r="D604">
        <f t="shared" si="9"/>
        <v>-0.52733017377567137</v>
      </c>
      <c r="E604">
        <v>-1.1235955056179888E-2</v>
      </c>
    </row>
    <row r="605" spans="2:5">
      <c r="B605" s="121">
        <v>45369</v>
      </c>
      <c r="C605" s="122">
        <v>158.25</v>
      </c>
      <c r="D605">
        <f t="shared" si="9"/>
        <v>0.16317530319735382</v>
      </c>
      <c r="E605">
        <v>-1.1246485473289667E-2</v>
      </c>
    </row>
    <row r="606" spans="2:5">
      <c r="B606" s="121">
        <v>44510</v>
      </c>
      <c r="C606" s="122">
        <v>136.05000000000001</v>
      </c>
      <c r="D606">
        <f t="shared" si="9"/>
        <v>-0.52842287694973999</v>
      </c>
      <c r="E606">
        <v>-1.162368325463127E-2</v>
      </c>
    </row>
    <row r="607" spans="2:5">
      <c r="B607" s="121">
        <v>45645</v>
      </c>
      <c r="C607" s="122">
        <v>288.5</v>
      </c>
      <c r="D607">
        <f t="shared" si="9"/>
        <v>1.1947508558387221</v>
      </c>
      <c r="E607">
        <v>-1.1647824597464808E-2</v>
      </c>
    </row>
    <row r="608" spans="2:5">
      <c r="B608" s="121">
        <v>44554</v>
      </c>
      <c r="C608" s="122">
        <v>131.44999999999999</v>
      </c>
      <c r="D608">
        <f t="shared" si="9"/>
        <v>-0.49448140599161633</v>
      </c>
      <c r="E608">
        <v>-1.165413533834595E-2</v>
      </c>
    </row>
    <row r="609" spans="2:5">
      <c r="B609" s="121">
        <v>45525</v>
      </c>
      <c r="C609" s="122">
        <v>260.02999999999997</v>
      </c>
      <c r="D609">
        <f t="shared" si="9"/>
        <v>2.7624091052797901E-2</v>
      </c>
      <c r="E609">
        <v>-1.1743691091517299E-2</v>
      </c>
    </row>
    <row r="610" spans="2:5">
      <c r="B610" s="121">
        <v>45532</v>
      </c>
      <c r="C610" s="122">
        <v>253.04</v>
      </c>
      <c r="D610">
        <f t="shared" si="9"/>
        <v>2.1768989328311359</v>
      </c>
      <c r="E610">
        <v>-1.1755516500683535E-2</v>
      </c>
    </row>
    <row r="611" spans="2:5">
      <c r="B611" s="121">
        <v>44648</v>
      </c>
      <c r="C611" s="122">
        <v>79.650000000000006</v>
      </c>
      <c r="D611">
        <f t="shared" si="9"/>
        <v>-0.48513251454427919</v>
      </c>
      <c r="E611">
        <v>-1.1786600496277775E-2</v>
      </c>
    </row>
    <row r="612" spans="2:5">
      <c r="B612" s="121">
        <v>44518</v>
      </c>
      <c r="C612" s="122">
        <v>154.69999999999999</v>
      </c>
      <c r="D612">
        <f t="shared" si="9"/>
        <v>0.86610373944511432</v>
      </c>
      <c r="E612">
        <v>-1.1817310763334542E-2</v>
      </c>
    </row>
    <row r="613" spans="2:5">
      <c r="B613" s="121">
        <v>44669</v>
      </c>
      <c r="C613" s="122">
        <v>82.9</v>
      </c>
      <c r="D613">
        <f t="shared" si="9"/>
        <v>0.55534709193245801</v>
      </c>
      <c r="E613">
        <v>-1.1918951132300357E-2</v>
      </c>
    </row>
    <row r="614" spans="2:5">
      <c r="B614" s="121">
        <v>45034</v>
      </c>
      <c r="C614" s="122">
        <v>53.3</v>
      </c>
      <c r="D614">
        <f t="shared" si="9"/>
        <v>-0.1305057096247961</v>
      </c>
      <c r="E614">
        <v>-1.2048192771084442E-2</v>
      </c>
    </row>
    <row r="615" spans="2:5">
      <c r="B615" s="121">
        <v>44854</v>
      </c>
      <c r="C615" s="122">
        <v>61.3</v>
      </c>
      <c r="D615">
        <f t="shared" si="9"/>
        <v>-0.6153122058362096</v>
      </c>
      <c r="E615">
        <v>-1.2087026591458501E-2</v>
      </c>
    </row>
    <row r="616" spans="2:5">
      <c r="B616" s="121">
        <v>45350</v>
      </c>
      <c r="C616" s="122">
        <v>159.35</v>
      </c>
      <c r="D616">
        <f t="shared" si="9"/>
        <v>1.3195050946142648</v>
      </c>
      <c r="E616">
        <v>-1.2089274643521494E-2</v>
      </c>
    </row>
    <row r="617" spans="2:5">
      <c r="B617" s="121">
        <v>44844</v>
      </c>
      <c r="C617" s="122">
        <v>68.7</v>
      </c>
      <c r="D617">
        <f t="shared" si="9"/>
        <v>-0.73514784687150625</v>
      </c>
      <c r="E617">
        <v>-1.2221423436376626E-2</v>
      </c>
    </row>
    <row r="618" spans="2:5">
      <c r="B618" s="121">
        <v>45530</v>
      </c>
      <c r="C618" s="122">
        <v>259.39</v>
      </c>
      <c r="D618">
        <f t="shared" si="9"/>
        <v>1.1898691430983537</v>
      </c>
      <c r="E618">
        <v>-1.2411955073291419E-2</v>
      </c>
    </row>
    <row r="619" spans="2:5">
      <c r="B619" s="121">
        <v>45271</v>
      </c>
      <c r="C619" s="122">
        <v>118.45</v>
      </c>
      <c r="D619">
        <f t="shared" si="9"/>
        <v>0.90434083601286175</v>
      </c>
      <c r="E619">
        <v>-1.2505210504376823E-2</v>
      </c>
    </row>
    <row r="620" spans="2:5">
      <c r="B620" s="121">
        <v>44868</v>
      </c>
      <c r="C620" s="122">
        <v>62.2</v>
      </c>
      <c r="D620">
        <f t="shared" si="9"/>
        <v>-0.52591463414634143</v>
      </c>
      <c r="E620">
        <v>-1.2698412698412653E-2</v>
      </c>
    </row>
    <row r="621" spans="2:5">
      <c r="B621" s="121">
        <v>44405</v>
      </c>
      <c r="C621" s="122">
        <v>131.19999999999999</v>
      </c>
      <c r="D621">
        <f t="shared" si="9"/>
        <v>-0.48760007810974426</v>
      </c>
      <c r="E621">
        <v>-1.2791572610985831E-2</v>
      </c>
    </row>
    <row r="622" spans="2:5">
      <c r="B622" s="121">
        <v>45531</v>
      </c>
      <c r="C622" s="122">
        <v>256.05</v>
      </c>
      <c r="D622">
        <f t="shared" si="9"/>
        <v>2.9914263445050659</v>
      </c>
      <c r="E622">
        <v>-1.2876363776552586E-2</v>
      </c>
    </row>
    <row r="623" spans="2:5">
      <c r="B623" s="121">
        <v>44910</v>
      </c>
      <c r="C623" s="122">
        <v>64.150000000000006</v>
      </c>
      <c r="D623">
        <f t="shared" si="9"/>
        <v>-0.73477487906726757</v>
      </c>
      <c r="E623">
        <v>-1.307692307692299E-2</v>
      </c>
    </row>
    <row r="624" spans="2:5">
      <c r="B624" s="121">
        <v>45601</v>
      </c>
      <c r="C624" s="122">
        <v>241.87</v>
      </c>
      <c r="D624">
        <f t="shared" si="9"/>
        <v>2.8059795436664046</v>
      </c>
      <c r="E624">
        <v>-1.3097763995430096E-2</v>
      </c>
    </row>
    <row r="625" spans="2:5">
      <c r="B625" s="121">
        <v>44894</v>
      </c>
      <c r="C625" s="122">
        <v>63.55</v>
      </c>
      <c r="D625">
        <f t="shared" si="9"/>
        <v>-0.38717454194792678</v>
      </c>
      <c r="E625">
        <v>-1.3198757763975286E-2</v>
      </c>
    </row>
    <row r="626" spans="2:5">
      <c r="B626" s="121">
        <v>45231</v>
      </c>
      <c r="C626" s="122">
        <v>103.7</v>
      </c>
      <c r="D626">
        <f t="shared" si="9"/>
        <v>0.33547971667739851</v>
      </c>
      <c r="E626">
        <v>-1.3320647002854343E-2</v>
      </c>
    </row>
    <row r="627" spans="2:5">
      <c r="B627" s="121">
        <v>45126</v>
      </c>
      <c r="C627" s="122">
        <v>77.650000000000006</v>
      </c>
      <c r="D627">
        <f t="shared" si="9"/>
        <v>-0.71299205322491221</v>
      </c>
      <c r="E627">
        <v>-1.3341804320203267E-2</v>
      </c>
    </row>
    <row r="628" spans="2:5">
      <c r="B628" s="121">
        <v>45582</v>
      </c>
      <c r="C628" s="122">
        <v>270.55</v>
      </c>
      <c r="D628">
        <f t="shared" si="9"/>
        <v>4.6957894736842105</v>
      </c>
      <c r="E628">
        <v>-1.3491340018231499E-2</v>
      </c>
    </row>
    <row r="629" spans="2:5">
      <c r="B629" s="121">
        <v>44959</v>
      </c>
      <c r="C629" s="122">
        <v>47.5</v>
      </c>
      <c r="D629">
        <f t="shared" si="9"/>
        <v>-0.18173987941429798</v>
      </c>
      <c r="E629">
        <v>-1.3499480789200387E-2</v>
      </c>
    </row>
    <row r="630" spans="2:5">
      <c r="B630" s="121">
        <v>44832</v>
      </c>
      <c r="C630" s="122">
        <v>58.05</v>
      </c>
      <c r="D630">
        <f t="shared" si="9"/>
        <v>7.4005550416281221E-2</v>
      </c>
      <c r="E630">
        <v>-1.3593882752761329E-2</v>
      </c>
    </row>
    <row r="631" spans="2:5">
      <c r="B631" s="121">
        <v>44994</v>
      </c>
      <c r="C631" s="122">
        <v>54.05</v>
      </c>
      <c r="D631">
        <f t="shared" si="9"/>
        <v>-0.81477039067854695</v>
      </c>
      <c r="E631">
        <v>-1.3686131386861315E-2</v>
      </c>
    </row>
    <row r="632" spans="2:5">
      <c r="B632" s="121">
        <v>45637</v>
      </c>
      <c r="C632" s="122">
        <v>291.8</v>
      </c>
      <c r="D632">
        <f t="shared" si="9"/>
        <v>1.6135244066278549</v>
      </c>
      <c r="E632">
        <v>-1.3689369612979587E-2</v>
      </c>
    </row>
    <row r="633" spans="2:5">
      <c r="B633" s="121">
        <v>45218</v>
      </c>
      <c r="C633" s="122">
        <v>111.65</v>
      </c>
      <c r="D633">
        <f t="shared" si="9"/>
        <v>-0.57616824203773298</v>
      </c>
      <c r="E633">
        <v>-1.3692579505300327E-2</v>
      </c>
    </row>
    <row r="634" spans="2:5">
      <c r="B634" s="121">
        <v>45516</v>
      </c>
      <c r="C634" s="122">
        <v>263.43</v>
      </c>
      <c r="D634">
        <f t="shared" si="9"/>
        <v>0.92847730600292844</v>
      </c>
      <c r="E634">
        <v>-1.3703246096821178E-2</v>
      </c>
    </row>
    <row r="635" spans="2:5">
      <c r="B635" s="121">
        <v>44469</v>
      </c>
      <c r="C635" s="122">
        <v>136.6</v>
      </c>
      <c r="D635">
        <f t="shared" si="9"/>
        <v>1.5676691729323307</v>
      </c>
      <c r="E635">
        <v>-1.3718411552346611E-2</v>
      </c>
    </row>
    <row r="636" spans="2:5">
      <c r="B636" s="121">
        <v>45028</v>
      </c>
      <c r="C636" s="122">
        <v>53.2</v>
      </c>
      <c r="D636">
        <f t="shared" si="9"/>
        <v>-0.54334763948497855</v>
      </c>
      <c r="E636">
        <v>-1.3901760889712697E-2</v>
      </c>
    </row>
    <row r="637" spans="2:5">
      <c r="B637" s="121">
        <v>45251</v>
      </c>
      <c r="C637" s="122">
        <v>116.5</v>
      </c>
      <c r="D637">
        <f t="shared" si="9"/>
        <v>-0.17170280838961965</v>
      </c>
      <c r="E637">
        <v>-1.3965298349555698E-2</v>
      </c>
    </row>
    <row r="638" spans="2:5">
      <c r="B638" s="121">
        <v>44544</v>
      </c>
      <c r="C638" s="122">
        <v>140.65</v>
      </c>
      <c r="D638">
        <f t="shared" si="9"/>
        <v>0.20471092077087799</v>
      </c>
      <c r="E638">
        <v>-1.4020329477742727E-2</v>
      </c>
    </row>
    <row r="639" spans="2:5">
      <c r="B639" s="121">
        <v>45272</v>
      </c>
      <c r="C639" s="122">
        <v>116.75</v>
      </c>
      <c r="D639">
        <f t="shared" si="9"/>
        <v>-0.58011149073907575</v>
      </c>
      <c r="E639">
        <v>-1.4352047277332232E-2</v>
      </c>
    </row>
    <row r="640" spans="2:5">
      <c r="B640" s="121">
        <v>45657</v>
      </c>
      <c r="C640" s="122">
        <v>278.05</v>
      </c>
      <c r="D640">
        <f t="shared" si="9"/>
        <v>1.3180491871613174</v>
      </c>
      <c r="E640">
        <v>-1.4356611130804718E-2</v>
      </c>
    </row>
    <row r="641" spans="2:5">
      <c r="B641" s="121">
        <v>45268</v>
      </c>
      <c r="C641" s="122">
        <v>119.95</v>
      </c>
      <c r="D641">
        <f t="shared" si="9"/>
        <v>-9.539969834087475E-2</v>
      </c>
      <c r="E641">
        <v>-1.4379622021364009E-2</v>
      </c>
    </row>
    <row r="642" spans="2:5">
      <c r="B642" s="121">
        <v>44440</v>
      </c>
      <c r="C642" s="122">
        <v>132.6</v>
      </c>
      <c r="D642">
        <f t="shared" si="9"/>
        <v>0.3468765871000507</v>
      </c>
      <c r="E642">
        <v>-1.4492753623188531E-2</v>
      </c>
    </row>
    <row r="643" spans="2:5">
      <c r="B643" s="121">
        <v>45194</v>
      </c>
      <c r="C643" s="122">
        <v>98.45</v>
      </c>
      <c r="D643">
        <f t="shared" ref="D643:D706" si="10">IFERROR((C643-C644)/C644,0)</f>
        <v>0.45420974889217131</v>
      </c>
      <c r="E643">
        <v>-1.4514514514514541E-2</v>
      </c>
    </row>
    <row r="644" spans="2:5">
      <c r="B644" s="121">
        <v>44882</v>
      </c>
      <c r="C644" s="122">
        <v>67.7</v>
      </c>
      <c r="D644">
        <f t="shared" si="10"/>
        <v>-0.5732745036243303</v>
      </c>
      <c r="E644">
        <v>-1.4556040756914119E-2</v>
      </c>
    </row>
    <row r="645" spans="2:5">
      <c r="B645" s="121">
        <v>45343</v>
      </c>
      <c r="C645" s="122">
        <v>158.65</v>
      </c>
      <c r="D645">
        <f t="shared" si="10"/>
        <v>1.0082278481012659</v>
      </c>
      <c r="E645">
        <v>-1.4902204284383765E-2</v>
      </c>
    </row>
    <row r="646" spans="2:5">
      <c r="B646" s="121">
        <v>44627</v>
      </c>
      <c r="C646" s="122">
        <v>79</v>
      </c>
      <c r="D646">
        <f t="shared" si="10"/>
        <v>-0.56256921373200441</v>
      </c>
      <c r="E646">
        <v>-1.4962593516209511E-2</v>
      </c>
    </row>
    <row r="647" spans="2:5">
      <c r="B647" s="121">
        <v>45442</v>
      </c>
      <c r="C647" s="122">
        <v>180.6</v>
      </c>
      <c r="D647">
        <f t="shared" si="10"/>
        <v>1.9105560032232072</v>
      </c>
      <c r="E647">
        <v>-1.4998636487592037E-2</v>
      </c>
    </row>
    <row r="648" spans="2:5">
      <c r="B648" s="121">
        <v>44853</v>
      </c>
      <c r="C648" s="122">
        <v>62.05</v>
      </c>
      <c r="D648">
        <f t="shared" si="10"/>
        <v>-2.2834645669291383E-2</v>
      </c>
      <c r="E648">
        <v>-1.5079365079365125E-2</v>
      </c>
    </row>
    <row r="649" spans="2:5">
      <c r="B649" s="121">
        <v>45068</v>
      </c>
      <c r="C649" s="122">
        <v>63.5</v>
      </c>
      <c r="D649">
        <f t="shared" si="10"/>
        <v>0.18470149253731341</v>
      </c>
      <c r="E649">
        <v>-1.5503875968992248E-2</v>
      </c>
    </row>
    <row r="650" spans="2:5">
      <c r="B650" s="121">
        <v>44984</v>
      </c>
      <c r="C650" s="122">
        <v>53.6</v>
      </c>
      <c r="D650">
        <f t="shared" si="10"/>
        <v>-0.61271676300578037</v>
      </c>
      <c r="E650">
        <v>-1.5610651974288363E-2</v>
      </c>
    </row>
    <row r="651" spans="2:5">
      <c r="B651" s="121">
        <v>44546</v>
      </c>
      <c r="C651" s="122">
        <v>138.4</v>
      </c>
      <c r="D651">
        <f t="shared" si="10"/>
        <v>-0.43528643708176923</v>
      </c>
      <c r="E651">
        <v>-1.5647226173541882E-2</v>
      </c>
    </row>
    <row r="652" spans="2:5">
      <c r="B652" s="121">
        <v>45600</v>
      </c>
      <c r="C652" s="122">
        <v>245.08</v>
      </c>
      <c r="D652">
        <f t="shared" si="10"/>
        <v>0.26362464552719789</v>
      </c>
      <c r="E652">
        <v>-1.5703441905297388E-2</v>
      </c>
    </row>
    <row r="653" spans="2:5">
      <c r="B653" s="121">
        <v>45464</v>
      </c>
      <c r="C653" s="122">
        <v>193.95</v>
      </c>
      <c r="D653">
        <f t="shared" si="10"/>
        <v>1.8543046357615891</v>
      </c>
      <c r="E653">
        <v>-1.5732047703628634E-2</v>
      </c>
    </row>
    <row r="654" spans="2:5">
      <c r="B654" s="121">
        <v>45078</v>
      </c>
      <c r="C654" s="122">
        <v>67.95</v>
      </c>
      <c r="D654">
        <f t="shared" si="10"/>
        <v>-0.4349272349272349</v>
      </c>
      <c r="E654">
        <v>-1.5930485155684206E-2</v>
      </c>
    </row>
    <row r="655" spans="2:5">
      <c r="B655" s="121">
        <v>45245</v>
      </c>
      <c r="C655" s="122">
        <v>120.25</v>
      </c>
      <c r="D655">
        <f t="shared" si="10"/>
        <v>-0.21018062397372742</v>
      </c>
      <c r="E655">
        <v>-1.5957446808510661E-2</v>
      </c>
    </row>
    <row r="656" spans="2:5">
      <c r="B656" s="121">
        <v>45336</v>
      </c>
      <c r="C656" s="122">
        <v>152.25</v>
      </c>
      <c r="D656">
        <f t="shared" si="10"/>
        <v>0.2551525144270404</v>
      </c>
      <c r="E656">
        <v>-1.6155088852988692E-2</v>
      </c>
    </row>
    <row r="657" spans="2:5">
      <c r="B657" s="121">
        <v>45237</v>
      </c>
      <c r="C657" s="122">
        <v>121.3</v>
      </c>
      <c r="D657">
        <f t="shared" si="10"/>
        <v>-0.34219088937093278</v>
      </c>
      <c r="E657">
        <v>-1.6220600162206E-2</v>
      </c>
    </row>
    <row r="658" spans="2:5">
      <c r="B658" s="121">
        <v>45406</v>
      </c>
      <c r="C658" s="122">
        <v>184.4</v>
      </c>
      <c r="D658">
        <f t="shared" si="10"/>
        <v>1.4619492656875834</v>
      </c>
      <c r="E658">
        <v>-1.6271005601493641E-2</v>
      </c>
    </row>
    <row r="659" spans="2:5">
      <c r="B659" s="121">
        <v>45105</v>
      </c>
      <c r="C659" s="122">
        <v>74.900000000000006</v>
      </c>
      <c r="D659">
        <f t="shared" si="10"/>
        <v>-0.72798256764118396</v>
      </c>
      <c r="E659">
        <v>-1.6414970453053183E-2</v>
      </c>
    </row>
    <row r="660" spans="2:5">
      <c r="B660" s="121">
        <v>45575</v>
      </c>
      <c r="C660" s="122">
        <v>275.35000000000002</v>
      </c>
      <c r="D660">
        <f t="shared" si="10"/>
        <v>4.1323392357875122</v>
      </c>
      <c r="E660">
        <v>-1.6431505626004522E-2</v>
      </c>
    </row>
    <row r="661" spans="2:5">
      <c r="B661" s="121">
        <v>44988</v>
      </c>
      <c r="C661" s="122">
        <v>53.65</v>
      </c>
      <c r="D661">
        <f t="shared" si="10"/>
        <v>-0.81620417951353197</v>
      </c>
      <c r="E661">
        <v>-1.649862511457376E-2</v>
      </c>
    </row>
    <row r="662" spans="2:5">
      <c r="B662" s="121">
        <v>45644</v>
      </c>
      <c r="C662" s="122">
        <v>291.89999999999998</v>
      </c>
      <c r="D662">
        <f t="shared" si="10"/>
        <v>1.7421324565523719</v>
      </c>
      <c r="E662">
        <v>-1.6509433962264265E-2</v>
      </c>
    </row>
    <row r="663" spans="2:5">
      <c r="B663" s="121">
        <v>45225</v>
      </c>
      <c r="C663" s="122">
        <v>106.45</v>
      </c>
      <c r="D663">
        <f t="shared" si="10"/>
        <v>-0.51348263254113347</v>
      </c>
      <c r="E663">
        <v>-1.6628175519630459E-2</v>
      </c>
    </row>
    <row r="664" spans="2:5">
      <c r="B664" s="121">
        <v>45687</v>
      </c>
      <c r="C664" s="122">
        <v>218.8</v>
      </c>
      <c r="D664">
        <f t="shared" si="10"/>
        <v>3.6602768903088396</v>
      </c>
      <c r="E664">
        <v>-1.6629213483146017E-2</v>
      </c>
    </row>
    <row r="665" spans="2:5">
      <c r="B665" s="121">
        <v>44953</v>
      </c>
      <c r="C665" s="122">
        <v>46.95</v>
      </c>
      <c r="D665">
        <f t="shared" si="10"/>
        <v>-0.82403208275551898</v>
      </c>
      <c r="E665">
        <v>-1.675392670157062E-2</v>
      </c>
    </row>
    <row r="666" spans="2:5">
      <c r="B666" s="121">
        <v>45617</v>
      </c>
      <c r="C666" s="122">
        <v>266.81</v>
      </c>
      <c r="D666">
        <f t="shared" si="10"/>
        <v>0.69295685279187824</v>
      </c>
      <c r="E666">
        <v>-1.6767393867924571E-2</v>
      </c>
    </row>
    <row r="667" spans="2:5">
      <c r="B667" s="121">
        <v>44516</v>
      </c>
      <c r="C667" s="122">
        <v>157.6</v>
      </c>
      <c r="D667">
        <f t="shared" si="10"/>
        <v>1.8524886877828053</v>
      </c>
      <c r="E667">
        <v>-1.6843418590143586E-2</v>
      </c>
    </row>
    <row r="668" spans="2:5">
      <c r="B668" s="121">
        <v>44932</v>
      </c>
      <c r="C668" s="122">
        <v>55.25</v>
      </c>
      <c r="D668">
        <f t="shared" si="10"/>
        <v>-0.74645495846909271</v>
      </c>
      <c r="E668">
        <v>-1.6903914590747381E-2</v>
      </c>
    </row>
    <row r="669" spans="2:5">
      <c r="B669" s="121">
        <v>45496</v>
      </c>
      <c r="C669" s="122">
        <v>217.91</v>
      </c>
      <c r="D669">
        <f t="shared" si="10"/>
        <v>2.4671439936356405</v>
      </c>
      <c r="E669">
        <v>-1.6917802039159074E-2</v>
      </c>
    </row>
    <row r="670" spans="2:5">
      <c r="B670" s="121">
        <v>44824</v>
      </c>
      <c r="C670" s="122">
        <v>62.85</v>
      </c>
      <c r="D670">
        <f t="shared" si="10"/>
        <v>0.10166520595968456</v>
      </c>
      <c r="E670">
        <v>-1.720093823299455E-2</v>
      </c>
    </row>
    <row r="671" spans="2:5">
      <c r="B671" s="121">
        <v>44704</v>
      </c>
      <c r="C671" s="122">
        <v>57.05</v>
      </c>
      <c r="D671">
        <f t="shared" si="10"/>
        <v>-0.68208414600167178</v>
      </c>
      <c r="E671">
        <v>-1.7226528854435832E-2</v>
      </c>
    </row>
    <row r="672" spans="2:5">
      <c r="B672" s="121">
        <v>45378</v>
      </c>
      <c r="C672" s="122">
        <v>179.45</v>
      </c>
      <c r="D672">
        <f t="shared" si="10"/>
        <v>-0.34339553604098066</v>
      </c>
      <c r="E672">
        <v>-1.725082146768897E-2</v>
      </c>
    </row>
    <row r="673" spans="2:5">
      <c r="B673" s="121">
        <v>45565</v>
      </c>
      <c r="C673" s="122">
        <v>273.3</v>
      </c>
      <c r="D673">
        <f t="shared" si="10"/>
        <v>1.0251945164875882</v>
      </c>
      <c r="E673">
        <v>-1.743663490922152E-2</v>
      </c>
    </row>
    <row r="674" spans="2:5">
      <c r="B674" s="121">
        <v>44424</v>
      </c>
      <c r="C674" s="122">
        <v>134.94999999999999</v>
      </c>
      <c r="D674">
        <f t="shared" si="10"/>
        <v>-0.16336019838809684</v>
      </c>
      <c r="E674">
        <v>-1.7473607571896657E-2</v>
      </c>
    </row>
    <row r="675" spans="2:5">
      <c r="B675" s="121">
        <v>45349</v>
      </c>
      <c r="C675" s="122">
        <v>161.30000000000001</v>
      </c>
      <c r="D675">
        <f t="shared" si="10"/>
        <v>0.2904000000000001</v>
      </c>
      <c r="E675">
        <v>-1.7661388550547975E-2</v>
      </c>
    </row>
    <row r="676" spans="2:5">
      <c r="B676" s="121">
        <v>44432</v>
      </c>
      <c r="C676" s="122">
        <v>125</v>
      </c>
      <c r="D676">
        <f t="shared" si="10"/>
        <v>-0.57147754542338014</v>
      </c>
      <c r="E676">
        <v>-1.768172888015717E-2</v>
      </c>
    </row>
    <row r="677" spans="2:5">
      <c r="B677" s="121">
        <v>45559</v>
      </c>
      <c r="C677" s="122">
        <v>291.7</v>
      </c>
      <c r="D677">
        <f t="shared" si="10"/>
        <v>3.2459970887918486</v>
      </c>
      <c r="E677">
        <v>-1.7845117845117883E-2</v>
      </c>
    </row>
    <row r="678" spans="2:5">
      <c r="B678" s="121">
        <v>44881</v>
      </c>
      <c r="C678" s="122">
        <v>68.7</v>
      </c>
      <c r="D678">
        <f t="shared" si="10"/>
        <v>-0.12706480304955528</v>
      </c>
      <c r="E678">
        <v>-1.7869907076483203E-2</v>
      </c>
    </row>
    <row r="679" spans="2:5">
      <c r="B679" s="121">
        <v>45125</v>
      </c>
      <c r="C679" s="122">
        <v>78.7</v>
      </c>
      <c r="D679">
        <f t="shared" si="10"/>
        <v>-0.40603773584905656</v>
      </c>
      <c r="E679">
        <v>-1.8091079226450441E-2</v>
      </c>
    </row>
    <row r="680" spans="2:5">
      <c r="B680" s="121">
        <v>44425</v>
      </c>
      <c r="C680" s="122">
        <v>132.5</v>
      </c>
      <c r="D680">
        <f t="shared" si="10"/>
        <v>0.36457260556127713</v>
      </c>
      <c r="E680">
        <v>-1.8154872174879502E-2</v>
      </c>
    </row>
    <row r="681" spans="2:5">
      <c r="B681" s="121">
        <v>44595</v>
      </c>
      <c r="C681" s="122">
        <v>97.1</v>
      </c>
      <c r="D681">
        <f t="shared" si="10"/>
        <v>0.24168797953964183</v>
      </c>
      <c r="E681">
        <v>-1.8200202224469275E-2</v>
      </c>
    </row>
    <row r="682" spans="2:5">
      <c r="B682" s="121">
        <v>44649</v>
      </c>
      <c r="C682" s="122">
        <v>78.2</v>
      </c>
      <c r="D682">
        <f t="shared" si="10"/>
        <v>-0.6434271123067804</v>
      </c>
      <c r="E682">
        <v>-1.8204645323289425E-2</v>
      </c>
    </row>
    <row r="683" spans="2:5">
      <c r="B683" s="121">
        <v>45498</v>
      </c>
      <c r="C683" s="122">
        <v>219.31</v>
      </c>
      <c r="D683">
        <f t="shared" si="10"/>
        <v>-0.18472118959107806</v>
      </c>
      <c r="E683">
        <v>-1.8703297686697422E-2</v>
      </c>
    </row>
    <row r="684" spans="2:5">
      <c r="B684" s="121">
        <v>45568</v>
      </c>
      <c r="C684" s="122">
        <v>269</v>
      </c>
      <c r="D684">
        <f t="shared" si="10"/>
        <v>9.6392908090483009E-2</v>
      </c>
      <c r="E684">
        <v>-1.8785336494619654E-2</v>
      </c>
    </row>
    <row r="685" spans="2:5">
      <c r="B685" s="121">
        <v>45666</v>
      </c>
      <c r="C685" s="122">
        <v>245.35</v>
      </c>
      <c r="D685">
        <f t="shared" si="10"/>
        <v>-0.10537830446672745</v>
      </c>
      <c r="E685">
        <v>-1.8796240751849696E-2</v>
      </c>
    </row>
    <row r="686" spans="2:5">
      <c r="B686" s="121">
        <v>45581</v>
      </c>
      <c r="C686" s="122">
        <v>274.25</v>
      </c>
      <c r="D686">
        <f t="shared" si="10"/>
        <v>1.3581255374032672</v>
      </c>
      <c r="E686">
        <v>-1.8959041316401398E-2</v>
      </c>
    </row>
    <row r="687" spans="2:5">
      <c r="B687" s="121">
        <v>45261</v>
      </c>
      <c r="C687" s="122">
        <v>116.3</v>
      </c>
      <c r="D687">
        <f t="shared" si="10"/>
        <v>-0.37304582210242587</v>
      </c>
      <c r="E687">
        <v>-1.8979333614508646E-2</v>
      </c>
    </row>
    <row r="688" spans="2:5">
      <c r="B688" s="121">
        <v>45434</v>
      </c>
      <c r="C688" s="122">
        <v>185.5</v>
      </c>
      <c r="D688">
        <f t="shared" si="10"/>
        <v>-0.23615400452954496</v>
      </c>
      <c r="E688">
        <v>-1.9037546271813827E-2</v>
      </c>
    </row>
    <row r="689" spans="2:5">
      <c r="B689" s="121">
        <v>45539</v>
      </c>
      <c r="C689" s="122">
        <v>242.85</v>
      </c>
      <c r="D689">
        <f t="shared" si="10"/>
        <v>0.41191860465116276</v>
      </c>
      <c r="E689">
        <v>-1.9580137262817904E-2</v>
      </c>
    </row>
    <row r="690" spans="2:5">
      <c r="B690" s="121">
        <v>45447</v>
      </c>
      <c r="C690" s="122">
        <v>172</v>
      </c>
      <c r="D690">
        <f t="shared" si="10"/>
        <v>0.92501398992725248</v>
      </c>
      <c r="E690">
        <v>-1.9663721858079162E-2</v>
      </c>
    </row>
    <row r="691" spans="2:5">
      <c r="B691" s="121">
        <v>45156</v>
      </c>
      <c r="C691" s="122">
        <v>89.35</v>
      </c>
      <c r="D691">
        <f t="shared" si="10"/>
        <v>-0.5254912373871482</v>
      </c>
      <c r="E691">
        <v>-1.9747668678003413E-2</v>
      </c>
    </row>
    <row r="692" spans="2:5">
      <c r="B692" s="121">
        <v>45397</v>
      </c>
      <c r="C692" s="122">
        <v>188.3</v>
      </c>
      <c r="D692">
        <f t="shared" si="10"/>
        <v>2.4645814167433304</v>
      </c>
      <c r="E692">
        <v>-1.9781363872982734E-2</v>
      </c>
    </row>
    <row r="693" spans="2:5">
      <c r="B693" s="121">
        <v>44748</v>
      </c>
      <c r="C693" s="122">
        <v>54.35</v>
      </c>
      <c r="D693">
        <f t="shared" si="10"/>
        <v>-0.25802047781569964</v>
      </c>
      <c r="E693">
        <v>-1.983769161406675E-2</v>
      </c>
    </row>
    <row r="694" spans="2:5">
      <c r="B694" s="121">
        <v>45114</v>
      </c>
      <c r="C694" s="122">
        <v>73.25</v>
      </c>
      <c r="D694">
        <f t="shared" si="10"/>
        <v>0.37429643527204509</v>
      </c>
      <c r="E694">
        <v>-2.0066889632107024E-2</v>
      </c>
    </row>
    <row r="695" spans="2:5">
      <c r="B695" s="121">
        <v>44967</v>
      </c>
      <c r="C695" s="122">
        <v>53.3</v>
      </c>
      <c r="D695">
        <f t="shared" si="10"/>
        <v>-0.80837677512133732</v>
      </c>
      <c r="E695">
        <v>-2.0220588235294143E-2</v>
      </c>
    </row>
    <row r="696" spans="2:5">
      <c r="B696" s="121">
        <v>45562</v>
      </c>
      <c r="C696" s="122">
        <v>278.14999999999998</v>
      </c>
      <c r="D696">
        <f t="shared" si="10"/>
        <v>1.4625940681717573</v>
      </c>
      <c r="E696">
        <v>-2.0253610426206412E-2</v>
      </c>
    </row>
    <row r="697" spans="2:5">
      <c r="B697" s="121">
        <v>45253</v>
      </c>
      <c r="C697" s="122">
        <v>112.95</v>
      </c>
      <c r="D697">
        <f t="shared" si="10"/>
        <v>1.3654450261780104</v>
      </c>
      <c r="E697">
        <v>-2.0381613183000819E-2</v>
      </c>
    </row>
    <row r="698" spans="2:5">
      <c r="B698" s="121">
        <v>44963</v>
      </c>
      <c r="C698" s="122">
        <v>47.75</v>
      </c>
      <c r="D698">
        <f t="shared" si="10"/>
        <v>-0.72784269022513537</v>
      </c>
      <c r="E698">
        <v>-2.0512820512820513E-2</v>
      </c>
    </row>
    <row r="699" spans="2:5">
      <c r="B699" s="121">
        <v>45446</v>
      </c>
      <c r="C699" s="122">
        <v>175.45</v>
      </c>
      <c r="D699">
        <f t="shared" si="10"/>
        <v>-0.27425025853154089</v>
      </c>
      <c r="E699">
        <v>-2.0653084007814775E-2</v>
      </c>
    </row>
    <row r="700" spans="2:5">
      <c r="B700" s="121">
        <v>45596</v>
      </c>
      <c r="C700" s="122">
        <v>241.75</v>
      </c>
      <c r="D700">
        <f t="shared" si="10"/>
        <v>2.7802971071149334</v>
      </c>
      <c r="E700">
        <v>-2.0660320032408322E-2</v>
      </c>
    </row>
    <row r="701" spans="2:5">
      <c r="B701" s="121">
        <v>44875</v>
      </c>
      <c r="C701" s="122">
        <v>63.95</v>
      </c>
      <c r="D701">
        <f t="shared" si="10"/>
        <v>-0.6503553854565336</v>
      </c>
      <c r="E701">
        <v>-2.0673813169984599E-2</v>
      </c>
    </row>
    <row r="702" spans="2:5">
      <c r="B702" s="121">
        <v>45436</v>
      </c>
      <c r="C702" s="122">
        <v>182.9</v>
      </c>
      <c r="D702">
        <f t="shared" si="10"/>
        <v>0.82900000000000007</v>
      </c>
      <c r="E702">
        <v>-2.0877944325481828E-2</v>
      </c>
    </row>
    <row r="703" spans="2:5">
      <c r="B703" s="121">
        <v>45189</v>
      </c>
      <c r="C703" s="122">
        <v>100</v>
      </c>
      <c r="D703">
        <f t="shared" si="10"/>
        <v>0.7256255392579809</v>
      </c>
      <c r="E703">
        <v>-2.1047479197258988E-2</v>
      </c>
    </row>
    <row r="704" spans="2:5">
      <c r="B704" s="121">
        <v>44803</v>
      </c>
      <c r="C704" s="122">
        <v>57.95</v>
      </c>
      <c r="D704">
        <f t="shared" si="10"/>
        <v>-0.5811348030357788</v>
      </c>
      <c r="E704">
        <v>-2.1114864864864864E-2</v>
      </c>
    </row>
    <row r="705" spans="2:5">
      <c r="B705" s="121">
        <v>44565</v>
      </c>
      <c r="C705" s="122">
        <v>138.35</v>
      </c>
      <c r="D705">
        <f t="shared" si="10"/>
        <v>-0.43953818108162851</v>
      </c>
      <c r="E705">
        <v>-2.1223912274495934E-2</v>
      </c>
    </row>
    <row r="706" spans="2:5">
      <c r="B706" s="121">
        <v>45595</v>
      </c>
      <c r="C706" s="122">
        <v>246.85</v>
      </c>
      <c r="D706">
        <f t="shared" si="10"/>
        <v>-0.13507358093903288</v>
      </c>
      <c r="E706">
        <v>-2.1407333994053541E-2</v>
      </c>
    </row>
    <row r="707" spans="2:5">
      <c r="B707" s="121">
        <v>45560</v>
      </c>
      <c r="C707" s="122">
        <v>285.39999999999998</v>
      </c>
      <c r="D707">
        <f t="shared" ref="D707:D770" si="11">IFERROR((C707-C708)/C708,0)</f>
        <v>3.5158227848101262</v>
      </c>
      <c r="E707">
        <v>-2.1597531710661678E-2</v>
      </c>
    </row>
    <row r="708" spans="2:5">
      <c r="B708" s="121">
        <v>44820</v>
      </c>
      <c r="C708" s="122">
        <v>63.2</v>
      </c>
      <c r="D708">
        <f t="shared" si="11"/>
        <v>-0.66988769913815627</v>
      </c>
      <c r="E708">
        <v>-2.1671826625386865E-2</v>
      </c>
    </row>
    <row r="709" spans="2:5">
      <c r="B709" s="121">
        <v>45419</v>
      </c>
      <c r="C709" s="122">
        <v>191.45</v>
      </c>
      <c r="D709">
        <f t="shared" si="11"/>
        <v>1.8362962962962961</v>
      </c>
      <c r="E709">
        <v>-2.1716913643331632E-2</v>
      </c>
    </row>
    <row r="710" spans="2:5">
      <c r="B710" s="121">
        <v>44725</v>
      </c>
      <c r="C710" s="122">
        <v>67.5</v>
      </c>
      <c r="D710">
        <f t="shared" si="11"/>
        <v>-0.4998147462022971</v>
      </c>
      <c r="E710">
        <v>-2.1739130434782608E-2</v>
      </c>
    </row>
    <row r="711" spans="2:5">
      <c r="B711" s="121">
        <v>44475</v>
      </c>
      <c r="C711" s="122">
        <v>134.94999999999999</v>
      </c>
      <c r="D711">
        <f t="shared" si="11"/>
        <v>-2.9553010712966804E-3</v>
      </c>
      <c r="E711">
        <v>-2.1747009786154407E-2</v>
      </c>
    </row>
    <row r="712" spans="2:5">
      <c r="B712" s="121">
        <v>44547</v>
      </c>
      <c r="C712" s="122">
        <v>135.35</v>
      </c>
      <c r="D712">
        <f t="shared" si="11"/>
        <v>0.38678278688524592</v>
      </c>
      <c r="E712">
        <v>-2.2037572254335343E-2</v>
      </c>
    </row>
    <row r="713" spans="2:5">
      <c r="B713" s="121">
        <v>45169</v>
      </c>
      <c r="C713" s="122">
        <v>97.6</v>
      </c>
      <c r="D713">
        <f t="shared" si="11"/>
        <v>0.92315270935960581</v>
      </c>
      <c r="E713">
        <v>-2.2044088176352734E-2</v>
      </c>
    </row>
    <row r="714" spans="2:5">
      <c r="B714" s="121">
        <v>44999</v>
      </c>
      <c r="C714" s="122">
        <v>50.75</v>
      </c>
      <c r="D714">
        <f t="shared" si="11"/>
        <v>-0.82009925558312657</v>
      </c>
      <c r="E714">
        <v>-2.2157996146435426E-2</v>
      </c>
    </row>
    <row r="715" spans="2:5">
      <c r="B715" s="121">
        <v>45646</v>
      </c>
      <c r="C715" s="122">
        <v>282.10000000000002</v>
      </c>
      <c r="D715">
        <f t="shared" si="11"/>
        <v>8.3643122676581062E-3</v>
      </c>
      <c r="E715">
        <v>-2.2183708838821412E-2</v>
      </c>
    </row>
    <row r="716" spans="2:5">
      <c r="B716" s="121">
        <v>45625</v>
      </c>
      <c r="C716" s="122">
        <v>279.76</v>
      </c>
      <c r="D716">
        <f t="shared" si="11"/>
        <v>3.4091410559495663</v>
      </c>
      <c r="E716">
        <v>-2.2262607905497517E-2</v>
      </c>
    </row>
    <row r="717" spans="2:5">
      <c r="B717" s="121">
        <v>45048</v>
      </c>
      <c r="C717" s="122">
        <v>63.45</v>
      </c>
      <c r="D717">
        <f t="shared" si="11"/>
        <v>7.6335877862595422E-2</v>
      </c>
      <c r="E717">
        <v>-2.2342064714946111E-2</v>
      </c>
    </row>
    <row r="718" spans="2:5">
      <c r="B718" s="121">
        <v>44929</v>
      </c>
      <c r="C718" s="122">
        <v>58.95</v>
      </c>
      <c r="D718">
        <f t="shared" si="11"/>
        <v>-0.26035131744040152</v>
      </c>
      <c r="E718">
        <v>-2.2388059701492446E-2</v>
      </c>
    </row>
    <row r="719" spans="2:5">
      <c r="B719" s="121">
        <v>44614</v>
      </c>
      <c r="C719" s="122">
        <v>79.7</v>
      </c>
      <c r="D719">
        <f t="shared" si="11"/>
        <v>-0.40500186636804769</v>
      </c>
      <c r="E719">
        <v>-2.2685469037400298E-2</v>
      </c>
    </row>
    <row r="720" spans="2:5">
      <c r="B720" s="121">
        <v>44560</v>
      </c>
      <c r="C720" s="122">
        <v>133.94999999999999</v>
      </c>
      <c r="D720">
        <f t="shared" si="11"/>
        <v>-0.47734987709235638</v>
      </c>
      <c r="E720">
        <v>-2.2975929978118204E-2</v>
      </c>
    </row>
    <row r="721" spans="2:5">
      <c r="B721" s="121">
        <v>45509</v>
      </c>
      <c r="C721" s="122">
        <v>256.29000000000002</v>
      </c>
      <c r="D721">
        <f t="shared" si="11"/>
        <v>3.6853747714808049</v>
      </c>
      <c r="E721">
        <v>-2.3061675688038252E-2</v>
      </c>
    </row>
    <row r="722" spans="2:5">
      <c r="B722" s="121">
        <v>44936</v>
      </c>
      <c r="C722" s="122">
        <v>54.7</v>
      </c>
      <c r="D722">
        <f t="shared" si="11"/>
        <v>-0.67018390111546577</v>
      </c>
      <c r="E722">
        <v>-2.3214285714285663E-2</v>
      </c>
    </row>
    <row r="723" spans="2:5">
      <c r="B723" s="121">
        <v>45356</v>
      </c>
      <c r="C723" s="122">
        <v>165.85</v>
      </c>
      <c r="D723">
        <f t="shared" si="11"/>
        <v>-0.41786591786591781</v>
      </c>
      <c r="E723">
        <v>-2.326266195524156E-2</v>
      </c>
    </row>
    <row r="724" spans="2:5">
      <c r="B724" s="121">
        <v>45638</v>
      </c>
      <c r="C724" s="122">
        <v>284.89999999999998</v>
      </c>
      <c r="D724">
        <f t="shared" si="11"/>
        <v>0.58586139716114649</v>
      </c>
      <c r="E724">
        <v>-2.3646333104866461E-2</v>
      </c>
    </row>
    <row r="725" spans="2:5">
      <c r="B725" s="121">
        <v>45455</v>
      </c>
      <c r="C725" s="122">
        <v>179.65</v>
      </c>
      <c r="D725">
        <f t="shared" si="11"/>
        <v>1.9282803585982071</v>
      </c>
      <c r="E725">
        <v>-2.3747418758830584E-2</v>
      </c>
    </row>
    <row r="726" spans="2:5">
      <c r="B726" s="121">
        <v>44916</v>
      </c>
      <c r="C726" s="122">
        <v>61.35</v>
      </c>
      <c r="D726">
        <f t="shared" si="11"/>
        <v>-0.7613583320367201</v>
      </c>
      <c r="E726">
        <v>-2.386634844868735E-2</v>
      </c>
    </row>
    <row r="727" spans="2:5">
      <c r="B727" s="121">
        <v>45517</v>
      </c>
      <c r="C727" s="122">
        <v>257.08</v>
      </c>
      <c r="D727">
        <f t="shared" si="11"/>
        <v>1.4460513796384395</v>
      </c>
      <c r="E727">
        <v>-2.4105075352086027E-2</v>
      </c>
    </row>
    <row r="728" spans="2:5">
      <c r="B728" s="121">
        <v>45230</v>
      </c>
      <c r="C728" s="122">
        <v>105.1</v>
      </c>
      <c r="D728">
        <f t="shared" si="11"/>
        <v>0.27393939393939387</v>
      </c>
      <c r="E728">
        <v>-2.4141132776230347E-2</v>
      </c>
    </row>
    <row r="729" spans="2:5">
      <c r="B729" s="121">
        <v>44658</v>
      </c>
      <c r="C729" s="122">
        <v>82.5</v>
      </c>
      <c r="D729">
        <f t="shared" si="11"/>
        <v>-0.66250767028022084</v>
      </c>
      <c r="E729">
        <v>-2.4246008279124747E-2</v>
      </c>
    </row>
    <row r="730" spans="2:5">
      <c r="B730" s="121">
        <v>45537</v>
      </c>
      <c r="C730" s="122">
        <v>244.45</v>
      </c>
      <c r="D730">
        <f t="shared" si="11"/>
        <v>2.0480049875311721</v>
      </c>
      <c r="E730">
        <v>-2.4268550672574194E-2</v>
      </c>
    </row>
    <row r="731" spans="2:5">
      <c r="B731" s="121">
        <v>44624</v>
      </c>
      <c r="C731" s="122">
        <v>80.2</v>
      </c>
      <c r="D731">
        <f t="shared" si="11"/>
        <v>-0.58250910983862569</v>
      </c>
      <c r="E731">
        <v>-2.4330900243309E-2</v>
      </c>
    </row>
    <row r="732" spans="2:5">
      <c r="B732" s="121">
        <v>45394</v>
      </c>
      <c r="C732" s="122">
        <v>192.1</v>
      </c>
      <c r="D732">
        <f t="shared" si="11"/>
        <v>2.5873015873015874</v>
      </c>
      <c r="E732">
        <v>-2.4377856780091474E-2</v>
      </c>
    </row>
    <row r="733" spans="2:5">
      <c r="B733" s="121">
        <v>45005</v>
      </c>
      <c r="C733" s="122">
        <v>53.55</v>
      </c>
      <c r="D733">
        <f t="shared" si="11"/>
        <v>-0.61818181818181817</v>
      </c>
      <c r="E733">
        <v>-2.4590163934426257E-2</v>
      </c>
    </row>
    <row r="734" spans="2:5">
      <c r="B734" s="121">
        <v>45327</v>
      </c>
      <c r="C734" s="122">
        <v>140.25</v>
      </c>
      <c r="D734">
        <f t="shared" si="11"/>
        <v>-0.28897338403041822</v>
      </c>
      <c r="E734">
        <v>-2.4687065368567532E-2</v>
      </c>
    </row>
    <row r="735" spans="2:5">
      <c r="B735" s="121">
        <v>45469</v>
      </c>
      <c r="C735" s="122">
        <v>197.25</v>
      </c>
      <c r="D735">
        <f t="shared" si="11"/>
        <v>0.46165246387550957</v>
      </c>
      <c r="E735">
        <v>-2.4818312157017897E-2</v>
      </c>
    </row>
    <row r="736" spans="2:5">
      <c r="B736" s="121">
        <v>44413</v>
      </c>
      <c r="C736" s="122">
        <v>134.94999999999999</v>
      </c>
      <c r="D736">
        <f t="shared" si="11"/>
        <v>-0.50156971375807946</v>
      </c>
      <c r="E736">
        <v>-2.4927745664740007E-2</v>
      </c>
    </row>
    <row r="737" spans="2:5">
      <c r="B737" s="121">
        <v>45552</v>
      </c>
      <c r="C737" s="122">
        <v>270.75</v>
      </c>
      <c r="D737">
        <f t="shared" si="11"/>
        <v>-8.3135794107687136E-2</v>
      </c>
      <c r="E737">
        <v>-2.5027007562117353E-2</v>
      </c>
    </row>
    <row r="738" spans="2:5">
      <c r="B738" s="121">
        <v>45635</v>
      </c>
      <c r="C738" s="122">
        <v>295.3</v>
      </c>
      <c r="D738">
        <f t="shared" si="11"/>
        <v>0.18723113416154072</v>
      </c>
      <c r="E738">
        <v>-2.5251691698299977E-2</v>
      </c>
    </row>
    <row r="739" spans="2:5">
      <c r="B739" s="121">
        <v>45604</v>
      </c>
      <c r="C739" s="122">
        <v>248.73</v>
      </c>
      <c r="D739">
        <f t="shared" si="11"/>
        <v>3.194435075885329</v>
      </c>
      <c r="E739">
        <v>-2.5429041611159036E-2</v>
      </c>
    </row>
    <row r="740" spans="2:5">
      <c r="B740" s="121">
        <v>44925</v>
      </c>
      <c r="C740" s="122">
        <v>59.3</v>
      </c>
      <c r="D740">
        <f t="shared" si="11"/>
        <v>-0.39949367088607596</v>
      </c>
      <c r="E740">
        <v>-2.5472473294987745E-2</v>
      </c>
    </row>
    <row r="741" spans="2:5">
      <c r="B741" s="121">
        <v>45181</v>
      </c>
      <c r="C741" s="122">
        <v>98.75</v>
      </c>
      <c r="D741">
        <f t="shared" si="11"/>
        <v>-0.38873413803775925</v>
      </c>
      <c r="E741">
        <v>-2.5653675382338377E-2</v>
      </c>
    </row>
    <row r="742" spans="2:5">
      <c r="B742" s="121">
        <v>45357</v>
      </c>
      <c r="C742" s="122">
        <v>161.55000000000001</v>
      </c>
      <c r="D742">
        <f t="shared" si="11"/>
        <v>0.20290394638868203</v>
      </c>
      <c r="E742">
        <v>-2.5927042508290522E-2</v>
      </c>
    </row>
    <row r="743" spans="2:5">
      <c r="B743" s="121">
        <v>44459</v>
      </c>
      <c r="C743" s="122">
        <v>134.30000000000001</v>
      </c>
      <c r="D743">
        <f t="shared" si="11"/>
        <v>-0.24677509814918674</v>
      </c>
      <c r="E743">
        <v>-2.610587382160982E-2</v>
      </c>
    </row>
    <row r="744" spans="2:5">
      <c r="B744" s="121">
        <v>45385</v>
      </c>
      <c r="C744" s="122">
        <v>178.3</v>
      </c>
      <c r="D744">
        <f t="shared" si="11"/>
        <v>1.414353419092756</v>
      </c>
      <c r="E744">
        <v>-2.6215182960130985E-2</v>
      </c>
    </row>
    <row r="745" spans="2:5">
      <c r="B745" s="121">
        <v>44679</v>
      </c>
      <c r="C745" s="122">
        <v>73.849999999999994</v>
      </c>
      <c r="D745">
        <f t="shared" si="11"/>
        <v>-0.39392695937628236</v>
      </c>
      <c r="E745">
        <v>-2.6367831245880029E-2</v>
      </c>
    </row>
    <row r="746" spans="2:5">
      <c r="B746" s="121">
        <v>45239</v>
      </c>
      <c r="C746" s="122">
        <v>121.85</v>
      </c>
      <c r="D746">
        <f t="shared" si="11"/>
        <v>-7.2325846973734301E-2</v>
      </c>
      <c r="E746">
        <v>-2.6368357970435567E-2</v>
      </c>
    </row>
    <row r="747" spans="2:5">
      <c r="B747" s="121">
        <v>44414</v>
      </c>
      <c r="C747" s="122">
        <v>131.35</v>
      </c>
      <c r="D747">
        <f t="shared" si="11"/>
        <v>5.0799999999999956E-2</v>
      </c>
      <c r="E747">
        <v>-2.6676546869210779E-2</v>
      </c>
    </row>
    <row r="748" spans="2:5">
      <c r="B748" s="121">
        <v>45286</v>
      </c>
      <c r="C748" s="122">
        <v>125</v>
      </c>
      <c r="D748">
        <f t="shared" si="11"/>
        <v>0.48986889153754459</v>
      </c>
      <c r="E748">
        <v>-2.7237354085603113E-2</v>
      </c>
    </row>
    <row r="749" spans="2:5">
      <c r="B749" s="121">
        <v>44656</v>
      </c>
      <c r="C749" s="122">
        <v>83.9</v>
      </c>
      <c r="D749">
        <f t="shared" si="11"/>
        <v>0.3160784313725491</v>
      </c>
      <c r="E749">
        <v>-2.7246376811594138E-2</v>
      </c>
    </row>
    <row r="750" spans="2:5">
      <c r="B750" s="121">
        <v>44846</v>
      </c>
      <c r="C750" s="122">
        <v>63.75</v>
      </c>
      <c r="D750">
        <f t="shared" si="11"/>
        <v>-0.5448054266333453</v>
      </c>
      <c r="E750">
        <v>-2.7459954233409568E-2</v>
      </c>
    </row>
    <row r="751" spans="2:5">
      <c r="B751" s="121">
        <v>44446</v>
      </c>
      <c r="C751" s="122">
        <v>140.05000000000001</v>
      </c>
      <c r="D751">
        <f t="shared" si="11"/>
        <v>0.75281602002503134</v>
      </c>
      <c r="E751">
        <v>-2.7768136063866709E-2</v>
      </c>
    </row>
    <row r="752" spans="2:5">
      <c r="B752" s="121">
        <v>44631</v>
      </c>
      <c r="C752" s="122">
        <v>79.900000000000006</v>
      </c>
      <c r="D752">
        <f t="shared" si="11"/>
        <v>0.58689175769612723</v>
      </c>
      <c r="E752">
        <v>-2.7980535279805319E-2</v>
      </c>
    </row>
    <row r="753" spans="2:5">
      <c r="B753" s="121">
        <v>44971</v>
      </c>
      <c r="C753" s="122">
        <v>50.35</v>
      </c>
      <c r="D753">
        <f t="shared" si="11"/>
        <v>-0.79785611048659066</v>
      </c>
      <c r="E753">
        <v>-2.7992277992277912E-2</v>
      </c>
    </row>
    <row r="754" spans="2:5">
      <c r="B754" s="121">
        <v>45510</v>
      </c>
      <c r="C754" s="122">
        <v>249.08</v>
      </c>
      <c r="D754">
        <f t="shared" si="11"/>
        <v>3.8084942084942091</v>
      </c>
      <c r="E754">
        <v>-2.8132193998985554E-2</v>
      </c>
    </row>
    <row r="755" spans="2:5">
      <c r="B755" s="121">
        <v>44970</v>
      </c>
      <c r="C755" s="122">
        <v>51.8</v>
      </c>
      <c r="D755">
        <f t="shared" si="11"/>
        <v>-0.2780487804878049</v>
      </c>
      <c r="E755">
        <v>-2.8142589118198877E-2</v>
      </c>
    </row>
    <row r="756" spans="2:5">
      <c r="B756" s="121">
        <v>44680</v>
      </c>
      <c r="C756" s="122">
        <v>71.75</v>
      </c>
      <c r="D756">
        <f t="shared" si="11"/>
        <v>-0.66720779220779225</v>
      </c>
      <c r="E756">
        <v>-2.8436018957345897E-2</v>
      </c>
    </row>
    <row r="757" spans="2:5">
      <c r="B757" s="121">
        <v>45681</v>
      </c>
      <c r="C757" s="122">
        <v>215.6</v>
      </c>
      <c r="D757">
        <f t="shared" si="11"/>
        <v>-0.2129950720934477</v>
      </c>
      <c r="E757">
        <v>-2.8610047307952219E-2</v>
      </c>
    </row>
    <row r="758" spans="2:5">
      <c r="B758" s="121">
        <v>45649</v>
      </c>
      <c r="C758" s="122">
        <v>273.95</v>
      </c>
      <c r="D758">
        <f t="shared" si="11"/>
        <v>1.120356037151703</v>
      </c>
      <c r="E758">
        <v>-2.889046437433546E-2</v>
      </c>
    </row>
    <row r="759" spans="2:5">
      <c r="B759" s="121">
        <v>44580</v>
      </c>
      <c r="C759" s="122">
        <v>129.19999999999999</v>
      </c>
      <c r="D759">
        <f t="shared" si="11"/>
        <v>0.61197754210854627</v>
      </c>
      <c r="E759">
        <v>-2.8936490041338012E-2</v>
      </c>
    </row>
    <row r="760" spans="2:5">
      <c r="B760" s="121">
        <v>45124</v>
      </c>
      <c r="C760" s="122">
        <v>80.150000000000006</v>
      </c>
      <c r="D760">
        <f t="shared" si="11"/>
        <v>-0.41878172588832485</v>
      </c>
      <c r="E760">
        <v>-2.9073288915808498E-2</v>
      </c>
    </row>
    <row r="761" spans="2:5">
      <c r="B761" s="121">
        <v>44456</v>
      </c>
      <c r="C761" s="122">
        <v>137.9</v>
      </c>
      <c r="D761">
        <f t="shared" si="11"/>
        <v>-0.47932792146498021</v>
      </c>
      <c r="E761">
        <v>-2.9215065117916265E-2</v>
      </c>
    </row>
    <row r="762" spans="2:5">
      <c r="B762" s="121">
        <v>45663</v>
      </c>
      <c r="C762" s="122">
        <v>264.85000000000002</v>
      </c>
      <c r="D762">
        <f t="shared" si="11"/>
        <v>1.0373076923076925</v>
      </c>
      <c r="E762">
        <v>-2.9320139270661533E-2</v>
      </c>
    </row>
    <row r="763" spans="2:5">
      <c r="B763" s="121">
        <v>44567</v>
      </c>
      <c r="C763" s="122">
        <v>130</v>
      </c>
      <c r="D763">
        <f t="shared" si="11"/>
        <v>-0.31253305129561076</v>
      </c>
      <c r="E763">
        <v>-2.9488615154908467E-2</v>
      </c>
    </row>
    <row r="764" spans="2:5">
      <c r="B764" s="121">
        <v>45433</v>
      </c>
      <c r="C764" s="122">
        <v>189.1</v>
      </c>
      <c r="D764">
        <f t="shared" si="11"/>
        <v>1.3505282784338097</v>
      </c>
      <c r="E764">
        <v>-2.9509879394405955E-2</v>
      </c>
    </row>
    <row r="765" spans="2:5">
      <c r="B765" s="121">
        <v>44670</v>
      </c>
      <c r="C765" s="122">
        <v>80.45</v>
      </c>
      <c r="D765">
        <f t="shared" si="11"/>
        <v>0.33085194375516952</v>
      </c>
      <c r="E765">
        <v>-2.9553679131483747E-2</v>
      </c>
    </row>
    <row r="766" spans="2:5">
      <c r="B766" s="121">
        <v>44707</v>
      </c>
      <c r="C766" s="122">
        <v>60.45</v>
      </c>
      <c r="D766">
        <f t="shared" si="11"/>
        <v>-0.33571428571428569</v>
      </c>
      <c r="E766">
        <v>-2.969502407704646E-2</v>
      </c>
    </row>
    <row r="767" spans="2:5">
      <c r="B767" s="121">
        <v>45163</v>
      </c>
      <c r="C767" s="122">
        <v>91</v>
      </c>
      <c r="D767">
        <f t="shared" si="11"/>
        <v>-3.3970276008492596E-2</v>
      </c>
      <c r="E767">
        <v>-2.9850746268656688E-2</v>
      </c>
    </row>
    <row r="768" spans="2:5">
      <c r="B768" s="121">
        <v>44596</v>
      </c>
      <c r="C768" s="122">
        <v>94.2</v>
      </c>
      <c r="D768">
        <f t="shared" si="11"/>
        <v>-0.28392246294184725</v>
      </c>
      <c r="E768">
        <v>-2.9866117404737297E-2</v>
      </c>
    </row>
    <row r="769" spans="2:5">
      <c r="B769" s="121">
        <v>44498</v>
      </c>
      <c r="C769" s="122">
        <v>131.55000000000001</v>
      </c>
      <c r="D769">
        <f t="shared" si="11"/>
        <v>0.67047619047619067</v>
      </c>
      <c r="E769">
        <v>-2.9867256637168018E-2</v>
      </c>
    </row>
    <row r="770" spans="2:5">
      <c r="B770" s="121">
        <v>44676</v>
      </c>
      <c r="C770" s="122">
        <v>78.75</v>
      </c>
      <c r="D770">
        <f t="shared" si="11"/>
        <v>-0.36079545454545459</v>
      </c>
      <c r="E770">
        <v>-3.0172413793103481E-2</v>
      </c>
    </row>
    <row r="771" spans="2:5">
      <c r="B771" s="121">
        <v>45288</v>
      </c>
      <c r="C771" s="122">
        <v>123.2</v>
      </c>
      <c r="D771">
        <f t="shared" ref="D771:D834" si="12">IFERROR((C771-C772)/C772,0)</f>
        <v>-0.34275806881835152</v>
      </c>
      <c r="E771">
        <v>-3.0303030303030259E-2</v>
      </c>
    </row>
    <row r="772" spans="2:5">
      <c r="B772" s="121">
        <v>45405</v>
      </c>
      <c r="C772" s="122">
        <v>187.45</v>
      </c>
      <c r="D772">
        <f t="shared" si="12"/>
        <v>1.8838461538461537</v>
      </c>
      <c r="E772">
        <v>-3.0514610809413013E-2</v>
      </c>
    </row>
    <row r="773" spans="2:5">
      <c r="B773" s="121">
        <v>44732</v>
      </c>
      <c r="C773" s="122">
        <v>65</v>
      </c>
      <c r="D773">
        <f t="shared" si="12"/>
        <v>-0.49357226334242305</v>
      </c>
      <c r="E773">
        <v>-3.0574198359433216E-2</v>
      </c>
    </row>
    <row r="774" spans="2:5">
      <c r="B774" s="121">
        <v>44503</v>
      </c>
      <c r="C774" s="122">
        <v>128.35</v>
      </c>
      <c r="D774">
        <f t="shared" si="12"/>
        <v>2.5159744408945618E-2</v>
      </c>
      <c r="E774">
        <v>-3.095507738769343E-2</v>
      </c>
    </row>
    <row r="775" spans="2:5">
      <c r="B775" s="121">
        <v>44581</v>
      </c>
      <c r="C775" s="122">
        <v>125.2</v>
      </c>
      <c r="D775">
        <f t="shared" si="12"/>
        <v>0.48870392390011902</v>
      </c>
      <c r="E775">
        <v>-3.0959752321981317E-2</v>
      </c>
    </row>
    <row r="776" spans="2:5">
      <c r="B776" s="121">
        <v>45138</v>
      </c>
      <c r="C776" s="122">
        <v>84.1</v>
      </c>
      <c r="D776">
        <f t="shared" si="12"/>
        <v>0.3531777956556717</v>
      </c>
      <c r="E776">
        <v>-3.1105990783410174E-2</v>
      </c>
    </row>
    <row r="777" spans="2:5">
      <c r="B777" s="121">
        <v>44911</v>
      </c>
      <c r="C777" s="122">
        <v>62.15</v>
      </c>
      <c r="D777">
        <f t="shared" si="12"/>
        <v>-0.11087267525035775</v>
      </c>
      <c r="E777">
        <v>-3.1176929072486467E-2</v>
      </c>
    </row>
    <row r="778" spans="2:5">
      <c r="B778" s="121">
        <v>44718</v>
      </c>
      <c r="C778" s="122">
        <v>69.900000000000006</v>
      </c>
      <c r="D778">
        <f t="shared" si="12"/>
        <v>5.7553956834533191E-3</v>
      </c>
      <c r="E778">
        <v>-3.1185031185031183E-2</v>
      </c>
    </row>
    <row r="779" spans="2:5">
      <c r="B779" s="121">
        <v>44683</v>
      </c>
      <c r="C779" s="122">
        <v>69.5</v>
      </c>
      <c r="D779">
        <f t="shared" si="12"/>
        <v>0.28942486085343233</v>
      </c>
      <c r="E779">
        <v>-3.1358885017421602E-2</v>
      </c>
    </row>
    <row r="780" spans="2:5">
      <c r="B780" s="121">
        <v>44757</v>
      </c>
      <c r="C780" s="122">
        <v>53.9</v>
      </c>
      <c r="D780">
        <f t="shared" si="12"/>
        <v>-0.59761104889884276</v>
      </c>
      <c r="E780">
        <v>-3.1446540880503145E-2</v>
      </c>
    </row>
    <row r="781" spans="2:5">
      <c r="B781" s="121">
        <v>44566</v>
      </c>
      <c r="C781" s="122">
        <v>133.94999999999999</v>
      </c>
      <c r="D781">
        <f t="shared" si="12"/>
        <v>-0.10550918196994999</v>
      </c>
      <c r="E781">
        <v>-3.1803397181062565E-2</v>
      </c>
    </row>
    <row r="782" spans="2:5">
      <c r="B782" s="121">
        <v>44522</v>
      </c>
      <c r="C782" s="122">
        <v>149.75</v>
      </c>
      <c r="D782">
        <f t="shared" si="12"/>
        <v>2.1100726895119419</v>
      </c>
      <c r="E782">
        <v>-3.1997414350355455E-2</v>
      </c>
    </row>
    <row r="783" spans="2:5">
      <c r="B783" s="121">
        <v>44958</v>
      </c>
      <c r="C783" s="122">
        <v>48.15</v>
      </c>
      <c r="D783">
        <f t="shared" si="12"/>
        <v>-0.68905392315143688</v>
      </c>
      <c r="E783">
        <v>-3.2160804020100534E-2</v>
      </c>
    </row>
    <row r="784" spans="2:5">
      <c r="B784" s="121">
        <v>45362</v>
      </c>
      <c r="C784" s="122">
        <v>154.85</v>
      </c>
      <c r="D784">
        <f t="shared" si="12"/>
        <v>0.88153098420413123</v>
      </c>
      <c r="E784">
        <v>-3.2187500000000036E-2</v>
      </c>
    </row>
    <row r="785" spans="2:5">
      <c r="B785" s="121">
        <v>44651</v>
      </c>
      <c r="C785" s="122">
        <v>82.3</v>
      </c>
      <c r="D785">
        <f t="shared" si="12"/>
        <v>-0.40791366906474824</v>
      </c>
      <c r="E785">
        <v>-3.2333921222810112E-2</v>
      </c>
    </row>
    <row r="786" spans="2:5">
      <c r="B786" s="121">
        <v>44467</v>
      </c>
      <c r="C786" s="122">
        <v>139</v>
      </c>
      <c r="D786">
        <f t="shared" si="12"/>
        <v>1.1958925750394946</v>
      </c>
      <c r="E786">
        <v>-3.2707028531663108E-2</v>
      </c>
    </row>
    <row r="787" spans="2:5">
      <c r="B787" s="121">
        <v>44818</v>
      </c>
      <c r="C787" s="122">
        <v>63.3</v>
      </c>
      <c r="D787">
        <f t="shared" si="12"/>
        <v>0.16574585635359118</v>
      </c>
      <c r="E787">
        <v>-3.284950343773882E-2</v>
      </c>
    </row>
    <row r="788" spans="2:5">
      <c r="B788" s="121">
        <v>44746</v>
      </c>
      <c r="C788" s="122">
        <v>54.3</v>
      </c>
      <c r="D788">
        <f t="shared" si="12"/>
        <v>-0.54041472704189597</v>
      </c>
      <c r="E788">
        <v>-3.2947462154942146E-2</v>
      </c>
    </row>
    <row r="789" spans="2:5">
      <c r="B789" s="121">
        <v>45250</v>
      </c>
      <c r="C789" s="122">
        <v>118.15</v>
      </c>
      <c r="D789">
        <f t="shared" si="12"/>
        <v>-0.55599398722284854</v>
      </c>
      <c r="E789">
        <v>-3.3142389525368222E-2</v>
      </c>
    </row>
    <row r="790" spans="2:5">
      <c r="B790" s="121">
        <v>45572</v>
      </c>
      <c r="C790" s="122">
        <v>266.10000000000002</v>
      </c>
      <c r="D790">
        <f t="shared" si="12"/>
        <v>3.3093117408906885</v>
      </c>
      <c r="E790">
        <v>-3.341808935706498E-2</v>
      </c>
    </row>
    <row r="791" spans="2:5">
      <c r="B791" s="121">
        <v>44888</v>
      </c>
      <c r="C791" s="122">
        <v>61.75</v>
      </c>
      <c r="D791">
        <f t="shared" si="12"/>
        <v>-0.19333768778576091</v>
      </c>
      <c r="E791">
        <v>-3.4401876465989099E-2</v>
      </c>
    </row>
    <row r="792" spans="2:5">
      <c r="B792" s="121">
        <v>44635</v>
      </c>
      <c r="C792" s="122">
        <v>76.55</v>
      </c>
      <c r="D792">
        <f t="shared" si="12"/>
        <v>-0.60602161605764282</v>
      </c>
      <c r="E792">
        <v>-3.467843631778058E-2</v>
      </c>
    </row>
    <row r="793" spans="2:5">
      <c r="B793" s="121">
        <v>45425</v>
      </c>
      <c r="C793" s="122">
        <v>194.3</v>
      </c>
      <c r="D793">
        <f t="shared" si="12"/>
        <v>2.1237942122186499</v>
      </c>
      <c r="E793">
        <v>-3.4773969200198707E-2</v>
      </c>
    </row>
    <row r="794" spans="2:5">
      <c r="B794" s="121">
        <v>44797</v>
      </c>
      <c r="C794" s="122">
        <v>62.2</v>
      </c>
      <c r="D794">
        <f t="shared" si="12"/>
        <v>-0.23680981595092021</v>
      </c>
      <c r="E794">
        <v>-3.4910783553141971E-2</v>
      </c>
    </row>
    <row r="795" spans="2:5">
      <c r="B795" s="121">
        <v>44663</v>
      </c>
      <c r="C795" s="122">
        <v>81.5</v>
      </c>
      <c r="D795">
        <f t="shared" si="12"/>
        <v>-0.68207528769260783</v>
      </c>
      <c r="E795">
        <v>-3.4931912374185942E-2</v>
      </c>
    </row>
    <row r="796" spans="2:5">
      <c r="B796" s="121">
        <v>45587</v>
      </c>
      <c r="C796" s="122">
        <v>256.35000000000002</v>
      </c>
      <c r="D796">
        <f t="shared" si="12"/>
        <v>0.3686599038974907</v>
      </c>
      <c r="E796">
        <v>-3.5190063981934389E-2</v>
      </c>
    </row>
    <row r="797" spans="2:5">
      <c r="B797" s="121">
        <v>45426</v>
      </c>
      <c r="C797" s="122">
        <v>187.3</v>
      </c>
      <c r="D797">
        <f t="shared" si="12"/>
        <v>2.6088631984585744</v>
      </c>
      <c r="E797">
        <v>-3.6026762738033964E-2</v>
      </c>
    </row>
    <row r="798" spans="2:5">
      <c r="B798" s="121">
        <v>44998</v>
      </c>
      <c r="C798" s="122">
        <v>51.9</v>
      </c>
      <c r="D798">
        <f t="shared" si="12"/>
        <v>-0.78352450469238788</v>
      </c>
      <c r="E798">
        <v>-3.6211699164345454E-2</v>
      </c>
    </row>
    <row r="799" spans="2:5">
      <c r="B799" s="121">
        <v>45677</v>
      </c>
      <c r="C799" s="122">
        <v>239.75</v>
      </c>
      <c r="D799">
        <f t="shared" si="12"/>
        <v>1.7910360884749708</v>
      </c>
      <c r="E799">
        <v>-3.6374598070739596E-2</v>
      </c>
    </row>
    <row r="800" spans="2:5">
      <c r="B800" s="121">
        <v>44610</v>
      </c>
      <c r="C800" s="122">
        <v>85.9</v>
      </c>
      <c r="D800">
        <f t="shared" si="12"/>
        <v>-0.33973866256725588</v>
      </c>
      <c r="E800">
        <v>-3.6455412226584404E-2</v>
      </c>
    </row>
    <row r="801" spans="2:5">
      <c r="B801" s="121">
        <v>45314</v>
      </c>
      <c r="C801" s="122">
        <v>130.1</v>
      </c>
      <c r="D801">
        <f t="shared" si="12"/>
        <v>-1.9593067068575692E-2</v>
      </c>
      <c r="E801">
        <v>-3.665309144761212E-2</v>
      </c>
    </row>
    <row r="802" spans="2:5">
      <c r="B802" s="121">
        <v>44494</v>
      </c>
      <c r="C802" s="122">
        <v>132.69999999999999</v>
      </c>
      <c r="D802">
        <f t="shared" si="12"/>
        <v>0.84433634468380792</v>
      </c>
      <c r="E802">
        <v>-3.6660617059891189E-2</v>
      </c>
    </row>
    <row r="803" spans="2:5">
      <c r="B803" s="121">
        <v>44714</v>
      </c>
      <c r="C803" s="122">
        <v>71.95</v>
      </c>
      <c r="D803">
        <f t="shared" si="12"/>
        <v>-0.71706645694062132</v>
      </c>
      <c r="E803">
        <v>-3.6813922356091031E-2</v>
      </c>
    </row>
    <row r="804" spans="2:5">
      <c r="B804" s="121">
        <v>45589</v>
      </c>
      <c r="C804" s="122">
        <v>254.3</v>
      </c>
      <c r="D804">
        <f t="shared" si="12"/>
        <v>4.0207305034550842</v>
      </c>
      <c r="E804">
        <v>-3.6924824843779583E-2</v>
      </c>
    </row>
    <row r="805" spans="2:5">
      <c r="B805" s="121">
        <v>45009</v>
      </c>
      <c r="C805" s="122">
        <v>50.65</v>
      </c>
      <c r="D805">
        <f t="shared" si="12"/>
        <v>-0.64838597709128776</v>
      </c>
      <c r="E805">
        <v>-3.7986704653371318E-2</v>
      </c>
    </row>
    <row r="806" spans="2:5">
      <c r="B806" s="121">
        <v>44445</v>
      </c>
      <c r="C806" s="122">
        <v>144.05000000000001</v>
      </c>
      <c r="D806">
        <f t="shared" si="12"/>
        <v>-5.8661145617666961E-3</v>
      </c>
      <c r="E806">
        <v>-3.8063439065108437E-2</v>
      </c>
    </row>
    <row r="807" spans="2:5">
      <c r="B807" s="121">
        <v>44533</v>
      </c>
      <c r="C807" s="122">
        <v>144.9</v>
      </c>
      <c r="D807">
        <f t="shared" si="12"/>
        <v>4.5831829664381048E-2</v>
      </c>
      <c r="E807">
        <v>-3.8167938931297711E-2</v>
      </c>
    </row>
    <row r="808" spans="2:5">
      <c r="B808" s="121">
        <v>44488</v>
      </c>
      <c r="C808" s="122">
        <v>138.55000000000001</v>
      </c>
      <c r="D808">
        <f t="shared" si="12"/>
        <v>1.2132587859424924</v>
      </c>
      <c r="E808">
        <v>-3.8181187087816724E-2</v>
      </c>
    </row>
    <row r="809" spans="2:5">
      <c r="B809" s="121">
        <v>44862</v>
      </c>
      <c r="C809" s="122">
        <v>62.6</v>
      </c>
      <c r="D809">
        <f t="shared" si="12"/>
        <v>-0.77061194576768044</v>
      </c>
      <c r="E809">
        <v>-3.8402457757296359E-2</v>
      </c>
    </row>
    <row r="810" spans="2:5">
      <c r="B810" s="121">
        <v>45548</v>
      </c>
      <c r="C810" s="122">
        <v>272.89999999999998</v>
      </c>
      <c r="D810">
        <f t="shared" si="12"/>
        <v>0.94165777303450693</v>
      </c>
      <c r="E810">
        <v>-3.8746037337090526E-2</v>
      </c>
    </row>
    <row r="811" spans="2:5">
      <c r="B811" s="121">
        <v>44540</v>
      </c>
      <c r="C811" s="122">
        <v>140.55000000000001</v>
      </c>
      <c r="D811">
        <f t="shared" si="12"/>
        <v>1.3842239185750638</v>
      </c>
      <c r="E811">
        <v>-3.89743589743589E-2</v>
      </c>
    </row>
    <row r="812" spans="2:5">
      <c r="B812" s="121">
        <v>44917</v>
      </c>
      <c r="C812" s="122">
        <v>58.95</v>
      </c>
      <c r="D812">
        <f t="shared" si="12"/>
        <v>-3.7551020408163216E-2</v>
      </c>
      <c r="E812">
        <v>-3.9119804400977974E-2</v>
      </c>
    </row>
    <row r="813" spans="2:5">
      <c r="B813" s="121">
        <v>44847</v>
      </c>
      <c r="C813" s="122">
        <v>61.25</v>
      </c>
      <c r="D813">
        <f t="shared" si="12"/>
        <v>-0.43755739210284667</v>
      </c>
      <c r="E813">
        <v>-3.9215686274509803E-2</v>
      </c>
    </row>
    <row r="814" spans="2:5">
      <c r="B814" s="121">
        <v>45222</v>
      </c>
      <c r="C814" s="122">
        <v>108.9</v>
      </c>
      <c r="D814">
        <f t="shared" si="12"/>
        <v>0.79111842105263175</v>
      </c>
      <c r="E814">
        <v>-3.9258932509924911E-2</v>
      </c>
    </row>
    <row r="815" spans="2:5">
      <c r="B815" s="121">
        <v>44827</v>
      </c>
      <c r="C815" s="122">
        <v>60.8</v>
      </c>
      <c r="D815">
        <f t="shared" si="12"/>
        <v>-0.54285714285714293</v>
      </c>
      <c r="E815">
        <v>-3.9494470774091628E-2</v>
      </c>
    </row>
    <row r="816" spans="2:5">
      <c r="B816" s="121">
        <v>44553</v>
      </c>
      <c r="C816" s="122">
        <v>133</v>
      </c>
      <c r="D816">
        <f t="shared" si="12"/>
        <v>1.1348314606741574</v>
      </c>
      <c r="E816">
        <v>-4.0750090155066754E-2</v>
      </c>
    </row>
    <row r="817" spans="2:5">
      <c r="B817" s="121">
        <v>44706</v>
      </c>
      <c r="C817" s="122">
        <v>62.3</v>
      </c>
      <c r="D817">
        <f t="shared" si="12"/>
        <v>-0.77166941542972323</v>
      </c>
      <c r="E817">
        <v>-4.0800615858352665E-2</v>
      </c>
    </row>
    <row r="818" spans="2:5">
      <c r="B818" s="121">
        <v>45660</v>
      </c>
      <c r="C818" s="122">
        <v>272.85000000000002</v>
      </c>
      <c r="D818">
        <f t="shared" si="12"/>
        <v>1.1793130990415337</v>
      </c>
      <c r="E818">
        <v>-4.1286015460295145E-2</v>
      </c>
    </row>
    <row r="819" spans="2:5">
      <c r="B819" s="121">
        <v>44418</v>
      </c>
      <c r="C819" s="122">
        <v>125.2</v>
      </c>
      <c r="D819">
        <f t="shared" si="12"/>
        <v>1.4100096246390759</v>
      </c>
      <c r="E819">
        <v>-4.1347626339969308E-2</v>
      </c>
    </row>
    <row r="820" spans="2:5">
      <c r="B820" s="121">
        <v>44693</v>
      </c>
      <c r="C820" s="122">
        <v>51.95</v>
      </c>
      <c r="D820">
        <f t="shared" si="12"/>
        <v>-0.58356713426853701</v>
      </c>
      <c r="E820">
        <v>-4.1512915129151291E-2</v>
      </c>
    </row>
    <row r="821" spans="2:5">
      <c r="B821" s="121">
        <v>45280</v>
      </c>
      <c r="C821" s="122">
        <v>124.75</v>
      </c>
      <c r="D821">
        <f t="shared" si="12"/>
        <v>0.94012441679626757</v>
      </c>
      <c r="E821">
        <v>-4.2226487523992322E-2</v>
      </c>
    </row>
    <row r="822" spans="2:5">
      <c r="B822" s="121">
        <v>44886</v>
      </c>
      <c r="C822" s="122">
        <v>64.3</v>
      </c>
      <c r="D822">
        <f t="shared" si="12"/>
        <v>-0.31193151417870524</v>
      </c>
      <c r="E822">
        <v>-4.2442293373045545E-2</v>
      </c>
    </row>
    <row r="823" spans="2:5">
      <c r="B823" s="121">
        <v>45146</v>
      </c>
      <c r="C823" s="122">
        <v>93.45</v>
      </c>
      <c r="D823">
        <f t="shared" si="12"/>
        <v>0.390625</v>
      </c>
      <c r="E823">
        <v>-4.2520491803278604E-2</v>
      </c>
    </row>
    <row r="824" spans="2:5">
      <c r="B824" s="121">
        <v>44728</v>
      </c>
      <c r="C824" s="122">
        <v>67.2</v>
      </c>
      <c r="D824">
        <f t="shared" si="12"/>
        <v>0.13513513513513511</v>
      </c>
      <c r="E824">
        <v>-4.2735042735042736E-2</v>
      </c>
    </row>
    <row r="825" spans="2:5">
      <c r="B825" s="121">
        <v>44802</v>
      </c>
      <c r="C825" s="122">
        <v>59.2</v>
      </c>
      <c r="D825">
        <f t="shared" si="12"/>
        <v>-0.55672032946462002</v>
      </c>
      <c r="E825">
        <v>-4.2845594179466429E-2</v>
      </c>
    </row>
    <row r="826" spans="2:5">
      <c r="B826" s="121">
        <v>45307</v>
      </c>
      <c r="C826" s="122">
        <v>133.55000000000001</v>
      </c>
      <c r="D826">
        <f t="shared" si="12"/>
        <v>0.32555831265508695</v>
      </c>
      <c r="E826">
        <v>-4.2995342171264779E-2</v>
      </c>
    </row>
    <row r="827" spans="2:5">
      <c r="B827" s="121">
        <v>45203</v>
      </c>
      <c r="C827" s="122">
        <v>100.75</v>
      </c>
      <c r="D827">
        <f t="shared" si="12"/>
        <v>0.68619246861924688</v>
      </c>
      <c r="E827">
        <v>-4.3209876543209853E-2</v>
      </c>
    </row>
    <row r="828" spans="2:5">
      <c r="B828" s="121">
        <v>44806</v>
      </c>
      <c r="C828" s="122">
        <v>59.75</v>
      </c>
      <c r="D828">
        <f t="shared" si="12"/>
        <v>0.12842304060434365</v>
      </c>
      <c r="E828">
        <v>-4.3234587670136153E-2</v>
      </c>
    </row>
    <row r="829" spans="2:5">
      <c r="B829" s="121">
        <v>44979</v>
      </c>
      <c r="C829" s="122">
        <v>52.95</v>
      </c>
      <c r="D829">
        <f t="shared" si="12"/>
        <v>-0.74321047526673134</v>
      </c>
      <c r="E829">
        <v>-4.3360433604336016E-2</v>
      </c>
    </row>
    <row r="830" spans="2:5">
      <c r="B830" s="121">
        <v>45684</v>
      </c>
      <c r="C830" s="122">
        <v>206.2</v>
      </c>
      <c r="D830">
        <f t="shared" si="12"/>
        <v>0.48827138217250071</v>
      </c>
      <c r="E830">
        <v>-4.3599257884972195E-2</v>
      </c>
    </row>
    <row r="831" spans="2:5">
      <c r="B831" s="121">
        <v>44536</v>
      </c>
      <c r="C831" s="122">
        <v>138.55000000000001</v>
      </c>
      <c r="D831">
        <f t="shared" si="12"/>
        <v>0.99066091954023017</v>
      </c>
      <c r="E831">
        <v>-4.3823326432022046E-2</v>
      </c>
    </row>
    <row r="832" spans="2:5">
      <c r="B832" s="121">
        <v>44879</v>
      </c>
      <c r="C832" s="122">
        <v>69.599999999999994</v>
      </c>
      <c r="D832">
        <f t="shared" si="12"/>
        <v>0.23513753327417911</v>
      </c>
      <c r="E832">
        <v>-4.3956043956043994E-2</v>
      </c>
    </row>
    <row r="833" spans="2:5">
      <c r="B833" s="121">
        <v>44930</v>
      </c>
      <c r="C833" s="122">
        <v>56.35</v>
      </c>
      <c r="D833">
        <f t="shared" si="12"/>
        <v>-0.13903743315508024</v>
      </c>
      <c r="E833">
        <v>-4.4105173876166262E-2</v>
      </c>
    </row>
    <row r="834" spans="2:5">
      <c r="B834" s="121">
        <v>44900</v>
      </c>
      <c r="C834" s="122">
        <v>65.45</v>
      </c>
      <c r="D834">
        <f t="shared" si="12"/>
        <v>-1.5255530129671139E-3</v>
      </c>
      <c r="E834">
        <v>-4.5222465353756298E-2</v>
      </c>
    </row>
    <row r="835" spans="2:5">
      <c r="B835" s="121">
        <v>44845</v>
      </c>
      <c r="C835" s="122">
        <v>65.55</v>
      </c>
      <c r="D835">
        <f t="shared" ref="D835:D876" si="13">IFERROR((C835-C836)/C836,0)</f>
        <v>-0.48547880690737838</v>
      </c>
      <c r="E835">
        <v>-4.5851528384279555E-2</v>
      </c>
    </row>
    <row r="836" spans="2:5">
      <c r="B836" s="121">
        <v>45308</v>
      </c>
      <c r="C836" s="122">
        <v>127.4</v>
      </c>
      <c r="D836">
        <f t="shared" si="13"/>
        <v>1.2893081761006289</v>
      </c>
      <c r="E836">
        <v>-4.6050168476226172E-2</v>
      </c>
    </row>
    <row r="837" spans="2:5">
      <c r="B837" s="121">
        <v>44756</v>
      </c>
      <c r="C837" s="122">
        <v>55.65</v>
      </c>
      <c r="D837">
        <f t="shared" si="13"/>
        <v>-0.77956030897207362</v>
      </c>
      <c r="E837">
        <v>-4.6272493573264829E-2</v>
      </c>
    </row>
    <row r="838" spans="2:5">
      <c r="B838" s="121">
        <v>45664</v>
      </c>
      <c r="C838" s="122">
        <v>252.45</v>
      </c>
      <c r="D838">
        <f t="shared" si="13"/>
        <v>2.3282794990112063</v>
      </c>
      <c r="E838">
        <v>-4.6818954124976525E-2</v>
      </c>
    </row>
    <row r="839" spans="2:5">
      <c r="B839" s="121">
        <v>44678</v>
      </c>
      <c r="C839" s="122">
        <v>75.849999999999994</v>
      </c>
      <c r="D839">
        <f t="shared" si="13"/>
        <v>0.51246261216350941</v>
      </c>
      <c r="E839">
        <v>-4.7110552763819098E-2</v>
      </c>
    </row>
    <row r="840" spans="2:5">
      <c r="B840" s="121">
        <v>44943</v>
      </c>
      <c r="C840" s="122">
        <v>50.15</v>
      </c>
      <c r="D840">
        <f t="shared" si="13"/>
        <v>-0.80520489415420471</v>
      </c>
      <c r="E840">
        <v>-4.8387096774193623E-2</v>
      </c>
    </row>
    <row r="841" spans="2:5">
      <c r="B841" s="121">
        <v>45583</v>
      </c>
      <c r="C841" s="122">
        <v>257.45</v>
      </c>
      <c r="D841">
        <f t="shared" si="13"/>
        <v>3.4541522491349479</v>
      </c>
      <c r="E841">
        <v>-4.8419885418591838E-2</v>
      </c>
    </row>
    <row r="842" spans="2:5">
      <c r="B842" s="121">
        <v>44830</v>
      </c>
      <c r="C842" s="122">
        <v>57.8</v>
      </c>
      <c r="D842">
        <f t="shared" si="13"/>
        <v>8.7260034904013961E-3</v>
      </c>
      <c r="E842">
        <v>-4.9342105263157895E-2</v>
      </c>
    </row>
    <row r="843" spans="2:5">
      <c r="B843" s="121">
        <v>44741</v>
      </c>
      <c r="C843" s="122">
        <v>57.3</v>
      </c>
      <c r="D843">
        <f t="shared" si="13"/>
        <v>-0.29736358062538321</v>
      </c>
      <c r="E843">
        <v>-4.975124378109453E-2</v>
      </c>
    </row>
    <row r="844" spans="2:5">
      <c r="B844" s="121">
        <v>44613</v>
      </c>
      <c r="C844" s="122">
        <v>81.55</v>
      </c>
      <c r="D844">
        <f t="shared" si="13"/>
        <v>-0.6250402317347924</v>
      </c>
      <c r="E844">
        <v>-5.0640279394645035E-2</v>
      </c>
    </row>
    <row r="845" spans="2:5">
      <c r="B845" s="121">
        <v>45489</v>
      </c>
      <c r="C845" s="122">
        <v>217.49</v>
      </c>
      <c r="D845">
        <f t="shared" si="13"/>
        <v>2.5566639411283729</v>
      </c>
      <c r="E845">
        <v>-5.0883700632773275E-2</v>
      </c>
    </row>
    <row r="846" spans="2:5">
      <c r="B846" s="121">
        <v>44686</v>
      </c>
      <c r="C846" s="122">
        <v>61.15</v>
      </c>
      <c r="D846">
        <f t="shared" si="13"/>
        <v>-0.58863101244534133</v>
      </c>
      <c r="E846">
        <v>-5.120248254460829E-2</v>
      </c>
    </row>
    <row r="847" spans="2:5">
      <c r="B847" s="121">
        <v>45364</v>
      </c>
      <c r="C847" s="122">
        <v>148.65</v>
      </c>
      <c r="D847">
        <f t="shared" si="13"/>
        <v>1.0060728744939273</v>
      </c>
      <c r="E847">
        <v>-5.2581261950286805E-2</v>
      </c>
    </row>
    <row r="848" spans="2:5">
      <c r="B848" s="121">
        <v>45091</v>
      </c>
      <c r="C848" s="122">
        <v>74.099999999999994</v>
      </c>
      <c r="D848">
        <f t="shared" si="13"/>
        <v>-0.44243792325056441</v>
      </c>
      <c r="E848">
        <v>-5.3639846743295055E-2</v>
      </c>
    </row>
    <row r="849" spans="2:5">
      <c r="B849" s="121">
        <v>44404</v>
      </c>
      <c r="C849" s="122">
        <v>132.9</v>
      </c>
      <c r="D849">
        <f t="shared" si="13"/>
        <v>1.4340659340659343</v>
      </c>
      <c r="E849">
        <v>-5.5101315321720579E-2</v>
      </c>
    </row>
    <row r="850" spans="2:5">
      <c r="B850" s="121">
        <v>44778</v>
      </c>
      <c r="C850" s="122">
        <v>54.6</v>
      </c>
      <c r="D850">
        <f t="shared" si="13"/>
        <v>-0.59101123595505622</v>
      </c>
      <c r="E850">
        <v>-5.6179775280898875E-2</v>
      </c>
    </row>
    <row r="851" spans="2:5">
      <c r="B851" s="121">
        <v>44407</v>
      </c>
      <c r="C851" s="122">
        <v>133.5</v>
      </c>
      <c r="D851">
        <f t="shared" si="13"/>
        <v>1.4119241192411924</v>
      </c>
      <c r="E851">
        <v>-5.687036382903575E-2</v>
      </c>
    </row>
    <row r="852" spans="2:5">
      <c r="B852" s="121">
        <v>44700</v>
      </c>
      <c r="C852" s="122">
        <v>55.35</v>
      </c>
      <c r="D852">
        <f t="shared" si="13"/>
        <v>2.7855153203342618E-2</v>
      </c>
      <c r="E852">
        <v>-5.7872340425531889E-2</v>
      </c>
    </row>
    <row r="853" spans="2:5">
      <c r="B853" s="121">
        <v>44742</v>
      </c>
      <c r="C853" s="122">
        <v>53.85</v>
      </c>
      <c r="D853">
        <f t="shared" si="13"/>
        <v>-0.11648892534864645</v>
      </c>
      <c r="E853">
        <v>-6.0209424083769565E-2</v>
      </c>
    </row>
    <row r="854" spans="2:5">
      <c r="B854" s="121">
        <v>45055</v>
      </c>
      <c r="C854" s="122">
        <v>60.95</v>
      </c>
      <c r="D854">
        <f t="shared" si="13"/>
        <v>-0.31285231116121759</v>
      </c>
      <c r="E854">
        <v>-6.0862865947611748E-2</v>
      </c>
    </row>
    <row r="855" spans="2:5">
      <c r="B855" s="121">
        <v>44603</v>
      </c>
      <c r="C855" s="122">
        <v>88.7</v>
      </c>
      <c r="D855">
        <f t="shared" si="13"/>
        <v>0.56299559471365646</v>
      </c>
      <c r="E855">
        <v>-6.0878771836950764E-2</v>
      </c>
    </row>
    <row r="856" spans="2:5">
      <c r="B856" s="121">
        <v>44690</v>
      </c>
      <c r="C856" s="122">
        <v>56.75</v>
      </c>
      <c r="D856">
        <f t="shared" si="13"/>
        <v>-0.13226299694189611</v>
      </c>
      <c r="E856">
        <v>-6.1983471074380167E-2</v>
      </c>
    </row>
    <row r="857" spans="2:5">
      <c r="B857" s="121">
        <v>44719</v>
      </c>
      <c r="C857" s="122">
        <v>65.400000000000006</v>
      </c>
      <c r="D857">
        <f t="shared" si="13"/>
        <v>-0.48320821809561432</v>
      </c>
      <c r="E857">
        <v>-6.4377682403433473E-2</v>
      </c>
    </row>
    <row r="858" spans="2:5">
      <c r="B858" s="121">
        <v>44550</v>
      </c>
      <c r="C858" s="122">
        <v>126.55</v>
      </c>
      <c r="D858">
        <f t="shared" si="13"/>
        <v>-0.44287915474356154</v>
      </c>
      <c r="E858">
        <v>-6.5016623568526027E-2</v>
      </c>
    </row>
    <row r="859" spans="2:5">
      <c r="B859" s="121">
        <v>45670</v>
      </c>
      <c r="C859" s="122">
        <v>227.15</v>
      </c>
      <c r="D859">
        <f t="shared" si="13"/>
        <v>2.4495064540622633</v>
      </c>
      <c r="E859">
        <v>-6.5033957604445289E-2</v>
      </c>
    </row>
    <row r="860" spans="2:5">
      <c r="B860" s="121">
        <v>44739</v>
      </c>
      <c r="C860" s="122">
        <v>65.849999999999994</v>
      </c>
      <c r="D860">
        <f t="shared" si="13"/>
        <v>-0.1611464968152867</v>
      </c>
      <c r="E860">
        <v>-6.595744680851072E-2</v>
      </c>
    </row>
    <row r="861" spans="2:5">
      <c r="B861" s="121">
        <v>44616</v>
      </c>
      <c r="C861" s="122">
        <v>78.5</v>
      </c>
      <c r="D861">
        <f t="shared" si="13"/>
        <v>-4.7907822922983657E-2</v>
      </c>
      <c r="E861">
        <v>-6.7142008318478968E-2</v>
      </c>
    </row>
    <row r="862" spans="2:5">
      <c r="B862" s="121">
        <v>44606</v>
      </c>
      <c r="C862" s="122">
        <v>82.45</v>
      </c>
      <c r="D862">
        <f t="shared" si="13"/>
        <v>-0.4434694566317921</v>
      </c>
      <c r="E862">
        <v>-7.046223224351747E-2</v>
      </c>
    </row>
    <row r="863" spans="2:5">
      <c r="B863" s="121">
        <v>44526</v>
      </c>
      <c r="C863" s="122">
        <v>148.15</v>
      </c>
      <c r="D863">
        <f t="shared" si="13"/>
        <v>1.2986811481768812</v>
      </c>
      <c r="E863">
        <v>-7.2613458528951458E-2</v>
      </c>
    </row>
    <row r="864" spans="2:5">
      <c r="B864" s="121">
        <v>44685</v>
      </c>
      <c r="C864" s="122">
        <v>64.45</v>
      </c>
      <c r="D864">
        <f t="shared" si="13"/>
        <v>0.22878932316491896</v>
      </c>
      <c r="E864">
        <v>-7.2661870503597084E-2</v>
      </c>
    </row>
    <row r="865" spans="2:5">
      <c r="B865" s="121">
        <v>44691</v>
      </c>
      <c r="C865" s="122">
        <v>52.45</v>
      </c>
      <c r="D865">
        <f t="shared" si="13"/>
        <v>9.8429319371727803E-2</v>
      </c>
      <c r="E865">
        <v>-7.5770925110132115E-2</v>
      </c>
    </row>
    <row r="866" spans="2:5">
      <c r="B866" s="121">
        <v>44951</v>
      </c>
      <c r="C866" s="122">
        <v>47.75</v>
      </c>
      <c r="D866">
        <f t="shared" si="13"/>
        <v>-0.22294548413344187</v>
      </c>
      <c r="E866">
        <v>-8.349328214971212E-2</v>
      </c>
    </row>
    <row r="867" spans="2:5">
      <c r="B867" s="121">
        <v>44792</v>
      </c>
      <c r="C867" s="122">
        <v>61.45</v>
      </c>
      <c r="D867">
        <f t="shared" si="13"/>
        <v>1.9071310116086329E-2</v>
      </c>
      <c r="E867">
        <v>-8.4202682563338183E-2</v>
      </c>
    </row>
    <row r="868" spans="2:5">
      <c r="B868" s="121">
        <v>44740</v>
      </c>
      <c r="C868" s="122">
        <v>60.3</v>
      </c>
      <c r="D868">
        <f t="shared" si="13"/>
        <v>-0.52612966601178779</v>
      </c>
      <c r="E868">
        <v>-8.4282460136674217E-2</v>
      </c>
    </row>
    <row r="869" spans="2:5">
      <c r="B869" s="121">
        <v>44431</v>
      </c>
      <c r="C869" s="122">
        <v>127.25</v>
      </c>
      <c r="D869">
        <f t="shared" si="13"/>
        <v>1.3718546132339235</v>
      </c>
      <c r="E869">
        <v>-8.6503948312993614E-2</v>
      </c>
    </row>
    <row r="870" spans="2:5">
      <c r="B870" s="121">
        <v>44918</v>
      </c>
      <c r="C870" s="122">
        <v>53.65</v>
      </c>
      <c r="D870">
        <f t="shared" si="13"/>
        <v>-0.52793664760228776</v>
      </c>
      <c r="E870">
        <v>-8.9906700593723562E-2</v>
      </c>
    </row>
    <row r="871" spans="2:5">
      <c r="B871" s="121">
        <v>44582</v>
      </c>
      <c r="C871" s="122">
        <v>113.65</v>
      </c>
      <c r="D871">
        <f t="shared" si="13"/>
        <v>0.25580110497237574</v>
      </c>
      <c r="E871">
        <v>-9.2252396166134162E-2</v>
      </c>
    </row>
    <row r="872" spans="2:5">
      <c r="B872" s="121">
        <v>44588</v>
      </c>
      <c r="C872" s="122">
        <v>90.5</v>
      </c>
      <c r="D872">
        <f t="shared" si="13"/>
        <v>-0.57818690281985552</v>
      </c>
      <c r="E872">
        <v>-9.9054255848680967E-2</v>
      </c>
    </row>
    <row r="873" spans="2:5">
      <c r="B873" s="121">
        <v>45678</v>
      </c>
      <c r="C873" s="122">
        <v>214.55</v>
      </c>
      <c r="D873">
        <f t="shared" si="13"/>
        <v>3.507352941176471</v>
      </c>
      <c r="E873">
        <v>-0.10510948905109484</v>
      </c>
    </row>
    <row r="874" spans="2:5">
      <c r="B874" s="121">
        <v>44767</v>
      </c>
      <c r="C874" s="122">
        <v>47.6</v>
      </c>
      <c r="D874">
        <f t="shared" si="13"/>
        <v>0.14285714285714293</v>
      </c>
      <c r="E874">
        <v>-0.11276794035414719</v>
      </c>
    </row>
    <row r="875" spans="2:5">
      <c r="B875" s="121">
        <v>44768</v>
      </c>
      <c r="C875" s="122">
        <v>41.65</v>
      </c>
      <c r="D875">
        <f t="shared" si="13"/>
        <v>-0.54406130268199238</v>
      </c>
      <c r="E875">
        <v>-0.12500000000000006</v>
      </c>
    </row>
    <row r="876" spans="2:5">
      <c r="B876" s="121">
        <v>44585</v>
      </c>
      <c r="C876" s="122">
        <v>91.35</v>
      </c>
      <c r="D876">
        <f t="shared" si="13"/>
        <v>0</v>
      </c>
      <c r="E876">
        <v>-0.19621645402551702</v>
      </c>
    </row>
  </sheetData>
  <pageMargins left="0.7" right="0.7" top="0.75" bottom="0.75" header="0.3" footer="0.3"/>
  <pageSetup scale="87"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906C40-8606-4B8B-A167-A609DB4B5CA1}">
  <sheetPr>
    <tabColor rgb="FF002060"/>
    <pageSetUpPr fitToPage="1"/>
  </sheetPr>
  <dimension ref="B2:N877"/>
  <sheetViews>
    <sheetView showGridLines="0" workbookViewId="0"/>
  </sheetViews>
  <sheetFormatPr defaultRowHeight="14.5"/>
  <cols>
    <col min="1" max="1" width="1.90625" customWidth="1"/>
    <col min="2" max="2" width="10.6328125" customWidth="1"/>
    <col min="3" max="4" width="8.7265625" customWidth="1"/>
    <col min="5" max="5" width="14.36328125" customWidth="1"/>
    <col min="6" max="6" width="1.26953125" customWidth="1"/>
    <col min="7" max="7" width="10.54296875" customWidth="1"/>
    <col min="8" max="8" width="16.7265625" customWidth="1"/>
    <col min="9" max="9" width="1.26953125" customWidth="1"/>
    <col min="10" max="10" width="10.54296875" customWidth="1"/>
    <col min="11" max="11" width="15.81640625" customWidth="1"/>
    <col min="12" max="12" width="10" customWidth="1"/>
    <col min="13" max="13" width="10.453125" customWidth="1"/>
  </cols>
  <sheetData>
    <row r="2" spans="2:14">
      <c r="B2" s="143" t="s">
        <v>149</v>
      </c>
      <c r="C2" s="144" t="s">
        <v>150</v>
      </c>
      <c r="D2" s="145" t="s">
        <v>182</v>
      </c>
      <c r="E2" s="145" t="s">
        <v>326</v>
      </c>
      <c r="F2" s="143"/>
      <c r="G2" s="144" t="s">
        <v>336</v>
      </c>
      <c r="H2" s="144" t="s">
        <v>337</v>
      </c>
      <c r="I2" s="144"/>
      <c r="J2" s="144"/>
      <c r="K2" s="144"/>
      <c r="L2" s="145" t="str">
        <f>"Calculation of Value at Risk - "&amp;'[3]Data Sheet'!B1</f>
        <v>Calculation of Value at Risk - ZOMATO LTD</v>
      </c>
      <c r="M2" s="146"/>
      <c r="N2" s="146"/>
    </row>
    <row r="3" spans="2:14" s="18" customFormat="1" ht="3.5" customHeight="1">
      <c r="B3" s="135"/>
      <c r="C3" s="136"/>
      <c r="D3" s="137"/>
      <c r="E3" s="137"/>
      <c r="F3" s="135"/>
      <c r="G3" s="135"/>
      <c r="H3" s="135"/>
      <c r="I3" s="135"/>
      <c r="J3" s="136"/>
      <c r="K3" s="136"/>
      <c r="L3" s="137"/>
      <c r="M3" s="29"/>
      <c r="N3" s="29"/>
    </row>
    <row r="4" spans="2:14">
      <c r="B4" s="121">
        <v>44775</v>
      </c>
      <c r="C4" s="122">
        <v>55.55</v>
      </c>
      <c r="D4">
        <f t="shared" ref="D4:D67" si="0">IFERROR((C4-C5)/C5,0)</f>
        <v>-0.21815622800844475</v>
      </c>
      <c r="E4">
        <v>0.19978401727861772</v>
      </c>
      <c r="G4">
        <v>1</v>
      </c>
      <c r="H4">
        <f ca="1">IFERROR(_xlfn.NORM.INV(RAND(),N$5,N$6),0)</f>
        <v>3.8350567475873676E-2</v>
      </c>
      <c r="J4" s="138" t="s">
        <v>2</v>
      </c>
      <c r="K4" s="89"/>
      <c r="L4" s="89"/>
      <c r="M4" s="89"/>
      <c r="N4" s="89"/>
    </row>
    <row r="5" spans="2:14">
      <c r="B5" s="121">
        <v>44711</v>
      </c>
      <c r="C5" s="122">
        <v>71.05</v>
      </c>
      <c r="D5">
        <f t="shared" si="0"/>
        <v>9.3918398768283201E-2</v>
      </c>
      <c r="E5">
        <v>0.14504431909750201</v>
      </c>
      <c r="G5">
        <v>2</v>
      </c>
      <c r="H5">
        <f t="shared" ref="H5:H68" ca="1" si="1">IFERROR(_xlfn.NORM.INV(RAND(),N$5,N$6),0)</f>
        <v>-2.7253765285232014E-2</v>
      </c>
      <c r="J5" s="123" t="s">
        <v>192</v>
      </c>
      <c r="K5" s="89"/>
      <c r="L5" s="89"/>
      <c r="M5" s="89"/>
      <c r="N5" s="124">
        <f>IFERROR(AVERAGE(E4:E877),0)</f>
        <v>1.2390954713323271E-3</v>
      </c>
    </row>
    <row r="6" spans="2:14">
      <c r="B6" s="121">
        <v>44705</v>
      </c>
      <c r="C6" s="122">
        <v>64.95</v>
      </c>
      <c r="D6">
        <f t="shared" si="0"/>
        <v>-0.10782967032967025</v>
      </c>
      <c r="E6">
        <v>0.13847502191060485</v>
      </c>
      <c r="G6">
        <v>3</v>
      </c>
      <c r="H6">
        <f t="shared" ca="1" si="1"/>
        <v>-4.3855367746347809E-2</v>
      </c>
      <c r="J6" s="123" t="s">
        <v>327</v>
      </c>
      <c r="K6" s="89"/>
      <c r="L6" s="89"/>
      <c r="M6" s="89"/>
      <c r="N6" s="124">
        <f>IFERROR(_xlfn.STDEV.S(E4:E877),0)</f>
        <v>3.2304688430946027E-2</v>
      </c>
    </row>
    <row r="7" spans="2:14">
      <c r="B7" s="121">
        <v>44876</v>
      </c>
      <c r="C7" s="122">
        <v>72.8</v>
      </c>
      <c r="D7">
        <f t="shared" si="0"/>
        <v>-0.72249752229930619</v>
      </c>
      <c r="E7">
        <v>0.13838936669272861</v>
      </c>
      <c r="G7">
        <v>4</v>
      </c>
      <c r="H7">
        <f t="shared" ca="1" si="1"/>
        <v>5.439751525288266E-2</v>
      </c>
      <c r="J7" s="123" t="s">
        <v>328</v>
      </c>
      <c r="K7" s="89"/>
      <c r="L7" s="89"/>
      <c r="M7" s="89"/>
      <c r="N7" s="124">
        <f>IFERROR(MIN(E4:E877),0)</f>
        <v>-0.19621645402551702</v>
      </c>
    </row>
    <row r="8" spans="2:14">
      <c r="B8" s="121">
        <v>45506</v>
      </c>
      <c r="C8" s="122">
        <v>262.33999999999997</v>
      </c>
      <c r="D8">
        <f t="shared" si="0"/>
        <v>0.86519729825808722</v>
      </c>
      <c r="E8">
        <v>0.12068008031099138</v>
      </c>
      <c r="G8">
        <v>5</v>
      </c>
      <c r="H8">
        <f t="shared" ca="1" si="1"/>
        <v>4.8859103889271394E-2</v>
      </c>
      <c r="J8" s="123" t="s">
        <v>329</v>
      </c>
      <c r="K8" s="89"/>
      <c r="L8" s="89"/>
      <c r="M8" s="89"/>
      <c r="N8" s="124">
        <f>IFERROR(MAX(E4:E877),0)</f>
        <v>0.19978401727861772</v>
      </c>
    </row>
    <row r="9" spans="2:14">
      <c r="B9" s="121">
        <v>44403</v>
      </c>
      <c r="C9" s="122">
        <v>140.65</v>
      </c>
      <c r="D9">
        <f t="shared" si="0"/>
        <v>0.4743186582809224</v>
      </c>
      <c r="E9">
        <v>0.11626984126984131</v>
      </c>
      <c r="G9">
        <v>6</v>
      </c>
      <c r="H9">
        <f t="shared" ca="1" si="1"/>
        <v>-4.92744902113193E-2</v>
      </c>
      <c r="J9" s="123" t="s">
        <v>330</v>
      </c>
      <c r="K9" s="89"/>
      <c r="L9" s="89"/>
      <c r="M9" s="89"/>
      <c r="N9" s="125">
        <v>236.3</v>
      </c>
    </row>
    <row r="10" spans="2:14">
      <c r="B10" s="121">
        <v>45142</v>
      </c>
      <c r="C10" s="122">
        <v>95.4</v>
      </c>
      <c r="D10">
        <f t="shared" si="0"/>
        <v>0.75690607734806647</v>
      </c>
      <c r="E10">
        <v>0.10225303292894292</v>
      </c>
      <c r="G10">
        <v>7</v>
      </c>
      <c r="H10">
        <f t="shared" ca="1" si="1"/>
        <v>9.4237801218021347E-2</v>
      </c>
      <c r="J10" s="66"/>
      <c r="N10" s="12"/>
    </row>
    <row r="11" spans="2:14">
      <c r="B11" s="121">
        <v>44965</v>
      </c>
      <c r="C11" s="122">
        <v>54.3</v>
      </c>
      <c r="D11">
        <f t="shared" si="0"/>
        <v>-0.45943255350920859</v>
      </c>
      <c r="E11">
        <v>0.10030395136778107</v>
      </c>
      <c r="G11">
        <v>8</v>
      </c>
      <c r="H11">
        <f t="shared" ca="1" si="1"/>
        <v>-1.7370097048705308E-2</v>
      </c>
      <c r="J11" s="138" t="s">
        <v>1</v>
      </c>
      <c r="K11" s="89"/>
      <c r="L11" s="89"/>
      <c r="M11" s="89"/>
      <c r="N11" s="89"/>
    </row>
    <row r="12" spans="2:14">
      <c r="B12" s="121">
        <v>44586</v>
      </c>
      <c r="C12" s="122">
        <v>100.45</v>
      </c>
      <c r="D12">
        <f t="shared" si="0"/>
        <v>0.76693051890941077</v>
      </c>
      <c r="E12">
        <v>9.9616858237547998E-2</v>
      </c>
      <c r="G12">
        <v>9</v>
      </c>
      <c r="H12">
        <f t="shared" ca="1" si="1"/>
        <v>4.1007510948572842E-2</v>
      </c>
      <c r="J12" s="123" t="s">
        <v>192</v>
      </c>
      <c r="K12" s="89"/>
      <c r="L12" s="89"/>
      <c r="M12" s="89"/>
      <c r="N12" s="124">
        <f ca="1">IFERROR(AVERAGE(H4:H877),0)</f>
        <v>1.9041799009250626E-3</v>
      </c>
    </row>
    <row r="13" spans="2:14">
      <c r="B13" s="121">
        <v>44694</v>
      </c>
      <c r="C13" s="122">
        <v>56.85</v>
      </c>
      <c r="D13">
        <f t="shared" si="0"/>
        <v>-0.62036727879799669</v>
      </c>
      <c r="E13">
        <v>9.4321462945139531E-2</v>
      </c>
      <c r="G13">
        <v>10</v>
      </c>
      <c r="H13">
        <f t="shared" ca="1" si="1"/>
        <v>-3.9471927530768253E-2</v>
      </c>
      <c r="J13" s="123" t="s">
        <v>327</v>
      </c>
      <c r="K13" s="89"/>
      <c r="L13" s="89"/>
      <c r="M13" s="89"/>
      <c r="N13" s="124">
        <f ca="1">IFERROR(_xlfn.STDEV.S(H4:H877),0)</f>
        <v>3.2409078676346743E-2</v>
      </c>
    </row>
    <row r="14" spans="2:14">
      <c r="B14" s="121">
        <v>44442</v>
      </c>
      <c r="C14" s="122">
        <v>149.75</v>
      </c>
      <c r="D14">
        <f t="shared" si="0"/>
        <v>0.76072898295120528</v>
      </c>
      <c r="E14">
        <v>8.8299418604651209E-2</v>
      </c>
      <c r="G14">
        <v>11</v>
      </c>
      <c r="H14">
        <f t="shared" ca="1" si="1"/>
        <v>3.5380929832309803E-2</v>
      </c>
      <c r="J14" s="123" t="s">
        <v>328</v>
      </c>
      <c r="K14" s="89"/>
      <c r="L14" s="89"/>
      <c r="M14" s="89"/>
      <c r="N14" s="124">
        <f ca="1">IFERROR(MIN(H4:H877),0)</f>
        <v>-0.1065614085363015</v>
      </c>
    </row>
    <row r="15" spans="2:14">
      <c r="B15" s="121">
        <v>44650</v>
      </c>
      <c r="C15" s="122">
        <v>85.05</v>
      </c>
      <c r="D15">
        <f t="shared" si="0"/>
        <v>-0.44411764705882356</v>
      </c>
      <c r="E15">
        <v>8.7595907928388672E-2</v>
      </c>
      <c r="G15">
        <v>12</v>
      </c>
      <c r="H15">
        <f t="shared" ca="1" si="1"/>
        <v>8.1799287854446366E-4</v>
      </c>
      <c r="J15" s="123" t="s">
        <v>329</v>
      </c>
      <c r="K15" s="89"/>
      <c r="L15" s="89"/>
      <c r="M15" s="89"/>
      <c r="N15" s="124">
        <f ca="1">IFERROR(MAX(H4:H877),0)</f>
        <v>9.4237801218021347E-2</v>
      </c>
    </row>
    <row r="16" spans="2:14">
      <c r="B16" s="121">
        <v>44512</v>
      </c>
      <c r="C16" s="122">
        <v>153</v>
      </c>
      <c r="D16">
        <f t="shared" si="0"/>
        <v>1.6311263972484953</v>
      </c>
      <c r="E16">
        <v>8.5876508161816842E-2</v>
      </c>
      <c r="G16">
        <v>13</v>
      </c>
      <c r="H16">
        <f t="shared" ca="1" si="1"/>
        <v>-5.1028478762658314E-2</v>
      </c>
      <c r="J16" s="123" t="s">
        <v>330</v>
      </c>
      <c r="K16" s="89"/>
      <c r="L16" s="89"/>
      <c r="M16" s="89"/>
      <c r="N16" s="125">
        <v>236.3</v>
      </c>
    </row>
    <row r="17" spans="2:14" ht="15" thickBot="1">
      <c r="B17" s="121">
        <v>44921</v>
      </c>
      <c r="C17" s="122">
        <v>58.15</v>
      </c>
      <c r="D17">
        <f t="shared" si="0"/>
        <v>-0.57132325838555098</v>
      </c>
      <c r="E17">
        <v>8.3876980428704576E-2</v>
      </c>
      <c r="G17">
        <v>14</v>
      </c>
      <c r="H17">
        <f t="shared" ca="1" si="1"/>
        <v>9.710406136057996E-3</v>
      </c>
    </row>
    <row r="18" spans="2:14" ht="15" thickBot="1">
      <c r="B18" s="121">
        <v>44419</v>
      </c>
      <c r="C18" s="122">
        <v>135.65</v>
      </c>
      <c r="D18">
        <f t="shared" si="0"/>
        <v>0.16437768240343353</v>
      </c>
      <c r="E18">
        <v>8.3466453674121421E-2</v>
      </c>
      <c r="G18">
        <v>15</v>
      </c>
      <c r="H18">
        <f t="shared" ca="1" si="1"/>
        <v>-1.4256233886377496E-2</v>
      </c>
      <c r="J18" s="126" t="s">
        <v>331</v>
      </c>
      <c r="K18" s="127" t="s">
        <v>332</v>
      </c>
      <c r="L18" s="127" t="s">
        <v>333</v>
      </c>
      <c r="M18" s="127" t="s">
        <v>334</v>
      </c>
      <c r="N18" s="127" t="s">
        <v>335</v>
      </c>
    </row>
    <row r="19" spans="2:14">
      <c r="B19" s="121">
        <v>45233</v>
      </c>
      <c r="C19" s="122">
        <v>116.5</v>
      </c>
      <c r="D19">
        <f t="shared" si="0"/>
        <v>-0.17696926880960798</v>
      </c>
      <c r="E19">
        <v>8.3217108321710864E-2</v>
      </c>
      <c r="G19">
        <v>16</v>
      </c>
      <c r="H19">
        <f t="shared" ca="1" si="1"/>
        <v>-2.5045737713791406E-2</v>
      </c>
      <c r="J19" s="128">
        <v>0.05</v>
      </c>
      <c r="K19" s="129">
        <f>100%-J19</f>
        <v>0.95</v>
      </c>
      <c r="L19" s="130">
        <f ca="1">IFERROR(_xlfn.PERCENTILE.INC($H$4:$H$877,J19),0)</f>
        <v>-5.3277905326769529E-2</v>
      </c>
      <c r="M19" s="131">
        <f ca="1">IFERROR($N$9*(1-L19),0)</f>
        <v>248.88956902871567</v>
      </c>
      <c r="N19" s="131">
        <f ca="1">IFERROR($N$9-M19,0)</f>
        <v>-12.589569028715658</v>
      </c>
    </row>
    <row r="20" spans="2:14">
      <c r="B20" s="121">
        <v>44406</v>
      </c>
      <c r="C20" s="122">
        <v>141.55000000000001</v>
      </c>
      <c r="D20">
        <f t="shared" si="0"/>
        <v>1.2666132906325061</v>
      </c>
      <c r="E20">
        <v>7.8887195121951401E-2</v>
      </c>
      <c r="G20">
        <v>17</v>
      </c>
      <c r="H20">
        <f t="shared" ca="1" si="1"/>
        <v>1.5532520291590506E-2</v>
      </c>
      <c r="J20" s="132">
        <v>0.01</v>
      </c>
      <c r="K20" s="133">
        <f>100%-J20</f>
        <v>0.99</v>
      </c>
      <c r="L20" s="130">
        <f ca="1">IFERROR(_xlfn.PERCENTILE.INC($H$4:$H$877,J20),0)</f>
        <v>-7.1215934437938777E-2</v>
      </c>
      <c r="M20" s="134">
        <f ca="1">IFERROR($N$9*(1-L20),0)</f>
        <v>253.12832530768495</v>
      </c>
      <c r="N20" s="134">
        <f ca="1">IFERROR($N$9-M20,0)</f>
        <v>-16.828325307684935</v>
      </c>
    </row>
    <row r="21" spans="2:14">
      <c r="B21" s="121">
        <v>44805</v>
      </c>
      <c r="C21" s="122">
        <v>62.45</v>
      </c>
      <c r="D21">
        <f t="shared" si="0"/>
        <v>-0.73573967501692628</v>
      </c>
      <c r="E21">
        <v>7.7653149266609142E-2</v>
      </c>
      <c r="G21">
        <v>18</v>
      </c>
      <c r="H21">
        <f t="shared" ca="1" si="1"/>
        <v>2.2651153576346436E-2</v>
      </c>
      <c r="J21" s="132">
        <v>5.0000000000000001E-3</v>
      </c>
      <c r="K21" s="133">
        <f>100%-J21</f>
        <v>0.995</v>
      </c>
      <c r="L21" s="130">
        <f ca="1">IFERROR(_xlfn.PERCENTILE.INC($H$4:$H$877,J21),0)</f>
        <v>-7.9136665824746058E-2</v>
      </c>
      <c r="M21" s="134">
        <f ca="1">IFERROR($N$9*(1-L21),0)</f>
        <v>254.99999413438752</v>
      </c>
      <c r="N21" s="134">
        <f ca="1">IFERROR($N$9-M21,0)</f>
        <v>-18.699994134387509</v>
      </c>
    </row>
    <row r="22" spans="2:14">
      <c r="B22" s="121">
        <v>45689</v>
      </c>
      <c r="C22" s="122">
        <v>236.32</v>
      </c>
      <c r="D22">
        <f t="shared" si="0"/>
        <v>0.76952452265069238</v>
      </c>
      <c r="E22">
        <v>7.2475606988881322E-2</v>
      </c>
      <c r="G22">
        <v>19</v>
      </c>
      <c r="H22">
        <f t="shared" ca="1" si="1"/>
        <v>1.5866579333900441E-2</v>
      </c>
      <c r="J22" s="132">
        <v>0.1</v>
      </c>
      <c r="K22" s="133">
        <f>100%-J22</f>
        <v>0.9</v>
      </c>
      <c r="L22" s="130">
        <f ca="1">IFERROR(_xlfn.PERCENTILE.INC($H$4:$H$877,J22),0)</f>
        <v>-4.241234762590327E-2</v>
      </c>
      <c r="M22" s="134">
        <f ca="1">IFERROR($N$9*(1-L22),0)</f>
        <v>246.32203774400097</v>
      </c>
      <c r="N22" s="134">
        <f ca="1">IFERROR($N$9-M22,0)</f>
        <v>-10.022037744000954</v>
      </c>
    </row>
    <row r="23" spans="2:14">
      <c r="B23" s="121">
        <v>44438</v>
      </c>
      <c r="C23" s="122">
        <v>133.55000000000001</v>
      </c>
      <c r="D23">
        <f t="shared" si="0"/>
        <v>1.0577812018489985</v>
      </c>
      <c r="E23">
        <v>7.0970328789093887E-2</v>
      </c>
      <c r="G23">
        <v>20</v>
      </c>
      <c r="H23">
        <f t="shared" ca="1" si="1"/>
        <v>3.4192107001134897E-2</v>
      </c>
    </row>
    <row r="24" spans="2:14">
      <c r="B24" s="121">
        <v>45044</v>
      </c>
      <c r="C24" s="122">
        <v>64.900000000000006</v>
      </c>
      <c r="D24">
        <f t="shared" si="0"/>
        <v>-0.70831460674157298</v>
      </c>
      <c r="E24">
        <v>6.9192751235584882E-2</v>
      </c>
      <c r="G24">
        <v>21</v>
      </c>
      <c r="H24">
        <f t="shared" ca="1" si="1"/>
        <v>-2.2625673470272965E-2</v>
      </c>
    </row>
    <row r="25" spans="2:14">
      <c r="B25" s="121">
        <v>45686</v>
      </c>
      <c r="C25" s="122">
        <v>222.5</v>
      </c>
      <c r="D25">
        <f t="shared" si="0"/>
        <v>0.21055495103373223</v>
      </c>
      <c r="E25">
        <v>6.868395773294915E-2</v>
      </c>
      <c r="G25">
        <v>22</v>
      </c>
      <c r="H25">
        <f t="shared" ca="1" si="1"/>
        <v>1.4114532442582393E-2</v>
      </c>
    </row>
    <row r="26" spans="2:14">
      <c r="B26" s="121">
        <v>45448</v>
      </c>
      <c r="C26" s="122">
        <v>183.8</v>
      </c>
      <c r="D26">
        <f t="shared" si="0"/>
        <v>0.27594585213467543</v>
      </c>
      <c r="E26">
        <v>6.860465116279077E-2</v>
      </c>
      <c r="G26">
        <v>23</v>
      </c>
      <c r="H26">
        <f t="shared" ca="1" si="1"/>
        <v>3.2744891558820193E-3</v>
      </c>
    </row>
    <row r="27" spans="2:14">
      <c r="B27" s="121">
        <v>44487</v>
      </c>
      <c r="C27" s="122">
        <v>144.05000000000001</v>
      </c>
      <c r="D27">
        <f t="shared" si="0"/>
        <v>-0.45778597508186847</v>
      </c>
      <c r="E27">
        <v>6.7037037037037117E-2</v>
      </c>
      <c r="G27">
        <v>24</v>
      </c>
      <c r="H27">
        <f t="shared" ca="1" si="1"/>
        <v>1.6210536133923759E-2</v>
      </c>
    </row>
    <row r="28" spans="2:14">
      <c r="B28" s="121">
        <v>45511</v>
      </c>
      <c r="C28" s="122">
        <v>265.67</v>
      </c>
      <c r="D28">
        <f t="shared" si="0"/>
        <v>3.302348178137652</v>
      </c>
      <c r="E28">
        <v>6.6605106792998248E-2</v>
      </c>
      <c r="G28">
        <v>25</v>
      </c>
      <c r="H28">
        <f t="shared" ca="1" si="1"/>
        <v>7.4890392766031382E-3</v>
      </c>
    </row>
    <row r="29" spans="2:14">
      <c r="B29" s="121">
        <v>44785</v>
      </c>
      <c r="C29" s="122">
        <v>61.75</v>
      </c>
      <c r="D29">
        <f t="shared" si="0"/>
        <v>-0.23623995052566477</v>
      </c>
      <c r="E29">
        <v>6.6493955094991397E-2</v>
      </c>
      <c r="G29">
        <v>26</v>
      </c>
      <c r="H29">
        <f t="shared" ca="1" si="1"/>
        <v>9.0840098498329285E-3</v>
      </c>
    </row>
    <row r="30" spans="2:14">
      <c r="B30" s="121">
        <v>44637</v>
      </c>
      <c r="C30" s="122">
        <v>80.849999999999994</v>
      </c>
      <c r="D30">
        <f t="shared" si="0"/>
        <v>0.16247304097771384</v>
      </c>
      <c r="E30">
        <v>6.4516129032257952E-2</v>
      </c>
      <c r="G30">
        <v>27</v>
      </c>
      <c r="H30">
        <f t="shared" ca="1" si="1"/>
        <v>-9.2163755765557083E-3</v>
      </c>
    </row>
    <row r="31" spans="2:14">
      <c r="B31" s="121">
        <v>44841</v>
      </c>
      <c r="C31" s="122">
        <v>69.55</v>
      </c>
      <c r="D31">
        <f t="shared" si="0"/>
        <v>-0.1538929440389295</v>
      </c>
      <c r="E31">
        <v>6.1022120518688029E-2</v>
      </c>
      <c r="G31">
        <v>28</v>
      </c>
      <c r="H31">
        <f t="shared" ca="1" si="1"/>
        <v>-8.302514170075102E-3</v>
      </c>
    </row>
    <row r="32" spans="2:14">
      <c r="B32" s="121">
        <v>45120</v>
      </c>
      <c r="C32" s="122">
        <v>82.2</v>
      </c>
      <c r="D32">
        <f t="shared" si="0"/>
        <v>-0.33333333333333331</v>
      </c>
      <c r="E32">
        <v>6.0645161290322616E-2</v>
      </c>
      <c r="G32">
        <v>29</v>
      </c>
      <c r="H32">
        <f t="shared" ca="1" si="1"/>
        <v>-6.2706264292546138E-2</v>
      </c>
    </row>
    <row r="33" spans="2:8">
      <c r="B33" s="121">
        <v>45236</v>
      </c>
      <c r="C33" s="122">
        <v>123.3</v>
      </c>
      <c r="D33">
        <f t="shared" si="0"/>
        <v>0.46524064171122981</v>
      </c>
      <c r="E33">
        <v>5.8369098712446325E-2</v>
      </c>
      <c r="G33">
        <v>30</v>
      </c>
      <c r="H33">
        <f t="shared" ca="1" si="1"/>
        <v>1.5796581659687101E-2</v>
      </c>
    </row>
    <row r="34" spans="2:8">
      <c r="B34" s="121">
        <v>44615</v>
      </c>
      <c r="C34" s="122">
        <v>84.15</v>
      </c>
      <c r="D34">
        <f t="shared" si="0"/>
        <v>-0.42987804878048774</v>
      </c>
      <c r="E34">
        <v>5.5834378920953609E-2</v>
      </c>
      <c r="G34">
        <v>31</v>
      </c>
      <c r="H34">
        <f t="shared" ca="1" si="1"/>
        <v>6.8037471124242431E-4</v>
      </c>
    </row>
    <row r="35" spans="2:8">
      <c r="B35" s="121">
        <v>44538</v>
      </c>
      <c r="C35" s="122">
        <v>147.6</v>
      </c>
      <c r="D35">
        <f t="shared" si="0"/>
        <v>2.3583617747440271</v>
      </c>
      <c r="E35">
        <v>5.5793991416308884E-2</v>
      </c>
      <c r="G35">
        <v>32</v>
      </c>
      <c r="H35">
        <f t="shared" ca="1" si="1"/>
        <v>5.6335704702705679E-2</v>
      </c>
    </row>
    <row r="36" spans="2:8">
      <c r="B36" s="121">
        <v>44769</v>
      </c>
      <c r="C36" s="122">
        <v>43.95</v>
      </c>
      <c r="D36">
        <f t="shared" si="0"/>
        <v>-0.28186274509803921</v>
      </c>
      <c r="E36">
        <v>5.5222088835534318E-2</v>
      </c>
      <c r="G36">
        <v>33</v>
      </c>
      <c r="H36">
        <f t="shared" ca="1" si="1"/>
        <v>-5.8423699115102541E-2</v>
      </c>
    </row>
    <row r="37" spans="2:8">
      <c r="B37" s="121">
        <v>44833</v>
      </c>
      <c r="C37" s="122">
        <v>61.2</v>
      </c>
      <c r="D37">
        <f t="shared" si="0"/>
        <v>0.12087912087912091</v>
      </c>
      <c r="E37">
        <v>5.4263565891472972E-2</v>
      </c>
      <c r="G37">
        <v>34</v>
      </c>
      <c r="H37">
        <f t="shared" ca="1" si="1"/>
        <v>-3.8423132509157937E-2</v>
      </c>
    </row>
    <row r="38" spans="2:8">
      <c r="B38" s="121">
        <v>44977</v>
      </c>
      <c r="C38" s="122">
        <v>54.6</v>
      </c>
      <c r="D38">
        <f t="shared" si="0"/>
        <v>-0.78583196046128501</v>
      </c>
      <c r="E38">
        <v>5.405405405405414E-2</v>
      </c>
      <c r="G38">
        <v>35</v>
      </c>
      <c r="H38">
        <f t="shared" ca="1" si="1"/>
        <v>-1.1482852224659133E-2</v>
      </c>
    </row>
    <row r="39" spans="2:8">
      <c r="B39" s="121">
        <v>45602</v>
      </c>
      <c r="C39" s="122">
        <v>254.94</v>
      </c>
      <c r="D39">
        <f t="shared" si="0"/>
        <v>1.5545090180360721</v>
      </c>
      <c r="E39">
        <v>5.4037292760573834E-2</v>
      </c>
      <c r="G39">
        <v>36</v>
      </c>
      <c r="H39">
        <f t="shared" ca="1" si="1"/>
        <v>-4.2138206672291074E-2</v>
      </c>
    </row>
    <row r="40" spans="2:8">
      <c r="B40" s="121">
        <v>45168</v>
      </c>
      <c r="C40" s="122">
        <v>99.8</v>
      </c>
      <c r="D40">
        <f t="shared" si="0"/>
        <v>-0.28020194734944109</v>
      </c>
      <c r="E40">
        <v>5.3854276663146718E-2</v>
      </c>
      <c r="G40">
        <v>37</v>
      </c>
      <c r="H40">
        <f t="shared" ca="1" si="1"/>
        <v>4.7214567913459148E-3</v>
      </c>
    </row>
    <row r="41" spans="2:8">
      <c r="B41" s="121">
        <v>44552</v>
      </c>
      <c r="C41" s="122">
        <v>138.65</v>
      </c>
      <c r="D41">
        <f t="shared" si="0"/>
        <v>-0.3014761448939493</v>
      </c>
      <c r="E41">
        <v>5.3571428571428659E-2</v>
      </c>
      <c r="G41">
        <v>38</v>
      </c>
      <c r="H41">
        <f t="shared" ca="1" si="1"/>
        <v>7.3495220202565117E-2</v>
      </c>
    </row>
    <row r="42" spans="2:8">
      <c r="B42" s="121">
        <v>45462</v>
      </c>
      <c r="C42" s="122">
        <v>198.49</v>
      </c>
      <c r="D42">
        <f t="shared" si="0"/>
        <v>2.3642372881355933</v>
      </c>
      <c r="E42">
        <v>5.2383224643444116E-2</v>
      </c>
      <c r="G42">
        <v>39</v>
      </c>
      <c r="H42">
        <f t="shared" ca="1" si="1"/>
        <v>-1.8553001789159581E-2</v>
      </c>
    </row>
    <row r="43" spans="2:8">
      <c r="B43" s="121">
        <v>44754</v>
      </c>
      <c r="C43" s="122">
        <v>59</v>
      </c>
      <c r="D43">
        <f t="shared" si="0"/>
        <v>-0.58942240779401522</v>
      </c>
      <c r="E43">
        <v>5.169340463458108E-2</v>
      </c>
      <c r="G43">
        <v>40</v>
      </c>
      <c r="H43">
        <f t="shared" ca="1" si="1"/>
        <v>-6.6528754464262692E-3</v>
      </c>
    </row>
    <row r="44" spans="2:8">
      <c r="B44" s="121">
        <v>44466</v>
      </c>
      <c r="C44" s="122">
        <v>143.69999999999999</v>
      </c>
      <c r="D44">
        <f t="shared" si="0"/>
        <v>0.92498325519089053</v>
      </c>
      <c r="E44">
        <v>5.1591657519209536E-2</v>
      </c>
      <c r="G44">
        <v>41</v>
      </c>
      <c r="H44">
        <f t="shared" ca="1" si="1"/>
        <v>5.9760788321571697E-3</v>
      </c>
    </row>
    <row r="45" spans="2:8">
      <c r="B45" s="121">
        <v>44712</v>
      </c>
      <c r="C45" s="122">
        <v>74.650000000000006</v>
      </c>
      <c r="D45">
        <f t="shared" si="0"/>
        <v>0.50050251256281419</v>
      </c>
      <c r="E45">
        <v>5.0668543279380841E-2</v>
      </c>
      <c r="G45">
        <v>42</v>
      </c>
      <c r="H45">
        <f t="shared" ca="1" si="1"/>
        <v>2.2709352198107505E-2</v>
      </c>
    </row>
    <row r="46" spans="2:8">
      <c r="B46" s="121">
        <v>44957</v>
      </c>
      <c r="C46" s="122">
        <v>49.75</v>
      </c>
      <c r="D46">
        <f t="shared" si="0"/>
        <v>-0.63857609880130772</v>
      </c>
      <c r="E46">
        <v>4.9578059071729991E-2</v>
      </c>
      <c r="G46">
        <v>43</v>
      </c>
      <c r="H46">
        <f t="shared" ca="1" si="1"/>
        <v>-3.7899471066682629E-2</v>
      </c>
    </row>
    <row r="47" spans="2:8">
      <c r="B47" s="121">
        <v>44509</v>
      </c>
      <c r="C47" s="122">
        <v>137.65</v>
      </c>
      <c r="D47">
        <f t="shared" si="0"/>
        <v>0.5440269209197981</v>
      </c>
      <c r="E47">
        <v>4.9561570720548988E-2</v>
      </c>
      <c r="G47">
        <v>44</v>
      </c>
      <c r="H47">
        <f t="shared" ca="1" si="1"/>
        <v>-4.4851076567599589E-2</v>
      </c>
    </row>
    <row r="48" spans="2:8">
      <c r="B48" s="121">
        <v>44609</v>
      </c>
      <c r="C48" s="122">
        <v>89.15</v>
      </c>
      <c r="D48">
        <f t="shared" si="0"/>
        <v>-0.65018638414753771</v>
      </c>
      <c r="E48">
        <v>4.944084755738673E-2</v>
      </c>
      <c r="G48">
        <v>45</v>
      </c>
      <c r="H48">
        <f t="shared" ca="1" si="1"/>
        <v>-2.038504217591066E-2</v>
      </c>
    </row>
    <row r="49" spans="2:8">
      <c r="B49" s="121">
        <v>45540</v>
      </c>
      <c r="C49" s="122">
        <v>254.85</v>
      </c>
      <c r="D49">
        <f t="shared" si="0"/>
        <v>0.36283422459893044</v>
      </c>
      <c r="E49">
        <v>4.9413218035824581E-2</v>
      </c>
      <c r="G49">
        <v>46</v>
      </c>
      <c r="H49">
        <f t="shared" ca="1" si="1"/>
        <v>-4.8934667401323122E-2</v>
      </c>
    </row>
    <row r="50" spans="2:8">
      <c r="B50" s="121">
        <v>45386</v>
      </c>
      <c r="C50" s="122">
        <v>187</v>
      </c>
      <c r="D50">
        <f t="shared" si="0"/>
        <v>2.2213608957795001</v>
      </c>
      <c r="E50">
        <v>4.8794167134043678E-2</v>
      </c>
      <c r="G50">
        <v>47</v>
      </c>
      <c r="H50">
        <f t="shared" ca="1" si="1"/>
        <v>-5.3529659376483456E-2</v>
      </c>
    </row>
    <row r="51" spans="2:8">
      <c r="B51" s="121">
        <v>44701</v>
      </c>
      <c r="C51" s="122">
        <v>58.05</v>
      </c>
      <c r="D51">
        <f t="shared" si="0"/>
        <v>-0.64945652173913049</v>
      </c>
      <c r="E51">
        <v>4.8780487804877967E-2</v>
      </c>
      <c r="G51">
        <v>48</v>
      </c>
      <c r="H51">
        <f t="shared" ca="1" si="1"/>
        <v>-3.6157305111186928E-2</v>
      </c>
    </row>
    <row r="52" spans="2:8">
      <c r="B52" s="121">
        <v>45371</v>
      </c>
      <c r="C52" s="122">
        <v>165.6</v>
      </c>
      <c r="D52">
        <f t="shared" si="0"/>
        <v>-9.3099671412924426E-2</v>
      </c>
      <c r="E52">
        <v>4.8433048433048471E-2</v>
      </c>
      <c r="G52">
        <v>49</v>
      </c>
      <c r="H52">
        <f t="shared" ca="1" si="1"/>
        <v>3.5134520693720715E-2</v>
      </c>
    </row>
    <row r="53" spans="2:8">
      <c r="B53" s="121">
        <v>45377</v>
      </c>
      <c r="C53" s="122">
        <v>182.6</v>
      </c>
      <c r="D53">
        <f t="shared" si="0"/>
        <v>0.14089347079037789</v>
      </c>
      <c r="E53">
        <v>4.8220436280137807E-2</v>
      </c>
      <c r="G53">
        <v>50</v>
      </c>
      <c r="H53">
        <f t="shared" ca="1" si="1"/>
        <v>1.7797530352848305E-2</v>
      </c>
    </row>
    <row r="54" spans="2:8">
      <c r="B54" s="121">
        <v>45366</v>
      </c>
      <c r="C54" s="122">
        <v>160.05000000000001</v>
      </c>
      <c r="D54">
        <f t="shared" si="0"/>
        <v>-1.5595757953836555E-3</v>
      </c>
      <c r="E54">
        <v>4.7790507364975525E-2</v>
      </c>
      <c r="G54">
        <v>51</v>
      </c>
      <c r="H54">
        <f t="shared" ca="1" si="1"/>
        <v>3.7408907751846486E-2</v>
      </c>
    </row>
    <row r="55" spans="2:8">
      <c r="B55" s="121">
        <v>44515</v>
      </c>
      <c r="C55" s="122">
        <v>160.30000000000001</v>
      </c>
      <c r="D55">
        <f t="shared" si="0"/>
        <v>-0.42482956584140646</v>
      </c>
      <c r="E55">
        <v>4.7712418300653668E-2</v>
      </c>
      <c r="G55">
        <v>52</v>
      </c>
      <c r="H55">
        <f t="shared" ca="1" si="1"/>
        <v>-3.0194317714673489E-2</v>
      </c>
    </row>
    <row r="56" spans="2:8">
      <c r="B56" s="121">
        <v>45573</v>
      </c>
      <c r="C56" s="122">
        <v>278.7</v>
      </c>
      <c r="D56">
        <f t="shared" si="0"/>
        <v>2.9170765987350662</v>
      </c>
      <c r="E56">
        <v>4.7350620067643609E-2</v>
      </c>
      <c r="G56">
        <v>53</v>
      </c>
      <c r="H56">
        <f t="shared" ca="1" si="1"/>
        <v>-1.0121507458986509E-2</v>
      </c>
    </row>
    <row r="57" spans="2:8">
      <c r="B57" s="121">
        <v>45079</v>
      </c>
      <c r="C57" s="122">
        <v>71.150000000000006</v>
      </c>
      <c r="D57">
        <f t="shared" si="0"/>
        <v>-0.47760646108663724</v>
      </c>
      <c r="E57">
        <v>4.7093451066961042E-2</v>
      </c>
      <c r="G57">
        <v>54</v>
      </c>
      <c r="H57">
        <f t="shared" ca="1" si="1"/>
        <v>2.0908666429672325E-2</v>
      </c>
    </row>
    <row r="58" spans="2:8">
      <c r="B58" s="121">
        <v>45315</v>
      </c>
      <c r="C58" s="122">
        <v>136.19999999999999</v>
      </c>
      <c r="D58">
        <f t="shared" si="0"/>
        <v>-2.5053686471009307E-2</v>
      </c>
      <c r="E58">
        <v>4.6887009992313565E-2</v>
      </c>
      <c r="G58">
        <v>55</v>
      </c>
      <c r="H58">
        <f t="shared" ca="1" si="1"/>
        <v>1.3122833375527426E-2</v>
      </c>
    </row>
    <row r="59" spans="2:8">
      <c r="B59" s="121">
        <v>44410</v>
      </c>
      <c r="C59" s="122">
        <v>139.69999999999999</v>
      </c>
      <c r="D59">
        <f t="shared" si="0"/>
        <v>1.1344537815126048</v>
      </c>
      <c r="E59">
        <v>4.6441947565542985E-2</v>
      </c>
      <c r="G59">
        <v>56</v>
      </c>
      <c r="H59">
        <f t="shared" ca="1" si="1"/>
        <v>-1.1119072830212143E-2</v>
      </c>
    </row>
    <row r="60" spans="2:8">
      <c r="B60" s="121">
        <v>44817</v>
      </c>
      <c r="C60" s="122">
        <v>65.45</v>
      </c>
      <c r="D60">
        <f t="shared" si="0"/>
        <v>0.11404255319148941</v>
      </c>
      <c r="E60">
        <v>4.6362909672262281E-2</v>
      </c>
      <c r="G60">
        <v>57</v>
      </c>
      <c r="H60">
        <f t="shared" ca="1" si="1"/>
        <v>1.3378469109702369E-2</v>
      </c>
    </row>
    <row r="61" spans="2:8">
      <c r="B61" s="121">
        <v>44699</v>
      </c>
      <c r="C61" s="122">
        <v>58.75</v>
      </c>
      <c r="D61">
        <f t="shared" si="0"/>
        <v>-0.44259962049335866</v>
      </c>
      <c r="E61">
        <v>4.6304541406945711E-2</v>
      </c>
      <c r="G61">
        <v>58</v>
      </c>
      <c r="H61">
        <f t="shared" ca="1" si="1"/>
        <v>-5.6867455471795732E-2</v>
      </c>
    </row>
    <row r="62" spans="2:8">
      <c r="B62" s="121">
        <v>45204</v>
      </c>
      <c r="C62" s="122">
        <v>105.4</v>
      </c>
      <c r="D62">
        <f t="shared" si="0"/>
        <v>6.5722952477249741E-2</v>
      </c>
      <c r="E62">
        <v>4.6153846153846212E-2</v>
      </c>
      <c r="G62">
        <v>59</v>
      </c>
      <c r="H62">
        <f t="shared" ca="1" si="1"/>
        <v>-2.5424518313463446E-2</v>
      </c>
    </row>
    <row r="63" spans="2:8">
      <c r="B63" s="121">
        <v>44594</v>
      </c>
      <c r="C63" s="122">
        <v>98.9</v>
      </c>
      <c r="D63">
        <f t="shared" si="0"/>
        <v>4.6007403490216911E-2</v>
      </c>
      <c r="E63">
        <v>4.6007403490216911E-2</v>
      </c>
      <c r="G63">
        <v>60</v>
      </c>
      <c r="H63">
        <f t="shared" ca="1" si="1"/>
        <v>3.005374049192705E-2</v>
      </c>
    </row>
    <row r="64" spans="2:8">
      <c r="B64" s="121">
        <v>44593</v>
      </c>
      <c r="C64" s="122">
        <v>94.55</v>
      </c>
      <c r="D64">
        <f t="shared" si="0"/>
        <v>-0.6841489894772006</v>
      </c>
      <c r="E64">
        <v>4.5907079646017604E-2</v>
      </c>
      <c r="G64">
        <v>61</v>
      </c>
      <c r="H64">
        <f t="shared" ca="1" si="1"/>
        <v>3.8404556612909549E-2</v>
      </c>
    </row>
    <row r="65" spans="2:8">
      <c r="B65" s="121">
        <v>45631</v>
      </c>
      <c r="C65" s="122">
        <v>299.35000000000002</v>
      </c>
      <c r="D65">
        <f t="shared" si="0"/>
        <v>0.92508038585209018</v>
      </c>
      <c r="E65">
        <v>4.576419213973807E-2</v>
      </c>
      <c r="G65">
        <v>62</v>
      </c>
      <c r="H65">
        <f t="shared" ca="1" si="1"/>
        <v>4.7639069715768026E-5</v>
      </c>
    </row>
    <row r="66" spans="2:8">
      <c r="B66" s="121">
        <v>44524</v>
      </c>
      <c r="C66" s="122">
        <v>155.5</v>
      </c>
      <c r="D66">
        <f t="shared" si="0"/>
        <v>1.9311969839773799</v>
      </c>
      <c r="E66">
        <v>4.5729657027572375E-2</v>
      </c>
      <c r="G66">
        <v>63</v>
      </c>
      <c r="H66">
        <f t="shared" ca="1" si="1"/>
        <v>2.9065327186282505E-2</v>
      </c>
    </row>
    <row r="67" spans="2:8">
      <c r="B67" s="121">
        <v>45001</v>
      </c>
      <c r="C67" s="122">
        <v>53.05</v>
      </c>
      <c r="D67">
        <f t="shared" si="0"/>
        <v>-0.81313842902430433</v>
      </c>
      <c r="E67">
        <v>4.5320197044334917E-2</v>
      </c>
      <c r="G67">
        <v>64</v>
      </c>
      <c r="H67">
        <f t="shared" ca="1" si="1"/>
        <v>1.2633485387129032E-2</v>
      </c>
    </row>
    <row r="68" spans="2:8">
      <c r="B68" s="121">
        <v>45547</v>
      </c>
      <c r="C68" s="122">
        <v>283.89999999999998</v>
      </c>
      <c r="D68">
        <f t="shared" ref="D68:D131" si="2">IFERROR((C68-C69)/C69,0)</f>
        <v>3.2184249628528971</v>
      </c>
      <c r="E68">
        <v>4.4710211591536257E-2</v>
      </c>
      <c r="G68">
        <v>65</v>
      </c>
      <c r="H68">
        <f t="shared" ca="1" si="1"/>
        <v>-3.563635624889399E-2</v>
      </c>
    </row>
    <row r="69" spans="2:8">
      <c r="B69" s="121">
        <v>45071</v>
      </c>
      <c r="C69" s="122">
        <v>67.3</v>
      </c>
      <c r="D69">
        <f t="shared" si="2"/>
        <v>-0.7240672406724068</v>
      </c>
      <c r="E69">
        <v>4.4220325833979737E-2</v>
      </c>
      <c r="G69">
        <v>66</v>
      </c>
      <c r="H69">
        <f t="shared" ref="H69:H132" ca="1" si="3">IFERROR(_xlfn.NORM.INV(RAND(),N$5,N$6),0)</f>
        <v>-2.0617695797678214E-2</v>
      </c>
    </row>
    <row r="70" spans="2:8">
      <c r="B70" s="121">
        <v>45672</v>
      </c>
      <c r="C70" s="122">
        <v>243.9</v>
      </c>
      <c r="D70">
        <f t="shared" si="2"/>
        <v>-9.5527701550100194E-2</v>
      </c>
      <c r="E70">
        <v>4.4092465753424709E-2</v>
      </c>
      <c r="G70">
        <v>67</v>
      </c>
      <c r="H70">
        <f t="shared" ca="1" si="3"/>
        <v>1.3576003271071684E-2</v>
      </c>
    </row>
    <row r="71" spans="2:8">
      <c r="B71" s="121">
        <v>45610</v>
      </c>
      <c r="C71" s="122">
        <v>269.66000000000003</v>
      </c>
      <c r="D71">
        <f t="shared" si="2"/>
        <v>3.6613656006914437</v>
      </c>
      <c r="E71">
        <v>4.3575851393189043E-2</v>
      </c>
      <c r="G71">
        <v>68</v>
      </c>
      <c r="H71">
        <f t="shared" ca="1" si="3"/>
        <v>-8.1176485467802789E-3</v>
      </c>
    </row>
    <row r="72" spans="2:8">
      <c r="B72" s="121">
        <v>44777</v>
      </c>
      <c r="C72" s="122">
        <v>57.85</v>
      </c>
      <c r="D72">
        <f t="shared" si="2"/>
        <v>-0.57164013328396901</v>
      </c>
      <c r="E72">
        <v>4.3282236248872834E-2</v>
      </c>
      <c r="G72">
        <v>69</v>
      </c>
      <c r="H72">
        <f t="shared" ca="1" si="3"/>
        <v>1.7097154581224239E-2</v>
      </c>
    </row>
    <row r="73" spans="2:8">
      <c r="B73" s="121">
        <v>45310</v>
      </c>
      <c r="C73" s="122">
        <v>135.05000000000001</v>
      </c>
      <c r="D73">
        <f t="shared" si="2"/>
        <v>1.2248764415156508</v>
      </c>
      <c r="E73">
        <v>4.3259945925067773E-2</v>
      </c>
      <c r="G73">
        <v>70</v>
      </c>
      <c r="H73">
        <f t="shared" ca="1" si="3"/>
        <v>-6.4755384498121817E-3</v>
      </c>
    </row>
    <row r="74" spans="2:8">
      <c r="B74" s="121">
        <v>45043</v>
      </c>
      <c r="C74" s="122">
        <v>60.7</v>
      </c>
      <c r="D74">
        <f t="shared" si="2"/>
        <v>8.1032947462155017E-2</v>
      </c>
      <c r="E74">
        <v>4.29553264604811E-2</v>
      </c>
      <c r="G74">
        <v>71</v>
      </c>
      <c r="H74">
        <f t="shared" ca="1" si="3"/>
        <v>4.4596761268653778E-2</v>
      </c>
    </row>
    <row r="75" spans="2:8">
      <c r="B75" s="121">
        <v>44743</v>
      </c>
      <c r="C75" s="122">
        <v>56.15</v>
      </c>
      <c r="D75">
        <f t="shared" si="2"/>
        <v>-0.80671256454388984</v>
      </c>
      <c r="E75">
        <v>4.2711234911791962E-2</v>
      </c>
      <c r="G75">
        <v>72</v>
      </c>
      <c r="H75">
        <f t="shared" ca="1" si="3"/>
        <v>2.864458145973383E-3</v>
      </c>
    </row>
    <row r="76" spans="2:8">
      <c r="B76" s="121">
        <v>45555</v>
      </c>
      <c r="C76" s="122">
        <v>290.5</v>
      </c>
      <c r="D76">
        <f t="shared" si="2"/>
        <v>3.5214007782101167</v>
      </c>
      <c r="E76">
        <v>4.1778734086426308E-2</v>
      </c>
      <c r="G76">
        <v>73</v>
      </c>
      <c r="H76">
        <f t="shared" ca="1" si="3"/>
        <v>-8.2221537493619816E-3</v>
      </c>
    </row>
    <row r="77" spans="2:8">
      <c r="B77" s="121">
        <v>44789</v>
      </c>
      <c r="C77" s="122">
        <v>64.25</v>
      </c>
      <c r="D77">
        <f t="shared" si="2"/>
        <v>-0.50019447685725404</v>
      </c>
      <c r="E77">
        <v>4.048582995951417E-2</v>
      </c>
      <c r="G77">
        <v>74</v>
      </c>
      <c r="H77">
        <f t="shared" ca="1" si="3"/>
        <v>5.0923668053322088E-2</v>
      </c>
    </row>
    <row r="78" spans="2:8">
      <c r="B78" s="121">
        <v>45278</v>
      </c>
      <c r="C78" s="122">
        <v>128.55000000000001</v>
      </c>
      <c r="D78">
        <f t="shared" si="2"/>
        <v>-0.54431052818149595</v>
      </c>
      <c r="E78">
        <v>4.004854368932053E-2</v>
      </c>
      <c r="G78">
        <v>75</v>
      </c>
      <c r="H78">
        <f t="shared" ca="1" si="3"/>
        <v>-2.8774120699345932E-2</v>
      </c>
    </row>
    <row r="79" spans="2:8">
      <c r="B79" s="121">
        <v>45656</v>
      </c>
      <c r="C79" s="122">
        <v>282.10000000000002</v>
      </c>
      <c r="D79">
        <f t="shared" si="2"/>
        <v>1.1436170212765959</v>
      </c>
      <c r="E79">
        <v>4.0000000000000084E-2</v>
      </c>
      <c r="G79">
        <v>76</v>
      </c>
      <c r="H79">
        <f t="shared" ca="1" si="3"/>
        <v>2.1603965939766757E-2</v>
      </c>
    </row>
    <row r="80" spans="2:8">
      <c r="B80" s="121">
        <v>44551</v>
      </c>
      <c r="C80" s="122">
        <v>131.6</v>
      </c>
      <c r="D80">
        <f t="shared" si="2"/>
        <v>1.8796498905908092</v>
      </c>
      <c r="E80">
        <v>3.9905175819834035E-2</v>
      </c>
      <c r="G80">
        <v>77</v>
      </c>
      <c r="H80">
        <f t="shared" ca="1" si="3"/>
        <v>-6.4569546876203171E-2</v>
      </c>
    </row>
    <row r="81" spans="2:8">
      <c r="B81" s="121">
        <v>44770</v>
      </c>
      <c r="C81" s="122">
        <v>45.7</v>
      </c>
      <c r="D81">
        <f t="shared" si="2"/>
        <v>-0.82329286211429897</v>
      </c>
      <c r="E81">
        <v>3.981797497155859E-2</v>
      </c>
      <c r="G81">
        <v>78</v>
      </c>
      <c r="H81">
        <f t="shared" ca="1" si="3"/>
        <v>-2.6963395840167947E-2</v>
      </c>
    </row>
    <row r="82" spans="2:8">
      <c r="B82" s="121">
        <v>45607</v>
      </c>
      <c r="C82" s="122">
        <v>258.62</v>
      </c>
      <c r="D82">
        <f t="shared" si="2"/>
        <v>3.0127230411171451</v>
      </c>
      <c r="E82">
        <v>3.9761990913842381E-2</v>
      </c>
      <c r="G82">
        <v>79</v>
      </c>
      <c r="H82">
        <f t="shared" ca="1" si="3"/>
        <v>-5.0821365617347687E-2</v>
      </c>
    </row>
    <row r="83" spans="2:8">
      <c r="B83" s="121">
        <v>44796</v>
      </c>
      <c r="C83" s="122">
        <v>64.45</v>
      </c>
      <c r="D83">
        <f t="shared" si="2"/>
        <v>-0.53058994901675161</v>
      </c>
      <c r="E83">
        <v>3.951612903225811E-2</v>
      </c>
      <c r="G83">
        <v>80</v>
      </c>
      <c r="H83">
        <f t="shared" ca="1" si="3"/>
        <v>3.665408569775837E-3</v>
      </c>
    </row>
    <row r="84" spans="2:8">
      <c r="B84" s="121">
        <v>44462</v>
      </c>
      <c r="C84" s="122">
        <v>137.30000000000001</v>
      </c>
      <c r="D84">
        <f t="shared" si="2"/>
        <v>-0.17014203686914464</v>
      </c>
      <c r="E84">
        <v>3.9364118092354405E-2</v>
      </c>
      <c r="G84">
        <v>81</v>
      </c>
      <c r="H84">
        <f t="shared" ca="1" si="3"/>
        <v>1.7537808656414768E-2</v>
      </c>
    </row>
    <row r="85" spans="2:8">
      <c r="B85" s="121">
        <v>45351</v>
      </c>
      <c r="C85" s="122">
        <v>165.45</v>
      </c>
      <c r="D85">
        <f t="shared" si="2"/>
        <v>2.0109190172884435</v>
      </c>
      <c r="E85">
        <v>3.8280514590523972E-2</v>
      </c>
      <c r="G85">
        <v>82</v>
      </c>
      <c r="H85">
        <f t="shared" ca="1" si="3"/>
        <v>-0.1065614085363015</v>
      </c>
    </row>
    <row r="86" spans="2:8">
      <c r="B86" s="121">
        <v>44980</v>
      </c>
      <c r="C86" s="122">
        <v>54.95</v>
      </c>
      <c r="D86">
        <f t="shared" si="2"/>
        <v>-0.60065406976744184</v>
      </c>
      <c r="E86">
        <v>3.7771482530689328E-2</v>
      </c>
      <c r="G86">
        <v>83</v>
      </c>
      <c r="H86">
        <f t="shared" ca="1" si="3"/>
        <v>-2.7466570108113104E-2</v>
      </c>
    </row>
    <row r="87" spans="2:8">
      <c r="B87" s="121">
        <v>44441</v>
      </c>
      <c r="C87" s="122">
        <v>137.6</v>
      </c>
      <c r="D87">
        <f t="shared" si="2"/>
        <v>0.30674264007597341</v>
      </c>
      <c r="E87">
        <v>3.7707390648567124E-2</v>
      </c>
      <c r="G87">
        <v>84</v>
      </c>
      <c r="H87">
        <f t="shared" ca="1" si="3"/>
        <v>2.6580666722055807E-2</v>
      </c>
    </row>
    <row r="88" spans="2:8">
      <c r="B88" s="121">
        <v>45202</v>
      </c>
      <c r="C88" s="122">
        <v>105.3</v>
      </c>
      <c r="D88">
        <f t="shared" si="2"/>
        <v>-0.2954165272666443</v>
      </c>
      <c r="E88">
        <v>3.7438423645320171E-2</v>
      </c>
      <c r="G88">
        <v>85</v>
      </c>
      <c r="H88">
        <f t="shared" ca="1" si="3"/>
        <v>8.482665111557831E-3</v>
      </c>
    </row>
    <row r="89" spans="2:8">
      <c r="B89" s="121">
        <v>45331</v>
      </c>
      <c r="C89" s="122">
        <v>149.44999999999999</v>
      </c>
      <c r="D89">
        <f t="shared" si="2"/>
        <v>0.38958623895862382</v>
      </c>
      <c r="E89">
        <v>3.7126995142262281E-2</v>
      </c>
      <c r="G89">
        <v>86</v>
      </c>
      <c r="H89">
        <f t="shared" ca="1" si="3"/>
        <v>-2.864243579667144E-3</v>
      </c>
    </row>
    <row r="90" spans="2:8">
      <c r="B90" s="121">
        <v>45232</v>
      </c>
      <c r="C90" s="122">
        <v>107.55</v>
      </c>
      <c r="D90">
        <f t="shared" si="2"/>
        <v>0.53642857142857137</v>
      </c>
      <c r="E90">
        <v>3.7126325940212097E-2</v>
      </c>
      <c r="G90">
        <v>87</v>
      </c>
      <c r="H90">
        <f t="shared" ca="1" si="3"/>
        <v>-3.340885646900606E-3</v>
      </c>
    </row>
    <row r="91" spans="2:8">
      <c r="B91" s="121">
        <v>44726</v>
      </c>
      <c r="C91" s="122">
        <v>70</v>
      </c>
      <c r="D91">
        <f t="shared" si="2"/>
        <v>8.3591331269349936E-2</v>
      </c>
      <c r="E91">
        <v>3.7037037037037035E-2</v>
      </c>
      <c r="G91">
        <v>88</v>
      </c>
      <c r="H91">
        <f t="shared" ca="1" si="3"/>
        <v>5.8885493544448553E-3</v>
      </c>
    </row>
    <row r="92" spans="2:8">
      <c r="B92" s="121">
        <v>44859</v>
      </c>
      <c r="C92" s="122">
        <v>64.599999999999994</v>
      </c>
      <c r="D92">
        <f t="shared" si="2"/>
        <v>-0.5415188076650107</v>
      </c>
      <c r="E92">
        <v>3.6086607858861156E-2</v>
      </c>
      <c r="G92">
        <v>89</v>
      </c>
      <c r="H92">
        <f t="shared" ca="1" si="3"/>
        <v>-3.2367705098315235E-2</v>
      </c>
    </row>
    <row r="93" spans="2:8">
      <c r="B93" s="121">
        <v>44511</v>
      </c>
      <c r="C93" s="122">
        <v>140.9</v>
      </c>
      <c r="D93">
        <f t="shared" si="2"/>
        <v>0.36862554638173872</v>
      </c>
      <c r="E93">
        <v>3.5648658581403848E-2</v>
      </c>
      <c r="G93">
        <v>90</v>
      </c>
      <c r="H93">
        <f t="shared" ca="1" si="3"/>
        <v>2.1314053265791631E-2</v>
      </c>
    </row>
    <row r="94" spans="2:8">
      <c r="B94" s="121">
        <v>45184</v>
      </c>
      <c r="C94" s="122">
        <v>102.95</v>
      </c>
      <c r="D94">
        <f t="shared" si="2"/>
        <v>0.87522768670309659</v>
      </c>
      <c r="E94">
        <v>3.5193564605329311E-2</v>
      </c>
      <c r="G94">
        <v>91</v>
      </c>
      <c r="H94">
        <f t="shared" ca="1" si="3"/>
        <v>-3.346260720965006E-2</v>
      </c>
    </row>
    <row r="95" spans="2:8">
      <c r="B95" s="121">
        <v>45002</v>
      </c>
      <c r="C95" s="122">
        <v>54.9</v>
      </c>
      <c r="D95">
        <f t="shared" si="2"/>
        <v>-5.1813471502590677E-2</v>
      </c>
      <c r="E95">
        <v>3.4872761545711624E-2</v>
      </c>
      <c r="G95">
        <v>92</v>
      </c>
      <c r="H95">
        <f t="shared" ca="1" si="3"/>
        <v>1.3530347634484661E-2</v>
      </c>
    </row>
    <row r="96" spans="2:8">
      <c r="B96" s="121">
        <v>44784</v>
      </c>
      <c r="C96" s="122">
        <v>57.9</v>
      </c>
      <c r="D96">
        <f t="shared" si="2"/>
        <v>-0.27895392278953923</v>
      </c>
      <c r="E96">
        <v>3.485254691689E-2</v>
      </c>
      <c r="G96">
        <v>93</v>
      </c>
      <c r="H96">
        <f t="shared" ca="1" si="3"/>
        <v>6.1226521342434677E-2</v>
      </c>
    </row>
    <row r="97" spans="2:8">
      <c r="B97" s="121">
        <v>45128</v>
      </c>
      <c r="C97" s="122">
        <v>80.3</v>
      </c>
      <c r="D97">
        <f t="shared" si="2"/>
        <v>0.2537080405932865</v>
      </c>
      <c r="E97">
        <v>3.4793814432989727E-2</v>
      </c>
      <c r="G97">
        <v>94</v>
      </c>
      <c r="H97">
        <f t="shared" ca="1" si="3"/>
        <v>-1.2873469648487413E-2</v>
      </c>
    </row>
    <row r="98" spans="2:8">
      <c r="B98" s="121">
        <v>44838</v>
      </c>
      <c r="C98" s="122">
        <v>64.05</v>
      </c>
      <c r="D98">
        <f t="shared" si="2"/>
        <v>-0.4840918244059606</v>
      </c>
      <c r="E98">
        <v>3.4733441033925665E-2</v>
      </c>
      <c r="G98">
        <v>95</v>
      </c>
      <c r="H98">
        <f t="shared" ca="1" si="3"/>
        <v>5.5418713796183669E-2</v>
      </c>
    </row>
    <row r="99" spans="2:8">
      <c r="B99" s="121">
        <v>45274</v>
      </c>
      <c r="C99" s="122">
        <v>124.15</v>
      </c>
      <c r="D99">
        <f t="shared" si="2"/>
        <v>1.3012048192771084</v>
      </c>
      <c r="E99">
        <v>3.4583333333333383E-2</v>
      </c>
      <c r="G99">
        <v>96</v>
      </c>
      <c r="H99">
        <f t="shared" ca="1" si="3"/>
        <v>1.6906183323088173E-2</v>
      </c>
    </row>
    <row r="100" spans="2:8">
      <c r="B100" s="121">
        <v>45026</v>
      </c>
      <c r="C100" s="122">
        <v>53.95</v>
      </c>
      <c r="D100">
        <f t="shared" si="2"/>
        <v>-0.80260510043540312</v>
      </c>
      <c r="E100">
        <v>3.4515819750719164E-2</v>
      </c>
      <c r="G100">
        <v>97</v>
      </c>
      <c r="H100">
        <f t="shared" ca="1" si="3"/>
        <v>5.6423351500791662E-2</v>
      </c>
    </row>
    <row r="101" spans="2:8">
      <c r="B101" s="121">
        <v>45621</v>
      </c>
      <c r="C101" s="122">
        <v>273.31</v>
      </c>
      <c r="D101">
        <f t="shared" si="2"/>
        <v>3.8761819803746653</v>
      </c>
      <c r="E101">
        <v>3.4481453444360384E-2</v>
      </c>
      <c r="G101">
        <v>98</v>
      </c>
      <c r="H101">
        <f t="shared" ca="1" si="3"/>
        <v>3.6220489982205978E-2</v>
      </c>
    </row>
    <row r="102" spans="2:8">
      <c r="B102" s="121">
        <v>45037</v>
      </c>
      <c r="C102" s="122">
        <v>56.05</v>
      </c>
      <c r="D102">
        <f t="shared" si="2"/>
        <v>-0.14687975646879764</v>
      </c>
      <c r="E102">
        <v>3.4132841328413176E-2</v>
      </c>
      <c r="G102">
        <v>99</v>
      </c>
      <c r="H102">
        <f t="shared" ca="1" si="3"/>
        <v>2.0437859674161548E-3</v>
      </c>
    </row>
    <row r="103" spans="2:8">
      <c r="B103" s="121">
        <v>45050</v>
      </c>
      <c r="C103" s="122">
        <v>65.7</v>
      </c>
      <c r="D103">
        <f t="shared" si="2"/>
        <v>-0.48951048951048942</v>
      </c>
      <c r="E103">
        <v>3.3831628638867121E-2</v>
      </c>
      <c r="G103">
        <v>100</v>
      </c>
      <c r="H103">
        <f t="shared" ca="1" si="3"/>
        <v>1.8464563123697555E-2</v>
      </c>
    </row>
    <row r="104" spans="2:8">
      <c r="B104" s="121">
        <v>45293</v>
      </c>
      <c r="C104" s="122">
        <v>128.69999999999999</v>
      </c>
      <c r="D104">
        <f t="shared" si="2"/>
        <v>1.6079027355623099</v>
      </c>
      <c r="E104">
        <v>3.3734939759036055E-2</v>
      </c>
      <c r="G104">
        <v>101</v>
      </c>
      <c r="H104">
        <f t="shared" ca="1" si="3"/>
        <v>7.6824466474895783E-3</v>
      </c>
    </row>
    <row r="105" spans="2:8">
      <c r="B105" s="121">
        <v>44964</v>
      </c>
      <c r="C105" s="122">
        <v>49.35</v>
      </c>
      <c r="D105">
        <f t="shared" si="2"/>
        <v>-8.9483394833948363E-2</v>
      </c>
      <c r="E105">
        <v>3.3507853403141392E-2</v>
      </c>
      <c r="G105">
        <v>102</v>
      </c>
      <c r="H105">
        <f t="shared" ca="1" si="3"/>
        <v>8.8983363608564611E-2</v>
      </c>
    </row>
    <row r="106" spans="2:8">
      <c r="B106" s="121">
        <v>44692</v>
      </c>
      <c r="C106" s="122">
        <v>54.2</v>
      </c>
      <c r="D106">
        <f t="shared" si="2"/>
        <v>-0.16743471582181249</v>
      </c>
      <c r="E106">
        <v>3.336510962821735E-2</v>
      </c>
      <c r="G106">
        <v>103</v>
      </c>
      <c r="H106">
        <f t="shared" ca="1" si="3"/>
        <v>-2.6098749463520986E-2</v>
      </c>
    </row>
    <row r="107" spans="2:8">
      <c r="B107" s="121">
        <v>44872</v>
      </c>
      <c r="C107" s="122">
        <v>65.099999999999994</v>
      </c>
      <c r="D107">
        <f t="shared" si="2"/>
        <v>-5.7204923968139074E-2</v>
      </c>
      <c r="E107">
        <v>3.3333333333333243E-2</v>
      </c>
      <c r="G107">
        <v>104</v>
      </c>
      <c r="H107">
        <f t="shared" ca="1" si="3"/>
        <v>-3.8445667791802652E-3</v>
      </c>
    </row>
    <row r="108" spans="2:8">
      <c r="B108" s="121">
        <v>45077</v>
      </c>
      <c r="C108" s="122">
        <v>69.05</v>
      </c>
      <c r="D108">
        <f t="shared" si="2"/>
        <v>-0.50430725053840642</v>
      </c>
      <c r="E108">
        <v>3.2909498878085308E-2</v>
      </c>
      <c r="G108">
        <v>105</v>
      </c>
      <c r="H108">
        <f t="shared" ca="1" si="3"/>
        <v>-2.1298704828795662E-2</v>
      </c>
    </row>
    <row r="109" spans="2:8">
      <c r="B109" s="121">
        <v>44428</v>
      </c>
      <c r="C109" s="122">
        <v>139.30000000000001</v>
      </c>
      <c r="D109">
        <f t="shared" si="2"/>
        <v>-0.47572450131727506</v>
      </c>
      <c r="E109">
        <v>3.2234160800296577E-2</v>
      </c>
      <c r="G109">
        <v>106</v>
      </c>
      <c r="H109">
        <f t="shared" ca="1" si="3"/>
        <v>-8.8524737011504637E-3</v>
      </c>
    </row>
    <row r="110" spans="2:8">
      <c r="B110" s="121">
        <v>45586</v>
      </c>
      <c r="C110" s="122">
        <v>265.7</v>
      </c>
      <c r="D110">
        <f t="shared" si="2"/>
        <v>0.93800145878920493</v>
      </c>
      <c r="E110">
        <v>3.2045057292678189E-2</v>
      </c>
      <c r="G110">
        <v>107</v>
      </c>
      <c r="H110">
        <f t="shared" ca="1" si="3"/>
        <v>6.9863344030432917E-5</v>
      </c>
    </row>
    <row r="111" spans="2:8">
      <c r="B111" s="121">
        <v>44559</v>
      </c>
      <c r="C111" s="122">
        <v>137.1</v>
      </c>
      <c r="D111">
        <f t="shared" si="2"/>
        <v>9.5485417499001107E-2</v>
      </c>
      <c r="E111">
        <v>3.1990967256304105E-2</v>
      </c>
      <c r="G111">
        <v>108</v>
      </c>
      <c r="H111">
        <f t="shared" ca="1" si="3"/>
        <v>-2.2299199791883436E-3</v>
      </c>
    </row>
    <row r="112" spans="2:8">
      <c r="B112" s="121">
        <v>45238</v>
      </c>
      <c r="C112" s="122">
        <v>125.15</v>
      </c>
      <c r="D112">
        <f t="shared" si="2"/>
        <v>1.1670995670995672</v>
      </c>
      <c r="E112">
        <v>3.1739488870568912E-2</v>
      </c>
      <c r="G112">
        <v>109</v>
      </c>
      <c r="H112">
        <f t="shared" ca="1" si="3"/>
        <v>2.1051472583405628E-2</v>
      </c>
    </row>
    <row r="113" spans="2:8">
      <c r="B113" s="121">
        <v>45041</v>
      </c>
      <c r="C113" s="122">
        <v>57.75</v>
      </c>
      <c r="D113">
        <f t="shared" si="2"/>
        <v>-5.8679706601467013E-2</v>
      </c>
      <c r="E113">
        <v>3.125E-2</v>
      </c>
      <c r="G113">
        <v>110</v>
      </c>
      <c r="H113">
        <f t="shared" ca="1" si="3"/>
        <v>2.3361044806552737E-3</v>
      </c>
    </row>
    <row r="114" spans="2:8">
      <c r="B114" s="121">
        <v>44812</v>
      </c>
      <c r="C114" s="122">
        <v>61.35</v>
      </c>
      <c r="D114">
        <f t="shared" si="2"/>
        <v>-0.69523099850968706</v>
      </c>
      <c r="E114">
        <v>3.1092436974789941E-2</v>
      </c>
      <c r="G114">
        <v>111</v>
      </c>
      <c r="H114">
        <f t="shared" ca="1" si="3"/>
        <v>4.4734782080551386E-2</v>
      </c>
    </row>
    <row r="115" spans="2:8">
      <c r="B115" s="121">
        <v>45422</v>
      </c>
      <c r="C115" s="122">
        <v>201.3</v>
      </c>
      <c r="D115">
        <f t="shared" si="2"/>
        <v>-0.23764438553304298</v>
      </c>
      <c r="E115">
        <v>3.0985915492957806E-2</v>
      </c>
      <c r="G115">
        <v>112</v>
      </c>
      <c r="H115">
        <f t="shared" ca="1" si="3"/>
        <v>-3.9844956737542452E-2</v>
      </c>
    </row>
    <row r="116" spans="2:8">
      <c r="B116" s="121">
        <v>45588</v>
      </c>
      <c r="C116" s="122">
        <v>264.05</v>
      </c>
      <c r="D116">
        <f t="shared" si="2"/>
        <v>0.15230198559895267</v>
      </c>
      <c r="E116">
        <v>3.003705870879652E-2</v>
      </c>
      <c r="G116">
        <v>113</v>
      </c>
      <c r="H116">
        <f t="shared" ca="1" si="3"/>
        <v>1.0892232689354856E-2</v>
      </c>
    </row>
    <row r="117" spans="2:8">
      <c r="B117" s="121">
        <v>45488</v>
      </c>
      <c r="C117" s="122">
        <v>229.15</v>
      </c>
      <c r="D117">
        <f t="shared" si="2"/>
        <v>-7.9681914936342829E-2</v>
      </c>
      <c r="E117">
        <v>3.0026520429720892E-2</v>
      </c>
      <c r="G117">
        <v>114</v>
      </c>
      <c r="H117">
        <f t="shared" ca="1" si="3"/>
        <v>1.6677340079399968E-2</v>
      </c>
    </row>
    <row r="118" spans="2:8">
      <c r="B118" s="121">
        <v>45597</v>
      </c>
      <c r="C118" s="122">
        <v>248.99</v>
      </c>
      <c r="D118">
        <f t="shared" si="2"/>
        <v>2.3421476510067114</v>
      </c>
      <c r="E118">
        <v>2.9948293691830441E-2</v>
      </c>
      <c r="G118">
        <v>115</v>
      </c>
      <c r="H118">
        <f t="shared" ca="1" si="3"/>
        <v>-6.3271612136618863E-3</v>
      </c>
    </row>
    <row r="119" spans="2:8">
      <c r="B119" s="121">
        <v>45084</v>
      </c>
      <c r="C119" s="122">
        <v>74.5</v>
      </c>
      <c r="D119">
        <f t="shared" si="2"/>
        <v>-0.11203814064362343</v>
      </c>
      <c r="E119">
        <v>2.9716655148583355E-2</v>
      </c>
      <c r="G119">
        <v>116</v>
      </c>
      <c r="H119">
        <f t="shared" ca="1" si="3"/>
        <v>-3.2927590219254795E-2</v>
      </c>
    </row>
    <row r="120" spans="2:8">
      <c r="B120" s="121">
        <v>44664</v>
      </c>
      <c r="C120" s="122">
        <v>83.9</v>
      </c>
      <c r="D120">
        <f t="shared" si="2"/>
        <v>-0.54633935330377414</v>
      </c>
      <c r="E120">
        <v>2.9447852760736266E-2</v>
      </c>
      <c r="G120">
        <v>117</v>
      </c>
      <c r="H120">
        <f t="shared" ca="1" si="3"/>
        <v>2.3746492413386111E-2</v>
      </c>
    </row>
    <row r="121" spans="2:8">
      <c r="B121" s="121">
        <v>45456</v>
      </c>
      <c r="C121" s="122">
        <v>184.94</v>
      </c>
      <c r="D121">
        <f t="shared" si="2"/>
        <v>1.2498783454987834</v>
      </c>
      <c r="E121">
        <v>2.9446145282493692E-2</v>
      </c>
      <c r="G121">
        <v>118</v>
      </c>
      <c r="H121">
        <f t="shared" ca="1" si="3"/>
        <v>2.443205577821345E-2</v>
      </c>
    </row>
    <row r="122" spans="2:8">
      <c r="B122" s="121">
        <v>44623</v>
      </c>
      <c r="C122" s="122">
        <v>82.2</v>
      </c>
      <c r="D122">
        <f t="shared" si="2"/>
        <v>-0.71117357695010552</v>
      </c>
      <c r="E122">
        <v>2.9430181590482263E-2</v>
      </c>
      <c r="G122">
        <v>119</v>
      </c>
      <c r="H122">
        <f t="shared" ca="1" si="3"/>
        <v>-5.1519939219302542E-2</v>
      </c>
    </row>
    <row r="123" spans="2:8">
      <c r="B123" s="121">
        <v>45659</v>
      </c>
      <c r="C123" s="122">
        <v>284.60000000000002</v>
      </c>
      <c r="D123">
        <f t="shared" si="2"/>
        <v>0.47004132231404977</v>
      </c>
      <c r="E123">
        <v>2.929475587703444E-2</v>
      </c>
      <c r="G123">
        <v>120</v>
      </c>
      <c r="H123">
        <f t="shared" ca="1" si="3"/>
        <v>2.5191005204168514E-4</v>
      </c>
    </row>
    <row r="124" spans="2:8">
      <c r="B124" s="121">
        <v>45411</v>
      </c>
      <c r="C124" s="122">
        <v>193.6</v>
      </c>
      <c r="D124">
        <f t="shared" si="2"/>
        <v>0.25877763328998687</v>
      </c>
      <c r="E124">
        <v>2.9239766081871347E-2</v>
      </c>
      <c r="G124">
        <v>121</v>
      </c>
      <c r="H124">
        <f t="shared" ca="1" si="3"/>
        <v>-1.4818223675473339E-2</v>
      </c>
    </row>
    <row r="125" spans="2:8">
      <c r="B125" s="121">
        <v>45334</v>
      </c>
      <c r="C125" s="122">
        <v>153.80000000000001</v>
      </c>
      <c r="D125">
        <f t="shared" si="2"/>
        <v>1.2113587347232209</v>
      </c>
      <c r="E125">
        <v>2.9106724657076099E-2</v>
      </c>
      <c r="G125">
        <v>122</v>
      </c>
      <c r="H125">
        <f t="shared" ca="1" si="3"/>
        <v>3.6266954228219945E-3</v>
      </c>
    </row>
    <row r="126" spans="2:8">
      <c r="B126" s="121">
        <v>44735</v>
      </c>
      <c r="C126" s="122">
        <v>69.55</v>
      </c>
      <c r="D126">
        <f t="shared" si="2"/>
        <v>-0.50795896710293598</v>
      </c>
      <c r="E126">
        <v>2.8846153846153889E-2</v>
      </c>
      <c r="G126">
        <v>123</v>
      </c>
      <c r="H126">
        <f t="shared" ca="1" si="3"/>
        <v>-6.3661710182029568E-2</v>
      </c>
    </row>
    <row r="127" spans="2:8">
      <c r="B127" s="121">
        <v>44564</v>
      </c>
      <c r="C127" s="122">
        <v>141.35</v>
      </c>
      <c r="D127">
        <f t="shared" si="2"/>
        <v>-0.43187299035369781</v>
      </c>
      <c r="E127">
        <v>2.8748180494905302E-2</v>
      </c>
      <c r="G127">
        <v>124</v>
      </c>
      <c r="H127">
        <f t="shared" ca="1" si="3"/>
        <v>9.2933004051937752E-3</v>
      </c>
    </row>
    <row r="128" spans="2:8">
      <c r="B128" s="121">
        <v>45674</v>
      </c>
      <c r="C128" s="122">
        <v>248.8</v>
      </c>
      <c r="D128">
        <f t="shared" si="2"/>
        <v>2.6294675419401896</v>
      </c>
      <c r="E128">
        <v>2.8524183546920236E-2</v>
      </c>
      <c r="G128">
        <v>125</v>
      </c>
      <c r="H128">
        <f t="shared" ca="1" si="3"/>
        <v>-1.7658104784147092E-2</v>
      </c>
    </row>
    <row r="129" spans="2:8">
      <c r="B129" s="121">
        <v>44897</v>
      </c>
      <c r="C129" s="122">
        <v>68.55</v>
      </c>
      <c r="D129">
        <f t="shared" si="2"/>
        <v>-0.70654965753424659</v>
      </c>
      <c r="E129">
        <v>2.8507126781695293E-2</v>
      </c>
      <c r="G129">
        <v>126</v>
      </c>
      <c r="H129">
        <f t="shared" ca="1" si="3"/>
        <v>-1.5882286160099769E-2</v>
      </c>
    </row>
    <row r="130" spans="2:8">
      <c r="B130" s="121">
        <v>45671</v>
      </c>
      <c r="C130" s="122">
        <v>233.6</v>
      </c>
      <c r="D130">
        <f t="shared" si="2"/>
        <v>2.4813710879284652</v>
      </c>
      <c r="E130">
        <v>2.8395333480079193E-2</v>
      </c>
      <c r="G130">
        <v>127</v>
      </c>
      <c r="H130">
        <f t="shared" ca="1" si="3"/>
        <v>-2.5166745555228621E-2</v>
      </c>
    </row>
    <row r="131" spans="2:8">
      <c r="B131" s="121">
        <v>44791</v>
      </c>
      <c r="C131" s="122">
        <v>67.099999999999994</v>
      </c>
      <c r="D131">
        <f t="shared" si="2"/>
        <v>-0.16490354698195397</v>
      </c>
      <c r="E131">
        <v>2.835249042145585E-2</v>
      </c>
      <c r="G131">
        <v>128</v>
      </c>
      <c r="H131">
        <f t="shared" ca="1" si="3"/>
        <v>1.2363390742740985E-2</v>
      </c>
    </row>
    <row r="132" spans="2:8">
      <c r="B132" s="121">
        <v>44629</v>
      </c>
      <c r="C132" s="122">
        <v>80.349999999999994</v>
      </c>
      <c r="D132">
        <f t="shared" ref="D132:D195" si="4">IFERROR((C132-C133)/C133,0)</f>
        <v>-0.33041666666666669</v>
      </c>
      <c r="E132">
        <v>2.81509916826614E-2</v>
      </c>
      <c r="G132">
        <v>129</v>
      </c>
      <c r="H132">
        <f t="shared" ca="1" si="3"/>
        <v>1.4211993552951658E-2</v>
      </c>
    </row>
    <row r="133" spans="2:8">
      <c r="B133" s="121">
        <v>45273</v>
      </c>
      <c r="C133" s="122">
        <v>120</v>
      </c>
      <c r="D133">
        <f t="shared" si="4"/>
        <v>0.10091743119266056</v>
      </c>
      <c r="E133">
        <v>2.7837259100642397E-2</v>
      </c>
      <c r="G133">
        <v>130</v>
      </c>
      <c r="H133">
        <f t="shared" ref="H133:H196" ca="1" si="5">IFERROR(_xlfn.NORM.INV(RAND(),N$5,N$6),0)</f>
        <v>-1.3299072465122052E-2</v>
      </c>
    </row>
    <row r="134" spans="2:8">
      <c r="B134" s="121">
        <v>45210</v>
      </c>
      <c r="C134" s="122">
        <v>109</v>
      </c>
      <c r="D134">
        <f t="shared" si="4"/>
        <v>-0.28641571194762683</v>
      </c>
      <c r="E134">
        <v>2.7817067421027845E-2</v>
      </c>
      <c r="G134">
        <v>131</v>
      </c>
      <c r="H134">
        <f t="shared" ca="1" si="5"/>
        <v>9.0843260212161783E-3</v>
      </c>
    </row>
    <row r="135" spans="2:8">
      <c r="B135" s="121">
        <v>45365</v>
      </c>
      <c r="C135" s="122">
        <v>152.75</v>
      </c>
      <c r="D135">
        <f t="shared" si="4"/>
        <v>0.10408384531984102</v>
      </c>
      <c r="E135">
        <v>2.7581567440295957E-2</v>
      </c>
      <c r="G135">
        <v>132</v>
      </c>
      <c r="H135">
        <f t="shared" ca="1" si="5"/>
        <v>-1.6992361695114304E-2</v>
      </c>
    </row>
    <row r="136" spans="2:8">
      <c r="B136" s="121">
        <v>45302</v>
      </c>
      <c r="C136" s="122">
        <v>138.35</v>
      </c>
      <c r="D136">
        <f t="shared" si="4"/>
        <v>3.7884471117779317E-2</v>
      </c>
      <c r="E136">
        <v>2.7478648347567684E-2</v>
      </c>
      <c r="G136">
        <v>133</v>
      </c>
      <c r="H136">
        <f t="shared" ca="1" si="5"/>
        <v>2.0489103958323655E-2</v>
      </c>
    </row>
    <row r="137" spans="2:8">
      <c r="B137" s="121">
        <v>45296</v>
      </c>
      <c r="C137" s="122">
        <v>133.30000000000001</v>
      </c>
      <c r="D137">
        <f t="shared" si="4"/>
        <v>-0.16557120500782466</v>
      </c>
      <c r="E137">
        <v>2.7360308285163865E-2</v>
      </c>
      <c r="G137">
        <v>134</v>
      </c>
      <c r="H137">
        <f t="shared" ca="1" si="5"/>
        <v>-3.8890908886191913E-2</v>
      </c>
    </row>
    <row r="138" spans="2:8">
      <c r="B138" s="121">
        <v>44525</v>
      </c>
      <c r="C138" s="122">
        <v>159.75</v>
      </c>
      <c r="D138">
        <f t="shared" si="4"/>
        <v>-0.264299530256977</v>
      </c>
      <c r="E138">
        <v>2.7331189710610933E-2</v>
      </c>
      <c r="G138">
        <v>135</v>
      </c>
      <c r="H138">
        <f t="shared" ca="1" si="5"/>
        <v>-1.8701555140563538E-2</v>
      </c>
    </row>
    <row r="139" spans="2:8">
      <c r="B139" s="121">
        <v>45484</v>
      </c>
      <c r="C139" s="122">
        <v>217.14</v>
      </c>
      <c r="D139">
        <f t="shared" si="4"/>
        <v>1.5560918187168922</v>
      </c>
      <c r="E139">
        <v>2.7298102852817249E-2</v>
      </c>
      <c r="G139">
        <v>136</v>
      </c>
      <c r="H139">
        <f t="shared" ca="1" si="5"/>
        <v>2.2464538369015883E-2</v>
      </c>
    </row>
    <row r="140" spans="2:8">
      <c r="B140" s="121">
        <v>44608</v>
      </c>
      <c r="C140" s="122">
        <v>84.95</v>
      </c>
      <c r="D140">
        <f t="shared" si="4"/>
        <v>0.54595086442220198</v>
      </c>
      <c r="E140">
        <v>2.720677146311971E-2</v>
      </c>
      <c r="G140">
        <v>137</v>
      </c>
      <c r="H140">
        <f t="shared" ca="1" si="5"/>
        <v>3.6347079951148324E-2</v>
      </c>
    </row>
    <row r="141" spans="2:8">
      <c r="B141" s="121">
        <v>44986</v>
      </c>
      <c r="C141" s="122">
        <v>54.95</v>
      </c>
      <c r="D141">
        <f t="shared" si="4"/>
        <v>-0.68455797933409868</v>
      </c>
      <c r="E141">
        <v>2.7102803738317811E-2</v>
      </c>
      <c r="G141">
        <v>138</v>
      </c>
      <c r="H141">
        <f t="shared" ca="1" si="5"/>
        <v>-6.7088996709357959E-2</v>
      </c>
    </row>
    <row r="142" spans="2:8">
      <c r="B142" s="121">
        <v>45373</v>
      </c>
      <c r="C142" s="122">
        <v>174.2</v>
      </c>
      <c r="D142">
        <f t="shared" si="4"/>
        <v>1.5941921072226355</v>
      </c>
      <c r="E142">
        <v>2.681992337164741E-2</v>
      </c>
      <c r="G142">
        <v>139</v>
      </c>
      <c r="H142">
        <f t="shared" ca="1" si="5"/>
        <v>-3.1335057455078773E-2</v>
      </c>
    </row>
    <row r="143" spans="2:8">
      <c r="B143" s="121">
        <v>44720</v>
      </c>
      <c r="C143" s="122">
        <v>67.150000000000006</v>
      </c>
      <c r="D143">
        <f t="shared" si="4"/>
        <v>2.9118773946360241E-2</v>
      </c>
      <c r="E143">
        <v>2.6758409785932719E-2</v>
      </c>
      <c r="G143">
        <v>140</v>
      </c>
      <c r="H143">
        <f t="shared" ca="1" si="5"/>
        <v>3.596910039489648E-2</v>
      </c>
    </row>
    <row r="144" spans="2:8">
      <c r="B144" s="121">
        <v>44895</v>
      </c>
      <c r="C144" s="122">
        <v>65.25</v>
      </c>
      <c r="D144">
        <f t="shared" si="4"/>
        <v>-0.15039062499999997</v>
      </c>
      <c r="E144">
        <v>2.6750590086546074E-2</v>
      </c>
      <c r="G144">
        <v>141</v>
      </c>
      <c r="H144">
        <f t="shared" ca="1" si="5"/>
        <v>3.2663370183371704E-2</v>
      </c>
    </row>
    <row r="145" spans="2:8">
      <c r="B145" s="121">
        <v>45118</v>
      </c>
      <c r="C145" s="122">
        <v>76.8</v>
      </c>
      <c r="D145">
        <f t="shared" si="4"/>
        <v>0.23771152296535053</v>
      </c>
      <c r="E145">
        <v>2.6737967914438502E-2</v>
      </c>
      <c r="G145">
        <v>142</v>
      </c>
      <c r="H145">
        <f t="shared" ca="1" si="5"/>
        <v>-1.1856821389371233E-3</v>
      </c>
    </row>
    <row r="146" spans="2:8">
      <c r="B146" s="121">
        <v>44708</v>
      </c>
      <c r="C146" s="122">
        <v>62.05</v>
      </c>
      <c r="D146">
        <f t="shared" si="4"/>
        <v>-0.56939625260235949</v>
      </c>
      <c r="E146">
        <v>2.6468155500413471E-2</v>
      </c>
      <c r="G146">
        <v>143</v>
      </c>
      <c r="H146">
        <f t="shared" ca="1" si="5"/>
        <v>-1.8146601530313163E-2</v>
      </c>
    </row>
    <row r="147" spans="2:8">
      <c r="B147" s="121">
        <v>45330</v>
      </c>
      <c r="C147" s="122">
        <v>144.1</v>
      </c>
      <c r="D147">
        <f t="shared" si="4"/>
        <v>1.9558974358974357</v>
      </c>
      <c r="E147">
        <v>2.6353276353276271E-2</v>
      </c>
      <c r="G147">
        <v>144</v>
      </c>
      <c r="H147">
        <f t="shared" ca="1" si="5"/>
        <v>5.2459206488108335E-3</v>
      </c>
    </row>
    <row r="148" spans="2:8">
      <c r="B148" s="121">
        <v>44960</v>
      </c>
      <c r="C148" s="122">
        <v>48.75</v>
      </c>
      <c r="D148">
        <f t="shared" si="4"/>
        <v>-0.48303287380699894</v>
      </c>
      <c r="E148">
        <v>2.6315789473684209E-2</v>
      </c>
      <c r="G148">
        <v>145</v>
      </c>
      <c r="H148">
        <f t="shared" ca="1" si="5"/>
        <v>-1.1497258589406261E-2</v>
      </c>
    </row>
    <row r="149" spans="2:8">
      <c r="B149" s="121">
        <v>45161</v>
      </c>
      <c r="C149" s="122">
        <v>94.3</v>
      </c>
      <c r="D149">
        <f t="shared" si="4"/>
        <v>-0.31368267831149932</v>
      </c>
      <c r="E149">
        <v>2.6115342763873683E-2</v>
      </c>
      <c r="G149">
        <v>146</v>
      </c>
      <c r="H149">
        <f t="shared" ca="1" si="5"/>
        <v>2.4860828512429E-2</v>
      </c>
    </row>
    <row r="150" spans="2:8">
      <c r="B150" s="121">
        <v>44561</v>
      </c>
      <c r="C150" s="122">
        <v>137.4</v>
      </c>
      <c r="D150">
        <f t="shared" si="4"/>
        <v>-0.3092700583149004</v>
      </c>
      <c r="E150">
        <v>2.5755879059350634E-2</v>
      </c>
      <c r="G150">
        <v>147</v>
      </c>
      <c r="H150">
        <f t="shared" ca="1" si="5"/>
        <v>6.441944806445217E-2</v>
      </c>
    </row>
    <row r="151" spans="2:8">
      <c r="B151" s="121">
        <v>45467</v>
      </c>
      <c r="C151" s="122">
        <v>198.92</v>
      </c>
      <c r="D151">
        <f t="shared" si="4"/>
        <v>-0.10993780482348213</v>
      </c>
      <c r="E151">
        <v>2.5625161124001025E-2</v>
      </c>
      <c r="G151">
        <v>148</v>
      </c>
      <c r="H151">
        <f t="shared" ca="1" si="5"/>
        <v>-2.9238110728327917E-2</v>
      </c>
    </row>
    <row r="152" spans="2:8">
      <c r="B152" s="121">
        <v>45497</v>
      </c>
      <c r="C152" s="122">
        <v>223.49</v>
      </c>
      <c r="D152">
        <f t="shared" si="4"/>
        <v>1.3599788806758186</v>
      </c>
      <c r="E152">
        <v>2.560690193199033E-2</v>
      </c>
      <c r="G152">
        <v>149</v>
      </c>
      <c r="H152">
        <f t="shared" ca="1" si="5"/>
        <v>-2.0986821338352675E-2</v>
      </c>
    </row>
    <row r="153" spans="2:8">
      <c r="B153" s="121">
        <v>45167</v>
      </c>
      <c r="C153" s="122">
        <v>94.7</v>
      </c>
      <c r="D153">
        <f t="shared" si="4"/>
        <v>-0.57332732597431846</v>
      </c>
      <c r="E153">
        <v>2.5446670276123538E-2</v>
      </c>
      <c r="G153">
        <v>150</v>
      </c>
      <c r="H153">
        <f t="shared" ca="1" si="5"/>
        <v>-3.9329678236436287E-2</v>
      </c>
    </row>
    <row r="154" spans="2:8">
      <c r="B154" s="121">
        <v>45680</v>
      </c>
      <c r="C154" s="122">
        <v>221.95</v>
      </c>
      <c r="D154">
        <f t="shared" si="4"/>
        <v>6.1504615237457483E-2</v>
      </c>
      <c r="E154">
        <v>2.5410025410025412E-2</v>
      </c>
      <c r="G154">
        <v>151</v>
      </c>
      <c r="H154">
        <f t="shared" ca="1" si="5"/>
        <v>6.9275173234710768E-4</v>
      </c>
    </row>
    <row r="155" spans="2:8">
      <c r="B155" s="121">
        <v>45475</v>
      </c>
      <c r="C155" s="122">
        <v>209.09</v>
      </c>
      <c r="D155">
        <f t="shared" si="4"/>
        <v>8.9010416666666689E-2</v>
      </c>
      <c r="E155">
        <v>2.5101730646663746E-2</v>
      </c>
      <c r="G155">
        <v>152</v>
      </c>
      <c r="H155">
        <f t="shared" ca="1" si="5"/>
        <v>-6.5303711867635852E-2</v>
      </c>
    </row>
    <row r="156" spans="2:8">
      <c r="B156" s="121">
        <v>45427</v>
      </c>
      <c r="C156" s="122">
        <v>192</v>
      </c>
      <c r="D156">
        <f t="shared" si="4"/>
        <v>-0.31455499625147265</v>
      </c>
      <c r="E156">
        <v>2.5093432995194811E-2</v>
      </c>
      <c r="G156">
        <v>153</v>
      </c>
      <c r="H156">
        <f t="shared" ca="1" si="5"/>
        <v>2.6780976160641345E-2</v>
      </c>
    </row>
    <row r="157" spans="2:8">
      <c r="B157" s="121">
        <v>45622</v>
      </c>
      <c r="C157" s="122">
        <v>280.11</v>
      </c>
      <c r="D157">
        <f t="shared" si="4"/>
        <v>1.4023156089193827</v>
      </c>
      <c r="E157">
        <v>2.4880172697669355E-2</v>
      </c>
      <c r="G157">
        <v>154</v>
      </c>
      <c r="H157">
        <f t="shared" ca="1" si="5"/>
        <v>2.9516487286051288E-2</v>
      </c>
    </row>
    <row r="158" spans="2:8">
      <c r="B158" s="121">
        <v>45259</v>
      </c>
      <c r="C158" s="122">
        <v>116.6</v>
      </c>
      <c r="D158">
        <f t="shared" si="4"/>
        <v>-0.47588438890636942</v>
      </c>
      <c r="E158">
        <v>2.4604569420035124E-2</v>
      </c>
      <c r="G158">
        <v>155</v>
      </c>
      <c r="H158">
        <f t="shared" ca="1" si="5"/>
        <v>-1.8120365437055252E-2</v>
      </c>
    </row>
    <row r="159" spans="2:8">
      <c r="B159" s="121">
        <v>45485</v>
      </c>
      <c r="C159" s="122">
        <v>222.47</v>
      </c>
      <c r="D159">
        <f t="shared" si="4"/>
        <v>0.31134689065723542</v>
      </c>
      <c r="E159">
        <v>2.4546375610205458E-2</v>
      </c>
      <c r="G159">
        <v>156</v>
      </c>
      <c r="H159">
        <f t="shared" ca="1" si="5"/>
        <v>-5.1551407710168425E-2</v>
      </c>
    </row>
    <row r="160" spans="2:8">
      <c r="B160" s="121">
        <v>45372</v>
      </c>
      <c r="C160" s="122">
        <v>169.65</v>
      </c>
      <c r="D160">
        <f t="shared" si="4"/>
        <v>1.012455516014235</v>
      </c>
      <c r="E160">
        <v>2.4456521739130505E-2</v>
      </c>
      <c r="G160">
        <v>157</v>
      </c>
      <c r="H160">
        <f t="shared" ca="1" si="5"/>
        <v>2.0686638934824642E-2</v>
      </c>
    </row>
    <row r="161" spans="2:8">
      <c r="B161" s="121">
        <v>44652</v>
      </c>
      <c r="C161" s="122">
        <v>84.3</v>
      </c>
      <c r="D161">
        <f t="shared" si="4"/>
        <v>-0.62469949247618195</v>
      </c>
      <c r="E161">
        <v>2.4301336573511544E-2</v>
      </c>
      <c r="G161">
        <v>158</v>
      </c>
      <c r="H161">
        <f t="shared" ca="1" si="5"/>
        <v>4.4774442573938651E-2</v>
      </c>
    </row>
    <row r="162" spans="2:8">
      <c r="B162" s="121">
        <v>45499</v>
      </c>
      <c r="C162" s="122">
        <v>224.62</v>
      </c>
      <c r="D162">
        <f t="shared" si="4"/>
        <v>3.7995726495726498</v>
      </c>
      <c r="E162">
        <v>2.4212302220600987E-2</v>
      </c>
      <c r="G162">
        <v>159</v>
      </c>
      <c r="H162">
        <f t="shared" ca="1" si="5"/>
        <v>-4.0571494482367194E-2</v>
      </c>
    </row>
    <row r="163" spans="2:8">
      <c r="B163" s="121">
        <v>44771</v>
      </c>
      <c r="C163" s="122">
        <v>46.8</v>
      </c>
      <c r="D163">
        <f t="shared" si="4"/>
        <v>-0.49075081610446142</v>
      </c>
      <c r="E163">
        <v>2.4070021881837947E-2</v>
      </c>
      <c r="G163">
        <v>160</v>
      </c>
      <c r="H163">
        <f t="shared" ca="1" si="5"/>
        <v>4.0292451853807962E-2</v>
      </c>
    </row>
    <row r="164" spans="2:8">
      <c r="B164" s="121">
        <v>45160</v>
      </c>
      <c r="C164" s="122">
        <v>91.9</v>
      </c>
      <c r="D164">
        <f t="shared" si="4"/>
        <v>0.18427835051546407</v>
      </c>
      <c r="E164">
        <v>2.3955431754874714E-2</v>
      </c>
      <c r="G164">
        <v>161</v>
      </c>
      <c r="H164">
        <f t="shared" ca="1" si="5"/>
        <v>3.7324352612875387E-2</v>
      </c>
    </row>
    <row r="165" spans="2:8">
      <c r="B165" s="121">
        <v>45086</v>
      </c>
      <c r="C165" s="122">
        <v>77.599999999999994</v>
      </c>
      <c r="D165">
        <f t="shared" si="4"/>
        <v>0.38324420677361842</v>
      </c>
      <c r="E165">
        <v>2.3746701846965663E-2</v>
      </c>
      <c r="G165">
        <v>162</v>
      </c>
      <c r="H165">
        <f t="shared" ca="1" si="5"/>
        <v>-4.7709194375482419E-2</v>
      </c>
    </row>
    <row r="166" spans="2:8">
      <c r="B166" s="121">
        <v>44753</v>
      </c>
      <c r="C166" s="122">
        <v>56.1</v>
      </c>
      <c r="D166">
        <f t="shared" si="4"/>
        <v>-0.10668789808917191</v>
      </c>
      <c r="E166">
        <v>2.3722627737226356E-2</v>
      </c>
      <c r="G166">
        <v>163</v>
      </c>
      <c r="H166">
        <f t="shared" ca="1" si="5"/>
        <v>4.9297557896921973E-2</v>
      </c>
    </row>
    <row r="167" spans="2:8">
      <c r="B167" s="121">
        <v>44813</v>
      </c>
      <c r="C167" s="122">
        <v>62.8</v>
      </c>
      <c r="D167">
        <f t="shared" si="4"/>
        <v>-0.48397699260476584</v>
      </c>
      <c r="E167">
        <v>2.3634881825590801E-2</v>
      </c>
      <c r="G167">
        <v>164</v>
      </c>
      <c r="H167">
        <f t="shared" ca="1" si="5"/>
        <v>3.3961013552780701E-2</v>
      </c>
    </row>
    <row r="168" spans="2:8">
      <c r="B168" s="121">
        <v>45267</v>
      </c>
      <c r="C168" s="122">
        <v>121.7</v>
      </c>
      <c r="D168">
        <f t="shared" si="4"/>
        <v>0.925632911392405</v>
      </c>
      <c r="E168">
        <v>2.3549201009251446E-2</v>
      </c>
      <c r="G168">
        <v>165</v>
      </c>
      <c r="H168">
        <f t="shared" ca="1" si="5"/>
        <v>-3.7427207012575597E-2</v>
      </c>
    </row>
    <row r="169" spans="2:8">
      <c r="B169" s="121">
        <v>44889</v>
      </c>
      <c r="C169" s="122">
        <v>63.2</v>
      </c>
      <c r="D169">
        <f t="shared" si="4"/>
        <v>-6.5088757396449579E-2</v>
      </c>
      <c r="E169">
        <v>2.3481781376518265E-2</v>
      </c>
      <c r="G169">
        <v>166</v>
      </c>
      <c r="H169">
        <f t="shared" ca="1" si="5"/>
        <v>2.9033069146538016E-2</v>
      </c>
    </row>
    <row r="170" spans="2:8">
      <c r="B170" s="121">
        <v>44734</v>
      </c>
      <c r="C170" s="122">
        <v>67.599999999999994</v>
      </c>
      <c r="D170">
        <f t="shared" si="4"/>
        <v>-0.75444969124591355</v>
      </c>
      <c r="E170">
        <v>2.3467070401211161E-2</v>
      </c>
      <c r="G170">
        <v>167</v>
      </c>
      <c r="H170">
        <f t="shared" ca="1" si="5"/>
        <v>8.0049000266749059E-3</v>
      </c>
    </row>
    <row r="171" spans="2:8">
      <c r="B171" s="121">
        <v>45569</v>
      </c>
      <c r="C171" s="122">
        <v>275.3</v>
      </c>
      <c r="D171">
        <f t="shared" si="4"/>
        <v>3.1998474446987033</v>
      </c>
      <c r="E171">
        <v>2.3420074349442422E-2</v>
      </c>
      <c r="G171">
        <v>168</v>
      </c>
      <c r="H171">
        <f t="shared" ca="1" si="5"/>
        <v>-4.320832982191699E-2</v>
      </c>
    </row>
    <row r="172" spans="2:8">
      <c r="B172" s="121">
        <v>44840</v>
      </c>
      <c r="C172" s="122">
        <v>65.55</v>
      </c>
      <c r="D172">
        <f t="shared" si="4"/>
        <v>-0.50095165588123336</v>
      </c>
      <c r="E172">
        <v>2.3419203747072601E-2</v>
      </c>
      <c r="G172">
        <v>169</v>
      </c>
      <c r="H172">
        <f t="shared" ca="1" si="5"/>
        <v>2.5754645372709967E-2</v>
      </c>
    </row>
    <row r="173" spans="2:8">
      <c r="B173" s="121">
        <v>44504</v>
      </c>
      <c r="C173" s="122">
        <v>131.35</v>
      </c>
      <c r="D173">
        <f t="shared" si="4"/>
        <v>-0.13897082923631607</v>
      </c>
      <c r="E173">
        <v>2.3373587845734321E-2</v>
      </c>
      <c r="G173">
        <v>170</v>
      </c>
      <c r="H173">
        <f t="shared" ca="1" si="5"/>
        <v>2.6056066959990409E-2</v>
      </c>
    </row>
    <row r="174" spans="2:8">
      <c r="B174" s="121">
        <v>44530</v>
      </c>
      <c r="C174" s="122">
        <v>152.55000000000001</v>
      </c>
      <c r="D174">
        <f t="shared" si="4"/>
        <v>0.76869565217391322</v>
      </c>
      <c r="E174">
        <v>2.3138832997988044E-2</v>
      </c>
      <c r="G174">
        <v>171</v>
      </c>
      <c r="H174">
        <f t="shared" ca="1" si="5"/>
        <v>5.2398801073235989E-2</v>
      </c>
    </row>
    <row r="175" spans="2:8">
      <c r="B175" s="121">
        <v>44655</v>
      </c>
      <c r="C175" s="122">
        <v>86.25</v>
      </c>
      <c r="D175">
        <f t="shared" si="4"/>
        <v>-0.40020862308762173</v>
      </c>
      <c r="E175">
        <v>2.3131672597864802E-2</v>
      </c>
      <c r="G175">
        <v>172</v>
      </c>
      <c r="H175">
        <f t="shared" ca="1" si="5"/>
        <v>-4.4362342128005029E-2</v>
      </c>
    </row>
    <row r="176" spans="2:8">
      <c r="B176" s="121">
        <v>45324</v>
      </c>
      <c r="C176" s="122">
        <v>143.80000000000001</v>
      </c>
      <c r="D176">
        <f t="shared" si="4"/>
        <v>1.0931586608442505</v>
      </c>
      <c r="E176">
        <v>2.3123443614372109E-2</v>
      </c>
      <c r="G176">
        <v>173</v>
      </c>
      <c r="H176">
        <f t="shared" ca="1" si="5"/>
        <v>-5.0697688075328137E-2</v>
      </c>
    </row>
    <row r="177" spans="2:8">
      <c r="B177" s="121">
        <v>44721</v>
      </c>
      <c r="C177" s="122">
        <v>68.7</v>
      </c>
      <c r="D177">
        <f t="shared" si="4"/>
        <v>-0.29610655737704911</v>
      </c>
      <c r="E177">
        <v>2.3082650781831675E-2</v>
      </c>
      <c r="G177">
        <v>174</v>
      </c>
      <c r="H177">
        <f t="shared" ca="1" si="5"/>
        <v>-6.1134188849896243E-2</v>
      </c>
    </row>
    <row r="178" spans="2:8">
      <c r="B178" s="121">
        <v>45145</v>
      </c>
      <c r="C178" s="122">
        <v>97.6</v>
      </c>
      <c r="D178">
        <f t="shared" si="4"/>
        <v>0.1873479318734792</v>
      </c>
      <c r="E178">
        <v>2.3060796645702184E-2</v>
      </c>
      <c r="G178">
        <v>175</v>
      </c>
      <c r="H178">
        <f t="shared" ca="1" si="5"/>
        <v>-3.2858654271187065E-3</v>
      </c>
    </row>
    <row r="179" spans="2:8">
      <c r="B179" s="121">
        <v>44630</v>
      </c>
      <c r="C179" s="122">
        <v>82.2</v>
      </c>
      <c r="D179">
        <f t="shared" si="4"/>
        <v>0.59922178988326857</v>
      </c>
      <c r="E179">
        <v>2.3024268823895563E-2</v>
      </c>
      <c r="G179">
        <v>176</v>
      </c>
      <c r="H179">
        <f t="shared" ca="1" si="5"/>
        <v>-5.4097760004563386E-2</v>
      </c>
    </row>
    <row r="180" spans="2:8">
      <c r="B180" s="121">
        <v>44973</v>
      </c>
      <c r="C180" s="122">
        <v>51.4</v>
      </c>
      <c r="D180">
        <f t="shared" si="4"/>
        <v>-0.82043668122270741</v>
      </c>
      <c r="E180">
        <v>2.2885572139303454E-2</v>
      </c>
      <c r="G180">
        <v>177</v>
      </c>
      <c r="H180">
        <f t="shared" ca="1" si="5"/>
        <v>7.188540462619758E-2</v>
      </c>
    </row>
    <row r="181" spans="2:8">
      <c r="B181" s="121">
        <v>45630</v>
      </c>
      <c r="C181" s="122">
        <v>286.25</v>
      </c>
      <c r="D181">
        <f t="shared" si="4"/>
        <v>0.77739832350201787</v>
      </c>
      <c r="E181">
        <v>2.2869394318384764E-2</v>
      </c>
      <c r="G181">
        <v>178</v>
      </c>
      <c r="H181">
        <f t="shared" ca="1" si="5"/>
        <v>6.3828479365135278E-3</v>
      </c>
    </row>
    <row r="182" spans="2:8">
      <c r="B182" s="121">
        <v>45342</v>
      </c>
      <c r="C182" s="122">
        <v>161.05000000000001</v>
      </c>
      <c r="D182">
        <f t="shared" si="4"/>
        <v>-0.45774410774410773</v>
      </c>
      <c r="E182">
        <v>2.2539682539682613E-2</v>
      </c>
      <c r="G182">
        <v>179</v>
      </c>
      <c r="H182">
        <f t="shared" ca="1" si="5"/>
        <v>-1.6921460485229842E-2</v>
      </c>
    </row>
    <row r="183" spans="2:8">
      <c r="B183" s="121">
        <v>45558</v>
      </c>
      <c r="C183" s="122">
        <v>297</v>
      </c>
      <c r="D183">
        <f t="shared" si="4"/>
        <v>0.39725254045916447</v>
      </c>
      <c r="E183">
        <v>2.2375215146299483E-2</v>
      </c>
      <c r="G183">
        <v>180</v>
      </c>
      <c r="H183">
        <f t="shared" ca="1" si="5"/>
        <v>2.627194637055244E-2</v>
      </c>
    </row>
    <row r="184" spans="2:8">
      <c r="B184" s="121">
        <v>45482</v>
      </c>
      <c r="C184" s="122">
        <v>212.56</v>
      </c>
      <c r="D184">
        <f t="shared" si="4"/>
        <v>9.9353504008275195E-2</v>
      </c>
      <c r="E184">
        <v>2.2267109123262612E-2</v>
      </c>
      <c r="G184">
        <v>181</v>
      </c>
      <c r="H184">
        <f t="shared" ca="1" si="5"/>
        <v>-2.3935672969703597E-2</v>
      </c>
    </row>
    <row r="185" spans="2:8">
      <c r="B185" s="121">
        <v>45404</v>
      </c>
      <c r="C185" s="122">
        <v>193.35</v>
      </c>
      <c r="D185">
        <f t="shared" si="4"/>
        <v>1.2275345622119815</v>
      </c>
      <c r="E185">
        <v>2.193446088794929E-2</v>
      </c>
      <c r="G185">
        <v>182</v>
      </c>
      <c r="H185">
        <f t="shared" ca="1" si="5"/>
        <v>8.7300208766541345E-3</v>
      </c>
    </row>
    <row r="186" spans="2:8">
      <c r="B186" s="121">
        <v>45135</v>
      </c>
      <c r="C186" s="122">
        <v>86.8</v>
      </c>
      <c r="D186">
        <f t="shared" si="4"/>
        <v>-0.46452806909315236</v>
      </c>
      <c r="E186">
        <v>2.1777516185991691E-2</v>
      </c>
      <c r="G186">
        <v>183</v>
      </c>
      <c r="H186">
        <f t="shared" ca="1" si="5"/>
        <v>-1.620589555567661E-2</v>
      </c>
    </row>
    <row r="187" spans="2:8">
      <c r="B187" s="121">
        <v>45344</v>
      </c>
      <c r="C187" s="122">
        <v>162.1</v>
      </c>
      <c r="D187">
        <f t="shared" si="4"/>
        <v>-0.14323467230443973</v>
      </c>
      <c r="E187">
        <v>2.1745981720768914E-2</v>
      </c>
      <c r="G187">
        <v>184</v>
      </c>
      <c r="H187">
        <f t="shared" ca="1" si="5"/>
        <v>7.3636073748395044E-3</v>
      </c>
    </row>
    <row r="188" spans="2:8">
      <c r="B188" s="121">
        <v>45401</v>
      </c>
      <c r="C188" s="122">
        <v>189.2</v>
      </c>
      <c r="D188">
        <f t="shared" si="4"/>
        <v>2.6314779270633397</v>
      </c>
      <c r="E188">
        <v>2.1598272138228944E-2</v>
      </c>
      <c r="G188">
        <v>185</v>
      </c>
      <c r="H188">
        <f t="shared" ca="1" si="5"/>
        <v>1.9283548130817372E-2</v>
      </c>
    </row>
    <row r="189" spans="2:8">
      <c r="B189" s="121">
        <v>44950</v>
      </c>
      <c r="C189" s="122">
        <v>52.1</v>
      </c>
      <c r="D189">
        <f t="shared" si="4"/>
        <v>-0.21830457614403606</v>
      </c>
      <c r="E189">
        <v>2.156862745098042E-2</v>
      </c>
      <c r="G189">
        <v>186</v>
      </c>
      <c r="H189">
        <f t="shared" ca="1" si="5"/>
        <v>-4.0123361850981212E-2</v>
      </c>
    </row>
    <row r="190" spans="2:8">
      <c r="B190" s="121">
        <v>44896</v>
      </c>
      <c r="C190" s="122">
        <v>66.650000000000006</v>
      </c>
      <c r="D190">
        <f t="shared" si="4"/>
        <v>0.2019837691614067</v>
      </c>
      <c r="E190">
        <v>2.1455938697318096E-2</v>
      </c>
      <c r="G190">
        <v>187</v>
      </c>
      <c r="H190">
        <f t="shared" ca="1" si="5"/>
        <v>-4.6553964983768823E-3</v>
      </c>
    </row>
    <row r="191" spans="2:8">
      <c r="B191" s="121">
        <v>44747</v>
      </c>
      <c r="C191" s="122">
        <v>55.45</v>
      </c>
      <c r="D191">
        <f t="shared" si="4"/>
        <v>-0.25868983957219244</v>
      </c>
      <c r="E191">
        <v>2.1178637200736754E-2</v>
      </c>
      <c r="G191">
        <v>188</v>
      </c>
      <c r="H191">
        <f t="shared" ca="1" si="5"/>
        <v>-1.9872484557165917E-3</v>
      </c>
    </row>
    <row r="192" spans="2:8">
      <c r="B192" s="121">
        <v>45117</v>
      </c>
      <c r="C192" s="122">
        <v>74.8</v>
      </c>
      <c r="D192">
        <f t="shared" si="4"/>
        <v>-0.34299516908212557</v>
      </c>
      <c r="E192">
        <v>2.1160409556313955E-2</v>
      </c>
      <c r="G192">
        <v>189</v>
      </c>
      <c r="H192">
        <f t="shared" ca="1" si="5"/>
        <v>2.5307198847249026E-3</v>
      </c>
    </row>
    <row r="193" spans="2:8">
      <c r="B193" s="121">
        <v>45216</v>
      </c>
      <c r="C193" s="122">
        <v>113.85</v>
      </c>
      <c r="D193">
        <f t="shared" si="4"/>
        <v>-0.41749808135072908</v>
      </c>
      <c r="E193">
        <v>2.1076233183856451E-2</v>
      </c>
      <c r="G193">
        <v>190</v>
      </c>
      <c r="H193">
        <f t="shared" ca="1" si="5"/>
        <v>2.6444942132596762E-2</v>
      </c>
    </row>
    <row r="194" spans="2:8">
      <c r="B194" s="121">
        <v>45420</v>
      </c>
      <c r="C194" s="122">
        <v>195.45</v>
      </c>
      <c r="D194">
        <f t="shared" si="4"/>
        <v>0.53474676089517081</v>
      </c>
      <c r="E194">
        <v>2.0893183598850878E-2</v>
      </c>
      <c r="G194">
        <v>191</v>
      </c>
      <c r="H194">
        <f t="shared" ca="1" si="5"/>
        <v>5.8847904818258918E-2</v>
      </c>
    </row>
    <row r="195" spans="2:8">
      <c r="B195" s="121">
        <v>45281</v>
      </c>
      <c r="C195" s="122">
        <v>127.35</v>
      </c>
      <c r="D195">
        <f t="shared" si="4"/>
        <v>-5.9800664451827204E-2</v>
      </c>
      <c r="E195">
        <v>2.0841683366733421E-2</v>
      </c>
      <c r="G195">
        <v>192</v>
      </c>
      <c r="H195">
        <f t="shared" ca="1" si="5"/>
        <v>-3.1171015824907913E-2</v>
      </c>
    </row>
    <row r="196" spans="2:8">
      <c r="B196" s="121">
        <v>44495</v>
      </c>
      <c r="C196" s="122">
        <v>135.44999999999999</v>
      </c>
      <c r="D196">
        <f t="shared" ref="D196:D259" si="6">IFERROR((C196-C197)/C197,0)</f>
        <v>0.27722772277227714</v>
      </c>
      <c r="E196">
        <v>2.072343632253203E-2</v>
      </c>
      <c r="G196">
        <v>193</v>
      </c>
      <c r="H196">
        <f t="shared" ca="1" si="5"/>
        <v>-2.6512841376638329E-3</v>
      </c>
    </row>
    <row r="197" spans="2:8">
      <c r="B197" s="121">
        <v>45209</v>
      </c>
      <c r="C197" s="122">
        <v>106.05</v>
      </c>
      <c r="D197">
        <f t="shared" si="6"/>
        <v>0.6416408668730651</v>
      </c>
      <c r="E197">
        <v>2.0692974013474412E-2</v>
      </c>
      <c r="G197">
        <v>194</v>
      </c>
      <c r="H197">
        <f t="shared" ref="H197:H260" ca="1" si="7">IFERROR(_xlfn.NORM.INV(RAND(),N$5,N$6),0)</f>
        <v>1.2457608770317399E-2</v>
      </c>
    </row>
    <row r="198" spans="2:8">
      <c r="B198" s="121">
        <v>44819</v>
      </c>
      <c r="C198" s="122">
        <v>64.599999999999994</v>
      </c>
      <c r="D198">
        <f t="shared" si="6"/>
        <v>-0.78038415774264835</v>
      </c>
      <c r="E198">
        <v>2.0537124802527604E-2</v>
      </c>
      <c r="G198">
        <v>195</v>
      </c>
      <c r="H198">
        <f t="shared" ca="1" si="7"/>
        <v>-2.5263274790434154E-2</v>
      </c>
    </row>
    <row r="199" spans="2:8">
      <c r="B199" s="121">
        <v>45642</v>
      </c>
      <c r="C199" s="122">
        <v>294.14999999999998</v>
      </c>
      <c r="D199">
        <f t="shared" si="6"/>
        <v>3.8902743142144636</v>
      </c>
      <c r="E199">
        <v>2.0468343451864622E-2</v>
      </c>
      <c r="G199">
        <v>196</v>
      </c>
      <c r="H199">
        <f t="shared" ca="1" si="7"/>
        <v>2.1410011782277454E-2</v>
      </c>
    </row>
    <row r="200" spans="2:8">
      <c r="B200" s="121">
        <v>44923</v>
      </c>
      <c r="C200" s="122">
        <v>60.15</v>
      </c>
      <c r="D200">
        <f t="shared" si="6"/>
        <v>-0.74304754581571186</v>
      </c>
      <c r="E200">
        <v>2.0356234096692037E-2</v>
      </c>
      <c r="G200">
        <v>197</v>
      </c>
      <c r="H200">
        <f t="shared" ca="1" si="7"/>
        <v>3.5206414275313257E-2</v>
      </c>
    </row>
    <row r="201" spans="2:8">
      <c r="B201" s="121">
        <v>45505</v>
      </c>
      <c r="C201" s="122">
        <v>234.09</v>
      </c>
      <c r="D201">
        <f t="shared" si="6"/>
        <v>-9.9480669359492152E-2</v>
      </c>
      <c r="E201">
        <v>2.0222270647199891E-2</v>
      </c>
      <c r="G201">
        <v>198</v>
      </c>
      <c r="H201">
        <f t="shared" ca="1" si="7"/>
        <v>-3.507700402048837E-2</v>
      </c>
    </row>
    <row r="202" spans="2:8">
      <c r="B202" s="121">
        <v>45541</v>
      </c>
      <c r="C202" s="122">
        <v>259.95</v>
      </c>
      <c r="D202">
        <f t="shared" si="6"/>
        <v>4.0721951219512196</v>
      </c>
      <c r="E202">
        <v>2.0011771630370784E-2</v>
      </c>
      <c r="G202">
        <v>199</v>
      </c>
      <c r="H202">
        <f t="shared" ca="1" si="7"/>
        <v>-2.7258450241947004E-2</v>
      </c>
    </row>
    <row r="203" spans="2:8">
      <c r="B203" s="121">
        <v>45014</v>
      </c>
      <c r="C203" s="122">
        <v>51.25</v>
      </c>
      <c r="D203">
        <f t="shared" si="6"/>
        <v>-0.69817432273262658</v>
      </c>
      <c r="E203">
        <v>1.9900497512437811E-2</v>
      </c>
      <c r="G203">
        <v>200</v>
      </c>
      <c r="H203">
        <f t="shared" ca="1" si="7"/>
        <v>9.5070858814925874E-3</v>
      </c>
    </row>
    <row r="204" spans="2:8">
      <c r="B204" s="121">
        <v>45355</v>
      </c>
      <c r="C204" s="122">
        <v>169.8</v>
      </c>
      <c r="D204">
        <f t="shared" si="6"/>
        <v>1.634600465477114</v>
      </c>
      <c r="E204">
        <v>1.9819819819819888E-2</v>
      </c>
      <c r="G204">
        <v>201</v>
      </c>
      <c r="H204">
        <f t="shared" ca="1" si="7"/>
        <v>-2.6264719888990689E-2</v>
      </c>
    </row>
    <row r="205" spans="2:8">
      <c r="B205" s="121">
        <v>45070</v>
      </c>
      <c r="C205" s="122">
        <v>64.45</v>
      </c>
      <c r="D205">
        <f t="shared" si="6"/>
        <v>-0.40157845868152275</v>
      </c>
      <c r="E205">
        <v>1.9778481012658226E-2</v>
      </c>
      <c r="G205">
        <v>202</v>
      </c>
      <c r="H205">
        <f t="shared" ca="1" si="7"/>
        <v>-2.7754614715320078E-3</v>
      </c>
    </row>
    <row r="206" spans="2:8">
      <c r="B206" s="121">
        <v>45229</v>
      </c>
      <c r="C206" s="122">
        <v>107.7</v>
      </c>
      <c r="D206">
        <f t="shared" si="6"/>
        <v>0.26780459093584463</v>
      </c>
      <c r="E206">
        <v>1.9403691433980096E-2</v>
      </c>
      <c r="G206">
        <v>203</v>
      </c>
      <c r="H206">
        <f t="shared" ca="1" si="7"/>
        <v>2.5307755539629995E-2</v>
      </c>
    </row>
    <row r="207" spans="2:8">
      <c r="B207" s="121">
        <v>45134</v>
      </c>
      <c r="C207" s="122">
        <v>84.95</v>
      </c>
      <c r="D207">
        <f t="shared" si="6"/>
        <v>-0.15092453773113437</v>
      </c>
      <c r="E207">
        <v>1.9196160767846533E-2</v>
      </c>
      <c r="G207">
        <v>204</v>
      </c>
      <c r="H207">
        <f t="shared" ca="1" si="7"/>
        <v>3.2589843994193624E-2</v>
      </c>
    </row>
    <row r="208" spans="2:8">
      <c r="B208" s="121">
        <v>45176</v>
      </c>
      <c r="C208" s="122">
        <v>100.05</v>
      </c>
      <c r="D208">
        <f t="shared" si="6"/>
        <v>-0.63730288200108753</v>
      </c>
      <c r="E208">
        <v>1.883910386965371E-2</v>
      </c>
      <c r="G208">
        <v>205</v>
      </c>
      <c r="H208">
        <f t="shared" ca="1" si="7"/>
        <v>5.613254872171982E-2</v>
      </c>
    </row>
    <row r="209" spans="2:8">
      <c r="B209" s="121">
        <v>45553</v>
      </c>
      <c r="C209" s="122">
        <v>275.85000000000002</v>
      </c>
      <c r="D209">
        <f t="shared" si="6"/>
        <v>2.6367831245880033</v>
      </c>
      <c r="E209">
        <v>1.8836565096952994E-2</v>
      </c>
      <c r="G209">
        <v>206</v>
      </c>
      <c r="H209">
        <f t="shared" ca="1" si="7"/>
        <v>4.014217630336011E-2</v>
      </c>
    </row>
    <row r="210" spans="2:8">
      <c r="B210" s="121">
        <v>45096</v>
      </c>
      <c r="C210" s="122">
        <v>75.849999999999994</v>
      </c>
      <c r="D210">
        <f t="shared" si="6"/>
        <v>0.21651964715316749</v>
      </c>
      <c r="E210">
        <v>1.8804566823371276E-2</v>
      </c>
      <c r="G210">
        <v>207</v>
      </c>
      <c r="H210">
        <f t="shared" ca="1" si="7"/>
        <v>4.4498838227971576E-3</v>
      </c>
    </row>
    <row r="211" spans="2:8">
      <c r="B211" s="121">
        <v>44834</v>
      </c>
      <c r="C211" s="122">
        <v>62.35</v>
      </c>
      <c r="D211">
        <f t="shared" si="6"/>
        <v>-0.67270341207349083</v>
      </c>
      <c r="E211">
        <v>1.8790849673202589E-2</v>
      </c>
      <c r="G211">
        <v>208</v>
      </c>
      <c r="H211">
        <f t="shared" ca="1" si="7"/>
        <v>-1.8798901442879618E-2</v>
      </c>
    </row>
    <row r="212" spans="2:8">
      <c r="B212" s="121">
        <v>45387</v>
      </c>
      <c r="C212" s="122">
        <v>190.5</v>
      </c>
      <c r="D212">
        <f t="shared" si="6"/>
        <v>2.6669874879692013</v>
      </c>
      <c r="E212">
        <v>1.871657754010695E-2</v>
      </c>
      <c r="G212">
        <v>209</v>
      </c>
      <c r="H212">
        <f t="shared" ca="1" si="7"/>
        <v>4.9395995306170072E-3</v>
      </c>
    </row>
    <row r="213" spans="2:8">
      <c r="B213" s="121">
        <v>45019</v>
      </c>
      <c r="C213" s="122">
        <v>51.95</v>
      </c>
      <c r="D213">
        <f t="shared" si="6"/>
        <v>-0.61504260837347158</v>
      </c>
      <c r="E213">
        <v>1.8627450980392212E-2</v>
      </c>
      <c r="G213">
        <v>210</v>
      </c>
      <c r="H213">
        <f t="shared" ca="1" si="7"/>
        <v>1.1308531220377846E-2</v>
      </c>
    </row>
    <row r="214" spans="2:8">
      <c r="B214" s="121">
        <v>44426</v>
      </c>
      <c r="C214" s="122">
        <v>134.94999999999999</v>
      </c>
      <c r="D214">
        <f t="shared" si="6"/>
        <v>0.13498738435660204</v>
      </c>
      <c r="E214">
        <v>1.8490566037735762E-2</v>
      </c>
      <c r="G214">
        <v>211</v>
      </c>
      <c r="H214">
        <f t="shared" ca="1" si="7"/>
        <v>-3.7242656139886863E-3</v>
      </c>
    </row>
    <row r="215" spans="2:8">
      <c r="B215" s="121">
        <v>45266</v>
      </c>
      <c r="C215" s="122">
        <v>118.9</v>
      </c>
      <c r="D215">
        <f t="shared" si="6"/>
        <v>-0.36788942052099943</v>
      </c>
      <c r="E215">
        <v>1.8415417558886558E-2</v>
      </c>
      <c r="G215">
        <v>212</v>
      </c>
      <c r="H215">
        <f t="shared" ca="1" si="7"/>
        <v>-3.4116847178558916E-2</v>
      </c>
    </row>
    <row r="216" spans="2:8">
      <c r="B216" s="121">
        <v>45408</v>
      </c>
      <c r="C216" s="122">
        <v>188.1</v>
      </c>
      <c r="D216">
        <f t="shared" si="6"/>
        <v>-0.28383780696744715</v>
      </c>
      <c r="E216">
        <v>1.8408229561451033E-2</v>
      </c>
      <c r="G216">
        <v>213</v>
      </c>
      <c r="H216">
        <f t="shared" ca="1" si="7"/>
        <v>2.9604604948234244E-2</v>
      </c>
    </row>
    <row r="217" spans="2:8">
      <c r="B217" s="121">
        <v>45527</v>
      </c>
      <c r="C217" s="122">
        <v>262.64999999999998</v>
      </c>
      <c r="D217">
        <f t="shared" si="6"/>
        <v>3.4630416312659298</v>
      </c>
      <c r="E217">
        <v>1.8181113350907111E-2</v>
      </c>
      <c r="G217">
        <v>214</v>
      </c>
      <c r="H217">
        <f t="shared" ca="1" si="7"/>
        <v>4.595327815708302E-2</v>
      </c>
    </row>
    <row r="218" spans="2:8">
      <c r="B218" s="121">
        <v>44831</v>
      </c>
      <c r="C218" s="122">
        <v>58.85</v>
      </c>
      <c r="D218">
        <f t="shared" si="6"/>
        <v>-0.32004621606008082</v>
      </c>
      <c r="E218">
        <v>1.8166089965397998E-2</v>
      </c>
      <c r="G218">
        <v>215</v>
      </c>
      <c r="H218">
        <f t="shared" ca="1" si="7"/>
        <v>-3.1807584215416726E-2</v>
      </c>
    </row>
    <row r="219" spans="2:8">
      <c r="B219" s="121">
        <v>45141</v>
      </c>
      <c r="C219" s="122">
        <v>86.55</v>
      </c>
      <c r="D219">
        <f t="shared" si="6"/>
        <v>-0.6883327331652862</v>
      </c>
      <c r="E219">
        <v>1.7636684303350969E-2</v>
      </c>
      <c r="G219">
        <v>216</v>
      </c>
      <c r="H219">
        <f t="shared" ca="1" si="7"/>
        <v>2.8987692219139452E-2</v>
      </c>
    </row>
    <row r="220" spans="2:8">
      <c r="B220" s="121">
        <v>45551</v>
      </c>
      <c r="C220" s="122">
        <v>277.7</v>
      </c>
      <c r="D220">
        <f t="shared" si="6"/>
        <v>3.3594976452119307</v>
      </c>
      <c r="E220">
        <v>1.758886038842071E-2</v>
      </c>
      <c r="G220">
        <v>217</v>
      </c>
      <c r="H220">
        <f t="shared" ca="1" si="7"/>
        <v>-8.7686825678856065E-3</v>
      </c>
    </row>
    <row r="221" spans="2:8">
      <c r="B221" s="121">
        <v>45061</v>
      </c>
      <c r="C221" s="122">
        <v>63.7</v>
      </c>
      <c r="D221">
        <f t="shared" si="6"/>
        <v>-0.37148495313270835</v>
      </c>
      <c r="E221">
        <v>1.7571884984025583E-2</v>
      </c>
      <c r="G221">
        <v>218</v>
      </c>
      <c r="H221">
        <f t="shared" ca="1" si="7"/>
        <v>3.0257258036076311E-2</v>
      </c>
    </row>
    <row r="222" spans="2:8">
      <c r="B222" s="121">
        <v>45180</v>
      </c>
      <c r="C222" s="122">
        <v>101.35</v>
      </c>
      <c r="D222">
        <f t="shared" si="6"/>
        <v>0.33707124010554085</v>
      </c>
      <c r="E222">
        <v>1.7570281124497992E-2</v>
      </c>
      <c r="G222">
        <v>219</v>
      </c>
      <c r="H222">
        <f t="shared" ca="1" si="7"/>
        <v>1.5307876865352597E-3</v>
      </c>
    </row>
    <row r="223" spans="2:8">
      <c r="B223" s="121">
        <v>45085</v>
      </c>
      <c r="C223" s="122">
        <v>75.8</v>
      </c>
      <c r="D223">
        <f t="shared" si="6"/>
        <v>-4.5961917268550036E-3</v>
      </c>
      <c r="E223">
        <v>1.7449664429530162E-2</v>
      </c>
      <c r="G223">
        <v>220</v>
      </c>
      <c r="H223">
        <f t="shared" ca="1" si="7"/>
        <v>3.715985825501731E-2</v>
      </c>
    </row>
    <row r="224" spans="2:8">
      <c r="B224" s="121">
        <v>45104</v>
      </c>
      <c r="C224" s="122">
        <v>76.150000000000006</v>
      </c>
      <c r="D224">
        <f t="shared" si="6"/>
        <v>-0.41310211946050091</v>
      </c>
      <c r="E224">
        <v>1.7368069472278043E-2</v>
      </c>
      <c r="G224">
        <v>221</v>
      </c>
      <c r="H224">
        <f t="shared" ca="1" si="7"/>
        <v>-5.0257295748625003E-2</v>
      </c>
    </row>
    <row r="225" spans="2:8">
      <c r="B225" s="121">
        <v>45295</v>
      </c>
      <c r="C225" s="122">
        <v>129.75</v>
      </c>
      <c r="D225">
        <f t="shared" si="6"/>
        <v>-7.022572554639922E-2</v>
      </c>
      <c r="E225">
        <v>1.7248137985103905E-2</v>
      </c>
      <c r="G225">
        <v>222</v>
      </c>
      <c r="H225">
        <f t="shared" ca="1" si="7"/>
        <v>4.9791520845888643E-2</v>
      </c>
    </row>
    <row r="226" spans="2:8">
      <c r="B226" s="121">
        <v>45322</v>
      </c>
      <c r="C226" s="122">
        <v>139.55000000000001</v>
      </c>
      <c r="D226">
        <f t="shared" si="6"/>
        <v>-0.47870750840493081</v>
      </c>
      <c r="E226">
        <v>1.7128279883382093E-2</v>
      </c>
      <c r="G226">
        <v>223</v>
      </c>
      <c r="H226">
        <f t="shared" ca="1" si="7"/>
        <v>-4.1486702335310592E-2</v>
      </c>
    </row>
    <row r="227" spans="2:8">
      <c r="B227" s="121">
        <v>45545</v>
      </c>
      <c r="C227" s="122">
        <v>267.7</v>
      </c>
      <c r="D227">
        <f t="shared" si="6"/>
        <v>0.72876977720374558</v>
      </c>
      <c r="E227">
        <v>1.7097264437689972E-2</v>
      </c>
      <c r="G227">
        <v>224</v>
      </c>
      <c r="H227">
        <f t="shared" ca="1" si="7"/>
        <v>4.132652578973315E-2</v>
      </c>
    </row>
    <row r="228" spans="2:8">
      <c r="B228" s="121">
        <v>45337</v>
      </c>
      <c r="C228" s="122">
        <v>154.85</v>
      </c>
      <c r="D228">
        <f t="shared" si="6"/>
        <v>-0.24081972839143015</v>
      </c>
      <c r="E228">
        <v>1.7077175697865314E-2</v>
      </c>
      <c r="G228">
        <v>225</v>
      </c>
      <c r="H228">
        <f t="shared" ca="1" si="7"/>
        <v>8.2812970651132967E-3</v>
      </c>
    </row>
    <row r="229" spans="2:8">
      <c r="B229" s="121">
        <v>45474</v>
      </c>
      <c r="C229" s="122">
        <v>203.97</v>
      </c>
      <c r="D229">
        <f t="shared" si="6"/>
        <v>2.9994117647058824</v>
      </c>
      <c r="E229">
        <v>1.7002393298763446E-2</v>
      </c>
      <c r="G229">
        <v>226</v>
      </c>
      <c r="H229">
        <f t="shared" ca="1" si="7"/>
        <v>5.9288256671454539E-3</v>
      </c>
    </row>
    <row r="230" spans="2:8">
      <c r="B230" s="121">
        <v>44944</v>
      </c>
      <c r="C230" s="122">
        <v>51</v>
      </c>
      <c r="D230">
        <f t="shared" si="6"/>
        <v>-0.154228855721393</v>
      </c>
      <c r="E230">
        <v>1.6949152542372909E-2</v>
      </c>
      <c r="G230">
        <v>227</v>
      </c>
      <c r="H230">
        <f t="shared" ca="1" si="7"/>
        <v>-1.2916493590029093E-2</v>
      </c>
    </row>
    <row r="231" spans="2:8">
      <c r="B231" s="121">
        <v>44928</v>
      </c>
      <c r="C231" s="122">
        <v>60.3</v>
      </c>
      <c r="D231">
        <f t="shared" si="6"/>
        <v>-0.7018836209027538</v>
      </c>
      <c r="E231">
        <v>1.6863406408094434E-2</v>
      </c>
      <c r="G231">
        <v>228</v>
      </c>
      <c r="H231">
        <f t="shared" ca="1" si="7"/>
        <v>-1.282540821110892E-2</v>
      </c>
    </row>
    <row r="232" spans="2:8">
      <c r="B232" s="121">
        <v>45468</v>
      </c>
      <c r="C232" s="122">
        <v>202.27</v>
      </c>
      <c r="D232">
        <f t="shared" si="6"/>
        <v>0.70619991564740625</v>
      </c>
      <c r="E232">
        <v>1.6840941081842063E-2</v>
      </c>
      <c r="G232">
        <v>229</v>
      </c>
      <c r="H232">
        <f t="shared" ca="1" si="7"/>
        <v>3.5015979524227241E-2</v>
      </c>
    </row>
    <row r="233" spans="2:8">
      <c r="B233" s="121">
        <v>45260</v>
      </c>
      <c r="C233" s="122">
        <v>118.55</v>
      </c>
      <c r="D233">
        <f t="shared" si="6"/>
        <v>-0.39267418032786883</v>
      </c>
      <c r="E233">
        <v>1.6723842195540333E-2</v>
      </c>
      <c r="G233">
        <v>230</v>
      </c>
      <c r="H233">
        <f t="shared" ca="1" si="7"/>
        <v>-1.8123993099659612E-2</v>
      </c>
    </row>
    <row r="234" spans="2:8">
      <c r="B234" s="121">
        <v>45428</v>
      </c>
      <c r="C234" s="122">
        <v>195.2</v>
      </c>
      <c r="D234">
        <f t="shared" si="6"/>
        <v>1.361766485178463</v>
      </c>
      <c r="E234">
        <v>1.6666666666666607E-2</v>
      </c>
      <c r="G234">
        <v>231</v>
      </c>
      <c r="H234">
        <f t="shared" ca="1" si="7"/>
        <v>-2.7225862536938088E-2</v>
      </c>
    </row>
    <row r="235" spans="2:8">
      <c r="B235" s="121">
        <v>45132</v>
      </c>
      <c r="C235" s="122">
        <v>82.65</v>
      </c>
      <c r="D235">
        <f t="shared" si="6"/>
        <v>-0.58024377856780085</v>
      </c>
      <c r="E235">
        <v>1.6605166051660621E-2</v>
      </c>
      <c r="G235">
        <v>232</v>
      </c>
      <c r="H235">
        <f t="shared" ca="1" si="7"/>
        <v>9.563921149936646E-3</v>
      </c>
    </row>
    <row r="236" spans="2:8">
      <c r="B236" s="121">
        <v>45392</v>
      </c>
      <c r="C236" s="122">
        <v>196.9</v>
      </c>
      <c r="D236">
        <f t="shared" si="6"/>
        <v>-0.25537949551866279</v>
      </c>
      <c r="E236">
        <v>1.6520392359318622E-2</v>
      </c>
      <c r="G236">
        <v>233</v>
      </c>
      <c r="H236">
        <f t="shared" ca="1" si="7"/>
        <v>-2.2816288594167358E-2</v>
      </c>
    </row>
    <row r="237" spans="2:8">
      <c r="B237" s="121">
        <v>45520</v>
      </c>
      <c r="C237" s="122">
        <v>264.43</v>
      </c>
      <c r="D237">
        <f t="shared" si="6"/>
        <v>-7.1262995223377423E-2</v>
      </c>
      <c r="E237">
        <v>1.6491120166064507E-2</v>
      </c>
      <c r="G237">
        <v>234</v>
      </c>
      <c r="H237">
        <f t="shared" ca="1" si="7"/>
        <v>2.8716481659620489E-3</v>
      </c>
    </row>
    <row r="238" spans="2:8">
      <c r="B238" s="121">
        <v>45623</v>
      </c>
      <c r="C238" s="122">
        <v>284.72000000000003</v>
      </c>
      <c r="D238">
        <f t="shared" si="6"/>
        <v>1.2410074773711139</v>
      </c>
      <c r="E238">
        <v>1.6457820142087087E-2</v>
      </c>
      <c r="G238">
        <v>235</v>
      </c>
      <c r="H238">
        <f t="shared" ca="1" si="7"/>
        <v>-1.9465527541152917E-2</v>
      </c>
    </row>
    <row r="239" spans="2:8">
      <c r="B239" s="121">
        <v>45287</v>
      </c>
      <c r="C239" s="122">
        <v>127.05</v>
      </c>
      <c r="D239">
        <f t="shared" si="6"/>
        <v>0.92354277062831192</v>
      </c>
      <c r="E239">
        <v>1.6399999999999977E-2</v>
      </c>
      <c r="G239">
        <v>236</v>
      </c>
      <c r="H239">
        <f t="shared" ca="1" si="7"/>
        <v>-8.7257072919790912E-3</v>
      </c>
    </row>
    <row r="240" spans="2:8">
      <c r="B240" s="121">
        <v>44733</v>
      </c>
      <c r="C240" s="122">
        <v>66.05</v>
      </c>
      <c r="D240">
        <f t="shared" si="6"/>
        <v>-0.48976438779451525</v>
      </c>
      <c r="E240">
        <v>1.6153846153846109E-2</v>
      </c>
      <c r="G240">
        <v>237</v>
      </c>
      <c r="H240">
        <f t="shared" ca="1" si="7"/>
        <v>2.3929300099028657E-2</v>
      </c>
    </row>
    <row r="241" spans="2:8">
      <c r="B241" s="121">
        <v>45309</v>
      </c>
      <c r="C241" s="122">
        <v>129.44999999999999</v>
      </c>
      <c r="D241">
        <f t="shared" si="6"/>
        <v>1.3905817174515234</v>
      </c>
      <c r="E241">
        <v>1.6091051805337386E-2</v>
      </c>
      <c r="G241">
        <v>238</v>
      </c>
      <c r="H241">
        <f t="shared" ca="1" si="7"/>
        <v>-1.4304683607439264E-2</v>
      </c>
    </row>
    <row r="242" spans="2:8">
      <c r="B242" s="121">
        <v>45035</v>
      </c>
      <c r="C242" s="122">
        <v>54.15</v>
      </c>
      <c r="D242">
        <f t="shared" si="6"/>
        <v>-0.60503282275711157</v>
      </c>
      <c r="E242">
        <v>1.5947467166979389E-2</v>
      </c>
      <c r="G242">
        <v>239</v>
      </c>
      <c r="H242">
        <f t="shared" ca="1" si="7"/>
        <v>-4.9307113354243315E-3</v>
      </c>
    </row>
    <row r="243" spans="2:8">
      <c r="B243" s="121">
        <v>44476</v>
      </c>
      <c r="C243" s="122">
        <v>137.1</v>
      </c>
      <c r="D243">
        <f t="shared" si="6"/>
        <v>0.37858220211161375</v>
      </c>
      <c r="E243">
        <v>1.5931826602445395E-2</v>
      </c>
      <c r="G243">
        <v>240</v>
      </c>
      <c r="H243">
        <f t="shared" ca="1" si="7"/>
        <v>-4.0010311294692395E-2</v>
      </c>
    </row>
    <row r="244" spans="2:8">
      <c r="B244" s="121">
        <v>45183</v>
      </c>
      <c r="C244" s="122">
        <v>99.45</v>
      </c>
      <c r="D244">
        <f t="shared" si="6"/>
        <v>0.81478102189781032</v>
      </c>
      <c r="E244">
        <v>1.5832482124616926E-2</v>
      </c>
      <c r="G244">
        <v>241</v>
      </c>
      <c r="H244">
        <f t="shared" ca="1" si="7"/>
        <v>1.4983017843686967E-2</v>
      </c>
    </row>
    <row r="245" spans="2:8">
      <c r="B245" s="121">
        <v>44993</v>
      </c>
      <c r="C245" s="122">
        <v>54.8</v>
      </c>
      <c r="D245">
        <f t="shared" si="6"/>
        <v>-0.15038759689922485</v>
      </c>
      <c r="E245">
        <v>1.5755329008340951E-2</v>
      </c>
      <c r="G245">
        <v>242</v>
      </c>
      <c r="H245">
        <f t="shared" ca="1" si="7"/>
        <v>-1.1956581621291351E-2</v>
      </c>
    </row>
    <row r="246" spans="2:8">
      <c r="B246" s="121">
        <v>45065</v>
      </c>
      <c r="C246" s="122">
        <v>64.5</v>
      </c>
      <c r="D246">
        <f t="shared" si="6"/>
        <v>0.16321009918845802</v>
      </c>
      <c r="E246">
        <v>1.5748031496062992E-2</v>
      </c>
      <c r="G246">
        <v>243</v>
      </c>
      <c r="H246">
        <f t="shared" ca="1" si="7"/>
        <v>5.7495831363597635E-2</v>
      </c>
    </row>
    <row r="247" spans="2:8">
      <c r="B247" s="121">
        <v>44781</v>
      </c>
      <c r="C247" s="122">
        <v>55.45</v>
      </c>
      <c r="D247">
        <f t="shared" si="6"/>
        <v>-0.15019157088122601</v>
      </c>
      <c r="E247">
        <v>1.5567765567765594E-2</v>
      </c>
      <c r="G247">
        <v>244</v>
      </c>
      <c r="H247">
        <f t="shared" ca="1" si="7"/>
        <v>-1.1701834661079359E-3</v>
      </c>
    </row>
    <row r="248" spans="2:8">
      <c r="B248" s="121">
        <v>44790</v>
      </c>
      <c r="C248" s="122">
        <v>65.25</v>
      </c>
      <c r="D248">
        <f t="shared" si="6"/>
        <v>-0.35714285714285715</v>
      </c>
      <c r="E248">
        <v>1.556420233463035E-2</v>
      </c>
      <c r="G248">
        <v>245</v>
      </c>
      <c r="H248">
        <f t="shared" ca="1" si="7"/>
        <v>1.8962362603901536E-2</v>
      </c>
    </row>
    <row r="249" spans="2:8">
      <c r="B249" s="121">
        <v>45198</v>
      </c>
      <c r="C249" s="122">
        <v>101.5</v>
      </c>
      <c r="D249">
        <f t="shared" si="6"/>
        <v>0.40290255701451289</v>
      </c>
      <c r="E249">
        <v>1.5507753876938441E-2</v>
      </c>
      <c r="G249">
        <v>246</v>
      </c>
      <c r="H249">
        <f t="shared" ca="1" si="7"/>
        <v>-1.6083203481777306E-2</v>
      </c>
    </row>
    <row r="250" spans="2:8">
      <c r="B250" s="121">
        <v>45083</v>
      </c>
      <c r="C250" s="122">
        <v>72.349999999999994</v>
      </c>
      <c r="D250">
        <f t="shared" si="6"/>
        <v>-0.36171151301279225</v>
      </c>
      <c r="E250">
        <v>1.5438596491227991E-2</v>
      </c>
      <c r="G250">
        <v>247</v>
      </c>
      <c r="H250">
        <f t="shared" ca="1" si="7"/>
        <v>-7.1241965447689556E-2</v>
      </c>
    </row>
    <row r="251" spans="2:8">
      <c r="B251" s="121">
        <v>45219</v>
      </c>
      <c r="C251" s="122">
        <v>113.35</v>
      </c>
      <c r="D251">
        <f t="shared" si="6"/>
        <v>-0.58288868445262187</v>
      </c>
      <c r="E251">
        <v>1.5226153157187537E-2</v>
      </c>
      <c r="G251">
        <v>248</v>
      </c>
      <c r="H251">
        <f t="shared" ca="1" si="7"/>
        <v>1.2752025270770542E-2</v>
      </c>
    </row>
    <row r="252" spans="2:8">
      <c r="B252" s="121">
        <v>45546</v>
      </c>
      <c r="C252" s="122">
        <v>271.75</v>
      </c>
      <c r="D252">
        <f t="shared" si="6"/>
        <v>0.90501226778829291</v>
      </c>
      <c r="E252">
        <v>1.512887560702283E-2</v>
      </c>
      <c r="G252">
        <v>249</v>
      </c>
      <c r="H252">
        <f t="shared" ca="1" si="7"/>
        <v>9.3684530617324912E-3</v>
      </c>
    </row>
    <row r="253" spans="2:8">
      <c r="B253" s="121">
        <v>44543</v>
      </c>
      <c r="C253" s="122">
        <v>142.65</v>
      </c>
      <c r="D253">
        <f t="shared" si="6"/>
        <v>0.54466702761234453</v>
      </c>
      <c r="E253">
        <v>1.494130202774809E-2</v>
      </c>
      <c r="G253">
        <v>250</v>
      </c>
      <c r="H253">
        <f t="shared" ca="1" si="7"/>
        <v>1.147459592967272E-2</v>
      </c>
    </row>
    <row r="254" spans="2:8">
      <c r="B254" s="121">
        <v>45166</v>
      </c>
      <c r="C254" s="122">
        <v>92.35</v>
      </c>
      <c r="D254">
        <f t="shared" si="6"/>
        <v>-0.49286106534870949</v>
      </c>
      <c r="E254">
        <v>1.4835164835164772E-2</v>
      </c>
      <c r="G254">
        <v>251</v>
      </c>
      <c r="H254">
        <f t="shared" ca="1" si="7"/>
        <v>1.5846130745116257E-2</v>
      </c>
    </row>
    <row r="255" spans="2:8">
      <c r="B255" s="121">
        <v>45379</v>
      </c>
      <c r="C255" s="122">
        <v>182.1</v>
      </c>
      <c r="D255">
        <f t="shared" si="6"/>
        <v>0.82282282282282271</v>
      </c>
      <c r="E255">
        <v>1.4767344664251914E-2</v>
      </c>
      <c r="G255">
        <v>252</v>
      </c>
      <c r="H255">
        <f t="shared" ca="1" si="7"/>
        <v>-5.0760386353723257E-2</v>
      </c>
    </row>
    <row r="256" spans="2:8">
      <c r="B256" s="121">
        <v>45195</v>
      </c>
      <c r="C256" s="122">
        <v>99.9</v>
      </c>
      <c r="D256">
        <f t="shared" si="6"/>
        <v>-0.50087434424181865</v>
      </c>
      <c r="E256">
        <v>1.472828847130526E-2</v>
      </c>
      <c r="G256">
        <v>253</v>
      </c>
      <c r="H256">
        <f t="shared" ca="1" si="7"/>
        <v>1.6304514940584346E-2</v>
      </c>
    </row>
    <row r="257" spans="2:8">
      <c r="B257" s="121">
        <v>45470</v>
      </c>
      <c r="C257" s="122">
        <v>200.15</v>
      </c>
      <c r="D257">
        <f t="shared" si="6"/>
        <v>1.5034396497811131</v>
      </c>
      <c r="E257">
        <v>1.4702154626109028E-2</v>
      </c>
      <c r="G257">
        <v>254</v>
      </c>
      <c r="H257">
        <f t="shared" ca="1" si="7"/>
        <v>-6.3939746586868761E-3</v>
      </c>
    </row>
    <row r="258" spans="2:8">
      <c r="B258" s="121">
        <v>44620</v>
      </c>
      <c r="C258" s="122">
        <v>79.95</v>
      </c>
      <c r="D258">
        <f t="shared" si="6"/>
        <v>-0.63761218384552631</v>
      </c>
      <c r="E258">
        <v>1.4593908629441698E-2</v>
      </c>
      <c r="G258">
        <v>255</v>
      </c>
      <c r="H258">
        <f t="shared" ca="1" si="7"/>
        <v>-1.2897882064084355E-2</v>
      </c>
    </row>
    <row r="259" spans="2:8">
      <c r="B259" s="121">
        <v>45491</v>
      </c>
      <c r="C259" s="122">
        <v>220.62</v>
      </c>
      <c r="D259">
        <f t="shared" si="6"/>
        <v>0.60626137604659636</v>
      </c>
      <c r="E259">
        <v>1.4391466274311442E-2</v>
      </c>
      <c r="G259">
        <v>256</v>
      </c>
      <c r="H259">
        <f t="shared" ca="1" si="7"/>
        <v>6.993961025744698E-2</v>
      </c>
    </row>
    <row r="260" spans="2:8">
      <c r="B260" s="121">
        <v>44421</v>
      </c>
      <c r="C260" s="122">
        <v>137.35</v>
      </c>
      <c r="D260">
        <f t="shared" ref="D260:D323" si="8">IFERROR((C260-C261)/C261,0)</f>
        <v>1.2224919093851132</v>
      </c>
      <c r="E260">
        <v>1.4027316352897791E-2</v>
      </c>
      <c r="G260">
        <v>257</v>
      </c>
      <c r="H260">
        <f t="shared" ca="1" si="7"/>
        <v>-3.068699336664087E-2</v>
      </c>
    </row>
    <row r="261" spans="2:8">
      <c r="B261" s="121">
        <v>45056</v>
      </c>
      <c r="C261" s="122">
        <v>61.8</v>
      </c>
      <c r="D261">
        <f t="shared" si="8"/>
        <v>4.8346055979643664E-2</v>
      </c>
      <c r="E261">
        <v>1.3945857260049127E-2</v>
      </c>
      <c r="G261">
        <v>258</v>
      </c>
      <c r="H261">
        <f t="shared" ref="H261:H324" ca="1" si="9">IFERROR(_xlfn.NORM.INV(RAND(),N$5,N$6),0)</f>
        <v>3.5751891648962135E-2</v>
      </c>
    </row>
    <row r="262" spans="2:8">
      <c r="B262" s="121">
        <v>44922</v>
      </c>
      <c r="C262" s="122">
        <v>58.95</v>
      </c>
      <c r="D262">
        <f t="shared" si="8"/>
        <v>6.5040650406504086E-2</v>
      </c>
      <c r="E262">
        <v>1.3757523645743839E-2</v>
      </c>
      <c r="G262">
        <v>259</v>
      </c>
      <c r="H262">
        <f t="shared" ca="1" si="9"/>
        <v>-1.5801899155986111E-2</v>
      </c>
    </row>
    <row r="263" spans="2:8">
      <c r="B263" s="121">
        <v>44978</v>
      </c>
      <c r="C263" s="122">
        <v>55.35</v>
      </c>
      <c r="D263">
        <f t="shared" si="8"/>
        <v>-0.21489361702127657</v>
      </c>
      <c r="E263">
        <v>1.3736263736263736E-2</v>
      </c>
      <c r="G263">
        <v>260</v>
      </c>
      <c r="H263">
        <f t="shared" ca="1" si="9"/>
        <v>5.2504826899740432E-2</v>
      </c>
    </row>
    <row r="264" spans="2:8">
      <c r="B264" s="121">
        <v>44736</v>
      </c>
      <c r="C264" s="122">
        <v>70.5</v>
      </c>
      <c r="D264">
        <f t="shared" si="8"/>
        <v>0.25892857142857145</v>
      </c>
      <c r="E264">
        <v>1.365923795830342E-2</v>
      </c>
      <c r="G264">
        <v>261</v>
      </c>
      <c r="H264">
        <f t="shared" ca="1" si="9"/>
        <v>2.4652517585103785E-3</v>
      </c>
    </row>
    <row r="265" spans="2:8">
      <c r="B265" s="121">
        <v>44935</v>
      </c>
      <c r="C265" s="122">
        <v>56</v>
      </c>
      <c r="D265">
        <f t="shared" si="8"/>
        <v>-0.2543275632490013</v>
      </c>
      <c r="E265">
        <v>1.3574660633484163E-2</v>
      </c>
      <c r="G265">
        <v>262</v>
      </c>
      <c r="H265">
        <f t="shared" ca="1" si="9"/>
        <v>-1.4657270161791504E-2</v>
      </c>
    </row>
    <row r="266" spans="2:8">
      <c r="B266" s="121">
        <v>45092</v>
      </c>
      <c r="C266" s="122">
        <v>75.099999999999994</v>
      </c>
      <c r="D266">
        <f t="shared" si="8"/>
        <v>-0.38366844480919166</v>
      </c>
      <c r="E266">
        <v>1.3495276653171391E-2</v>
      </c>
      <c r="G266">
        <v>263</v>
      </c>
      <c r="H266">
        <f t="shared" ca="1" si="9"/>
        <v>7.5894547290000251E-3</v>
      </c>
    </row>
    <row r="267" spans="2:8">
      <c r="B267" s="121">
        <v>45246</v>
      </c>
      <c r="C267" s="122">
        <v>121.85</v>
      </c>
      <c r="D267">
        <f t="shared" si="8"/>
        <v>-0.50807428340734762</v>
      </c>
      <c r="E267">
        <v>1.3305613305613258E-2</v>
      </c>
      <c r="G267">
        <v>264</v>
      </c>
      <c r="H267">
        <f t="shared" ca="1" si="9"/>
        <v>4.277794450404495E-2</v>
      </c>
    </row>
    <row r="268" spans="2:8">
      <c r="B268" s="121">
        <v>45538</v>
      </c>
      <c r="C268" s="122">
        <v>247.7</v>
      </c>
      <c r="D268">
        <f t="shared" si="8"/>
        <v>0.57871255576800495</v>
      </c>
      <c r="E268">
        <v>1.329515238290039E-2</v>
      </c>
      <c r="G268">
        <v>265</v>
      </c>
      <c r="H268">
        <f t="shared" ca="1" si="9"/>
        <v>1.3569582519519275E-3</v>
      </c>
    </row>
    <row r="269" spans="2:8">
      <c r="B269" s="121">
        <v>45363</v>
      </c>
      <c r="C269" s="122">
        <v>156.9</v>
      </c>
      <c r="D269">
        <f t="shared" si="8"/>
        <v>0.2046065259117083</v>
      </c>
      <c r="E269">
        <v>1.3238618017436303E-2</v>
      </c>
      <c r="G269">
        <v>266</v>
      </c>
      <c r="H269">
        <f t="shared" ca="1" si="9"/>
        <v>3.9970545621947982E-2</v>
      </c>
    </row>
    <row r="270" spans="2:8">
      <c r="B270" s="121">
        <v>45279</v>
      </c>
      <c r="C270" s="122">
        <v>130.25</v>
      </c>
      <c r="D270">
        <f t="shared" si="8"/>
        <v>-0.29403794037940378</v>
      </c>
      <c r="E270">
        <v>1.3224426293271011E-2</v>
      </c>
      <c r="G270">
        <v>267</v>
      </c>
      <c r="H270">
        <f t="shared" ca="1" si="9"/>
        <v>9.5048407215247988E-3</v>
      </c>
    </row>
    <row r="271" spans="2:8">
      <c r="B271" s="121">
        <v>45383</v>
      </c>
      <c r="C271" s="122">
        <v>184.5</v>
      </c>
      <c r="D271">
        <f t="shared" si="8"/>
        <v>0.46603098927294406</v>
      </c>
      <c r="E271">
        <v>1.3179571663920954E-2</v>
      </c>
      <c r="G271">
        <v>268</v>
      </c>
      <c r="H271">
        <f t="shared" ca="1" si="9"/>
        <v>-2.6877297642089451E-3</v>
      </c>
    </row>
    <row r="272" spans="2:8">
      <c r="B272" s="121">
        <v>44434</v>
      </c>
      <c r="C272" s="122">
        <v>125.85</v>
      </c>
      <c r="D272">
        <f t="shared" si="8"/>
        <v>0.99761904761904752</v>
      </c>
      <c r="E272">
        <v>1.2877263581488888E-2</v>
      </c>
      <c r="G272">
        <v>269</v>
      </c>
      <c r="H272">
        <f t="shared" ca="1" si="9"/>
        <v>3.6357125145924395E-2</v>
      </c>
    </row>
    <row r="273" spans="2:8">
      <c r="B273" s="121">
        <v>44869</v>
      </c>
      <c r="C273" s="122">
        <v>63</v>
      </c>
      <c r="D273">
        <f t="shared" si="8"/>
        <v>-0.66597741371083186</v>
      </c>
      <c r="E273">
        <v>1.2861736334405098E-2</v>
      </c>
      <c r="G273">
        <v>270</v>
      </c>
      <c r="H273">
        <f t="shared" ca="1" si="9"/>
        <v>-2.9098911858548258E-2</v>
      </c>
    </row>
    <row r="274" spans="2:8">
      <c r="B274" s="121">
        <v>45461</v>
      </c>
      <c r="C274" s="122">
        <v>188.61</v>
      </c>
      <c r="D274">
        <f t="shared" si="8"/>
        <v>1.9470312500000002</v>
      </c>
      <c r="E274">
        <v>1.272551546391755E-2</v>
      </c>
      <c r="G274">
        <v>271</v>
      </c>
      <c r="H274">
        <f t="shared" ca="1" si="9"/>
        <v>-2.4085151436148693E-2</v>
      </c>
    </row>
    <row r="275" spans="2:8">
      <c r="B275" s="121">
        <v>44890</v>
      </c>
      <c r="C275" s="122">
        <v>64</v>
      </c>
      <c r="D275">
        <f t="shared" si="8"/>
        <v>-0.71126951186501852</v>
      </c>
      <c r="E275">
        <v>1.2658227848101221E-2</v>
      </c>
      <c r="G275">
        <v>272</v>
      </c>
      <c r="H275">
        <f t="shared" ca="1" si="9"/>
        <v>-1.3537449469429799E-2</v>
      </c>
    </row>
    <row r="276" spans="2:8">
      <c r="B276" s="121">
        <v>45495</v>
      </c>
      <c r="C276" s="122">
        <v>221.66</v>
      </c>
      <c r="D276">
        <f t="shared" si="8"/>
        <v>1.6247483718176432</v>
      </c>
      <c r="E276">
        <v>1.2654758097674679E-2</v>
      </c>
      <c r="G276">
        <v>273</v>
      </c>
      <c r="H276">
        <f t="shared" ca="1" si="9"/>
        <v>4.6358592521788561E-2</v>
      </c>
    </row>
    <row r="277" spans="2:8">
      <c r="B277" s="121">
        <v>44662</v>
      </c>
      <c r="C277" s="122">
        <v>84.45</v>
      </c>
      <c r="D277">
        <f t="shared" si="8"/>
        <v>-0.67914133738601823</v>
      </c>
      <c r="E277">
        <v>1.2589928057553922E-2</v>
      </c>
      <c r="G277">
        <v>274</v>
      </c>
      <c r="H277">
        <f t="shared" ca="1" si="9"/>
        <v>-3.1220977325693375E-2</v>
      </c>
    </row>
    <row r="278" spans="2:8">
      <c r="B278" s="121">
        <v>45544</v>
      </c>
      <c r="C278" s="122">
        <v>263.2</v>
      </c>
      <c r="D278">
        <f t="shared" si="8"/>
        <v>2.2373923739237389</v>
      </c>
      <c r="E278">
        <v>1.250240430852087E-2</v>
      </c>
      <c r="G278">
        <v>275</v>
      </c>
      <c r="H278">
        <f t="shared" ca="1" si="9"/>
        <v>-3.2059964260489786E-2</v>
      </c>
    </row>
    <row r="279" spans="2:8">
      <c r="B279" s="121">
        <v>45131</v>
      </c>
      <c r="C279" s="122">
        <v>81.3</v>
      </c>
      <c r="D279">
        <f t="shared" si="8"/>
        <v>0.50974930362116977</v>
      </c>
      <c r="E279">
        <v>1.2453300124533002E-2</v>
      </c>
      <c r="G279">
        <v>276</v>
      </c>
      <c r="H279">
        <f t="shared" ca="1" si="9"/>
        <v>-1.5780585287408194E-3</v>
      </c>
    </row>
    <row r="280" spans="2:8">
      <c r="B280" s="121">
        <v>45029</v>
      </c>
      <c r="C280" s="122">
        <v>53.85</v>
      </c>
      <c r="D280">
        <f t="shared" si="8"/>
        <v>-0.60750728862973757</v>
      </c>
      <c r="E280">
        <v>1.2218045112781928E-2</v>
      </c>
      <c r="G280">
        <v>277</v>
      </c>
      <c r="H280">
        <f t="shared" ca="1" si="9"/>
        <v>2.980672064460025E-2</v>
      </c>
    </row>
    <row r="281" spans="2:8">
      <c r="B281" s="121">
        <v>45321</v>
      </c>
      <c r="C281" s="122">
        <v>137.19999999999999</v>
      </c>
      <c r="D281">
        <f t="shared" si="8"/>
        <v>1.189944134078212</v>
      </c>
      <c r="E281">
        <v>1.2172630025820561E-2</v>
      </c>
      <c r="G281">
        <v>278</v>
      </c>
      <c r="H281">
        <f t="shared" ca="1" si="9"/>
        <v>2.4150111247109141E-2</v>
      </c>
    </row>
    <row r="282" spans="2:8">
      <c r="B282" s="121">
        <v>44851</v>
      </c>
      <c r="C282" s="122">
        <v>62.65</v>
      </c>
      <c r="D282">
        <f t="shared" si="8"/>
        <v>-0.61810423651325819</v>
      </c>
      <c r="E282">
        <v>1.2116316639741519E-2</v>
      </c>
      <c r="G282">
        <v>279</v>
      </c>
      <c r="H282">
        <f t="shared" ca="1" si="9"/>
        <v>-4.4905070840889634E-2</v>
      </c>
    </row>
    <row r="283" spans="2:8">
      <c r="B283" s="121">
        <v>45345</v>
      </c>
      <c r="C283" s="122">
        <v>164.05</v>
      </c>
      <c r="D283">
        <f t="shared" si="8"/>
        <v>-0.45849150024756552</v>
      </c>
      <c r="E283">
        <v>1.2029611351017995E-2</v>
      </c>
      <c r="G283">
        <v>280</v>
      </c>
      <c r="H283">
        <f t="shared" ca="1" si="9"/>
        <v>-5.3142345453846648E-2</v>
      </c>
    </row>
    <row r="284" spans="2:8">
      <c r="B284" s="121">
        <v>45632</v>
      </c>
      <c r="C284" s="122">
        <v>302.95</v>
      </c>
      <c r="D284">
        <f t="shared" si="8"/>
        <v>0.93331206126356103</v>
      </c>
      <c r="E284">
        <v>1.2026056455653801E-2</v>
      </c>
      <c r="G284">
        <v>281</v>
      </c>
      <c r="H284">
        <f t="shared" ca="1" si="9"/>
        <v>-1.2557046144052796E-2</v>
      </c>
    </row>
    <row r="285" spans="2:8">
      <c r="B285" s="121">
        <v>45338</v>
      </c>
      <c r="C285" s="122">
        <v>156.69999999999999</v>
      </c>
      <c r="D285">
        <f t="shared" si="8"/>
        <v>-0.19826042466103863</v>
      </c>
      <c r="E285">
        <v>1.1947045527930219E-2</v>
      </c>
      <c r="G285">
        <v>282</v>
      </c>
      <c r="H285">
        <f t="shared" ca="1" si="9"/>
        <v>3.6468443438027444E-2</v>
      </c>
    </row>
    <row r="286" spans="2:8">
      <c r="B286" s="121">
        <v>45414</v>
      </c>
      <c r="C286" s="122">
        <v>195.45</v>
      </c>
      <c r="D286">
        <f t="shared" si="8"/>
        <v>-0.24867379103559623</v>
      </c>
      <c r="E286">
        <v>1.1907843644835532E-2</v>
      </c>
      <c r="G286">
        <v>283</v>
      </c>
      <c r="H286">
        <f t="shared" ca="1" si="9"/>
        <v>-2.973123142256626E-2</v>
      </c>
    </row>
    <row r="287" spans="2:8">
      <c r="B287" s="121">
        <v>45518</v>
      </c>
      <c r="C287" s="122">
        <v>260.14</v>
      </c>
      <c r="D287">
        <f t="shared" si="8"/>
        <v>3.0678655199374512</v>
      </c>
      <c r="E287">
        <v>1.1902909600124485E-2</v>
      </c>
      <c r="G287">
        <v>284</v>
      </c>
      <c r="H287">
        <f t="shared" ca="1" si="9"/>
        <v>-5.7699217986495631E-3</v>
      </c>
    </row>
    <row r="288" spans="2:8">
      <c r="B288" s="121">
        <v>44823</v>
      </c>
      <c r="C288" s="122">
        <v>63.95</v>
      </c>
      <c r="D288">
        <f t="shared" si="8"/>
        <v>-0.77814397224631404</v>
      </c>
      <c r="E288">
        <v>1.1867088607594936E-2</v>
      </c>
      <c r="G288">
        <v>285</v>
      </c>
      <c r="H288">
        <f t="shared" ca="1" si="9"/>
        <v>1.1237176916590813E-2</v>
      </c>
    </row>
    <row r="289" spans="2:8">
      <c r="B289" s="121">
        <v>45639</v>
      </c>
      <c r="C289" s="122">
        <v>288.25</v>
      </c>
      <c r="D289">
        <f t="shared" si="8"/>
        <v>3.7370583401807722</v>
      </c>
      <c r="E289">
        <v>1.1758511758511839E-2</v>
      </c>
      <c r="G289">
        <v>286</v>
      </c>
      <c r="H289">
        <f t="shared" ca="1" si="9"/>
        <v>4.9286116736448213E-2</v>
      </c>
    </row>
    <row r="290" spans="2:8">
      <c r="B290" s="121">
        <v>44924</v>
      </c>
      <c r="C290" s="122">
        <v>60.85</v>
      </c>
      <c r="D290">
        <f t="shared" si="8"/>
        <v>-3.1821797931583136E-2</v>
      </c>
      <c r="E290">
        <v>1.163757273482964E-2</v>
      </c>
      <c r="G290">
        <v>287</v>
      </c>
      <c r="H290">
        <f t="shared" ca="1" si="9"/>
        <v>-6.1393443563087947E-3</v>
      </c>
    </row>
    <row r="291" spans="2:8">
      <c r="B291" s="121">
        <v>44915</v>
      </c>
      <c r="C291" s="122">
        <v>62.85</v>
      </c>
      <c r="D291">
        <f t="shared" si="8"/>
        <v>-0.56095005239259521</v>
      </c>
      <c r="E291">
        <v>1.126307320997591E-2</v>
      </c>
      <c r="G291">
        <v>288</v>
      </c>
      <c r="H291">
        <f t="shared" ca="1" si="9"/>
        <v>-1.0132747938581998E-2</v>
      </c>
    </row>
    <row r="292" spans="2:8">
      <c r="B292" s="121">
        <v>44452</v>
      </c>
      <c r="C292" s="122">
        <v>143.15</v>
      </c>
      <c r="D292">
        <f t="shared" si="8"/>
        <v>6.5897244973938895E-2</v>
      </c>
      <c r="E292">
        <v>1.09463276836159E-2</v>
      </c>
      <c r="G292">
        <v>289</v>
      </c>
      <c r="H292">
        <f t="shared" ca="1" si="9"/>
        <v>-4.0426716852811163E-2</v>
      </c>
    </row>
    <row r="293" spans="2:8">
      <c r="B293" s="121">
        <v>45300</v>
      </c>
      <c r="C293" s="122">
        <v>134.30000000000001</v>
      </c>
      <c r="D293">
        <f t="shared" si="8"/>
        <v>0.61031175059952036</v>
      </c>
      <c r="E293">
        <v>1.0914565299209764E-2</v>
      </c>
      <c r="G293">
        <v>290</v>
      </c>
      <c r="H293">
        <f t="shared" ca="1" si="9"/>
        <v>2.0934103248487459E-2</v>
      </c>
    </row>
    <row r="294" spans="2:8">
      <c r="B294" s="121">
        <v>44659</v>
      </c>
      <c r="C294" s="122">
        <v>83.4</v>
      </c>
      <c r="D294">
        <f t="shared" si="8"/>
        <v>-0.70091447014523933</v>
      </c>
      <c r="E294">
        <v>1.0909090909090978E-2</v>
      </c>
      <c r="G294">
        <v>291</v>
      </c>
      <c r="H294">
        <f t="shared" ca="1" si="9"/>
        <v>5.6470899385079092E-2</v>
      </c>
    </row>
    <row r="295" spans="2:8">
      <c r="B295" s="121">
        <v>45554</v>
      </c>
      <c r="C295" s="122">
        <v>278.85000000000002</v>
      </c>
      <c r="D295">
        <f t="shared" si="8"/>
        <v>2.5031407035175883</v>
      </c>
      <c r="E295">
        <v>1.0875475802066339E-2</v>
      </c>
      <c r="G295">
        <v>292</v>
      </c>
      <c r="H295">
        <f t="shared" ca="1" si="9"/>
        <v>2.9035959337633539E-2</v>
      </c>
    </row>
    <row r="296" spans="2:8">
      <c r="B296" s="121">
        <v>44677</v>
      </c>
      <c r="C296" s="122">
        <v>79.599999999999994</v>
      </c>
      <c r="D296">
        <f t="shared" si="8"/>
        <v>0.28594507269789976</v>
      </c>
      <c r="E296">
        <v>1.0793650793650722E-2</v>
      </c>
      <c r="G296">
        <v>293</v>
      </c>
      <c r="H296">
        <f t="shared" ca="1" si="9"/>
        <v>-2.605593896894676E-2</v>
      </c>
    </row>
    <row r="297" spans="2:8">
      <c r="B297" s="121">
        <v>44848</v>
      </c>
      <c r="C297" s="122">
        <v>61.9</v>
      </c>
      <c r="D297">
        <f t="shared" si="8"/>
        <v>-0.44234234234234238</v>
      </c>
      <c r="E297">
        <v>1.061224489795916E-2</v>
      </c>
      <c r="G297">
        <v>294</v>
      </c>
      <c r="H297">
        <f t="shared" ca="1" si="9"/>
        <v>-1.306118920038697E-2</v>
      </c>
    </row>
    <row r="298" spans="2:8">
      <c r="B298" s="121">
        <v>45212</v>
      </c>
      <c r="C298" s="122">
        <v>111</v>
      </c>
      <c r="D298">
        <f t="shared" si="8"/>
        <v>-0.19565217391304349</v>
      </c>
      <c r="E298">
        <v>1.0468821119708746E-2</v>
      </c>
      <c r="G298">
        <v>295</v>
      </c>
      <c r="H298">
        <f t="shared" ca="1" si="9"/>
        <v>-1.1513284739713846E-2</v>
      </c>
    </row>
    <row r="299" spans="2:8">
      <c r="B299" s="121">
        <v>44470</v>
      </c>
      <c r="C299" s="122">
        <v>138</v>
      </c>
      <c r="D299">
        <f t="shared" si="8"/>
        <v>-0.39856177816517757</v>
      </c>
      <c r="E299">
        <v>1.0248901903367538E-2</v>
      </c>
      <c r="G299">
        <v>296</v>
      </c>
      <c r="H299">
        <f t="shared" ca="1" si="9"/>
        <v>2.3619267337835832E-2</v>
      </c>
    </row>
    <row r="300" spans="2:8">
      <c r="B300" s="121">
        <v>45504</v>
      </c>
      <c r="C300" s="122">
        <v>229.45</v>
      </c>
      <c r="D300">
        <f t="shared" si="8"/>
        <v>0.24687533963699584</v>
      </c>
      <c r="E300">
        <v>1.0214414652401678E-2</v>
      </c>
      <c r="G300">
        <v>297</v>
      </c>
      <c r="H300">
        <f t="shared" ca="1" si="9"/>
        <v>8.1703081807338405E-3</v>
      </c>
    </row>
    <row r="301" spans="2:8">
      <c r="B301" s="121">
        <v>45454</v>
      </c>
      <c r="C301" s="122">
        <v>184.02</v>
      </c>
      <c r="D301">
        <f t="shared" si="8"/>
        <v>-0.18894618537617339</v>
      </c>
      <c r="E301">
        <v>1.0210803689064634E-2</v>
      </c>
      <c r="G301">
        <v>298</v>
      </c>
      <c r="H301">
        <f t="shared" ca="1" si="9"/>
        <v>4.8352584260534022E-2</v>
      </c>
    </row>
    <row r="302" spans="2:8">
      <c r="B302" s="121">
        <v>45502</v>
      </c>
      <c r="C302" s="122">
        <v>226.89</v>
      </c>
      <c r="D302">
        <f t="shared" si="8"/>
        <v>0.17134744450180692</v>
      </c>
      <c r="E302">
        <v>1.010595672691649E-2</v>
      </c>
      <c r="G302">
        <v>299</v>
      </c>
      <c r="H302">
        <f t="shared" ca="1" si="9"/>
        <v>2.1515000761873151E-2</v>
      </c>
    </row>
    <row r="303" spans="2:8">
      <c r="B303" s="121">
        <v>45391</v>
      </c>
      <c r="C303" s="122">
        <v>193.7</v>
      </c>
      <c r="D303">
        <f t="shared" si="8"/>
        <v>0.45913370998116754</v>
      </c>
      <c r="E303">
        <v>9.9061522419185456E-3</v>
      </c>
      <c r="G303">
        <v>300</v>
      </c>
      <c r="H303">
        <f t="shared" ca="1" si="9"/>
        <v>-7.5872065379613024E-2</v>
      </c>
    </row>
    <row r="304" spans="2:8">
      <c r="B304" s="121">
        <v>44557</v>
      </c>
      <c r="C304" s="122">
        <v>132.75</v>
      </c>
      <c r="D304">
        <f t="shared" si="8"/>
        <v>-0.5300884955752212</v>
      </c>
      <c r="E304">
        <v>9.889691898060186E-3</v>
      </c>
      <c r="G304">
        <v>301</v>
      </c>
      <c r="H304">
        <f t="shared" ca="1" si="9"/>
        <v>2.0529995040265772E-3</v>
      </c>
    </row>
    <row r="305" spans="2:8">
      <c r="B305" s="121">
        <v>45628</v>
      </c>
      <c r="C305" s="122">
        <v>282.5</v>
      </c>
      <c r="D305">
        <f t="shared" si="8"/>
        <v>3.5272435897435899</v>
      </c>
      <c r="E305">
        <v>9.7941092364884508E-3</v>
      </c>
      <c r="G305">
        <v>302</v>
      </c>
      <c r="H305">
        <f t="shared" ca="1" si="9"/>
        <v>4.3957863500853532E-2</v>
      </c>
    </row>
    <row r="306" spans="2:8">
      <c r="B306" s="121">
        <v>45057</v>
      </c>
      <c r="C306" s="122">
        <v>62.4</v>
      </c>
      <c r="D306">
        <f t="shared" si="8"/>
        <v>-0.70028818443804031</v>
      </c>
      <c r="E306">
        <v>9.7087378640776933E-3</v>
      </c>
      <c r="G306">
        <v>303</v>
      </c>
      <c r="H306">
        <f t="shared" ca="1" si="9"/>
        <v>4.3524643192255408E-2</v>
      </c>
    </row>
    <row r="307" spans="2:8">
      <c r="B307" s="121">
        <v>45685</v>
      </c>
      <c r="C307" s="122">
        <v>208.2</v>
      </c>
      <c r="D307">
        <f t="shared" si="8"/>
        <v>0.13553313335151349</v>
      </c>
      <c r="E307">
        <v>9.6993210475266739E-3</v>
      </c>
      <c r="G307">
        <v>304</v>
      </c>
      <c r="H307">
        <f t="shared" ca="1" si="9"/>
        <v>1.70371088333117E-2</v>
      </c>
    </row>
    <row r="308" spans="2:8">
      <c r="B308" s="121">
        <v>45441</v>
      </c>
      <c r="C308" s="122">
        <v>183.35</v>
      </c>
      <c r="D308">
        <f t="shared" si="8"/>
        <v>2.8681434599156117</v>
      </c>
      <c r="E308">
        <v>9.6365638766519827E-3</v>
      </c>
      <c r="G308">
        <v>305</v>
      </c>
      <c r="H308">
        <f t="shared" ca="1" si="9"/>
        <v>4.3930981550048352E-3</v>
      </c>
    </row>
    <row r="309" spans="2:8">
      <c r="B309" s="121">
        <v>44956</v>
      </c>
      <c r="C309" s="122">
        <v>47.4</v>
      </c>
      <c r="D309">
        <f t="shared" si="8"/>
        <v>-0.25295508274231682</v>
      </c>
      <c r="E309">
        <v>9.5846645367411235E-3</v>
      </c>
      <c r="G309">
        <v>306</v>
      </c>
      <c r="H309">
        <f t="shared" ca="1" si="9"/>
        <v>1.6243531239081573E-2</v>
      </c>
    </row>
    <row r="310" spans="2:8">
      <c r="B310" s="121">
        <v>44825</v>
      </c>
      <c r="C310" s="122">
        <v>63.45</v>
      </c>
      <c r="D310">
        <f t="shared" si="8"/>
        <v>-0.29811946902654868</v>
      </c>
      <c r="E310">
        <v>9.5465393794749633E-3</v>
      </c>
      <c r="G310">
        <v>307</v>
      </c>
      <c r="H310">
        <f t="shared" ca="1" si="9"/>
        <v>-9.7804661114803751E-3</v>
      </c>
    </row>
    <row r="311" spans="2:8">
      <c r="B311" s="121">
        <v>44592</v>
      </c>
      <c r="C311" s="122">
        <v>90.4</v>
      </c>
      <c r="D311">
        <f t="shared" si="8"/>
        <v>-0.22998296422487222</v>
      </c>
      <c r="E311">
        <v>9.491903964265868E-3</v>
      </c>
      <c r="G311">
        <v>308</v>
      </c>
      <c r="H311">
        <f t="shared" ca="1" si="9"/>
        <v>-4.8999122389502693E-2</v>
      </c>
    </row>
    <row r="312" spans="2:8">
      <c r="B312" s="121">
        <v>45264</v>
      </c>
      <c r="C312" s="122">
        <v>117.4</v>
      </c>
      <c r="D312">
        <f t="shared" si="8"/>
        <v>0.57056856187290983</v>
      </c>
      <c r="E312">
        <v>9.4582975064489132E-3</v>
      </c>
      <c r="G312">
        <v>309</v>
      </c>
      <c r="H312">
        <f t="shared" ca="1" si="9"/>
        <v>1.1671541360616627E-2</v>
      </c>
    </row>
    <row r="313" spans="2:8">
      <c r="B313" s="121">
        <v>45113</v>
      </c>
      <c r="C313" s="122">
        <v>74.75</v>
      </c>
      <c r="D313">
        <f t="shared" si="8"/>
        <v>-1.3360053440213003E-3</v>
      </c>
      <c r="E313">
        <v>9.4530722484807948E-3</v>
      </c>
      <c r="G313">
        <v>310</v>
      </c>
      <c r="H313">
        <f t="shared" ca="1" si="9"/>
        <v>-2.9953415777786367E-2</v>
      </c>
    </row>
    <row r="314" spans="2:8">
      <c r="B314" s="121">
        <v>45103</v>
      </c>
      <c r="C314" s="122">
        <v>74.849999999999994</v>
      </c>
      <c r="D314">
        <f t="shared" si="8"/>
        <v>-7.7634011090573149E-2</v>
      </c>
      <c r="E314">
        <v>9.4403236682398996E-3</v>
      </c>
      <c r="G314">
        <v>311</v>
      </c>
      <c r="H314">
        <f t="shared" ca="1" si="9"/>
        <v>-1.5109271340155543E-2</v>
      </c>
    </row>
    <row r="315" spans="2:8">
      <c r="B315" s="121">
        <v>44642</v>
      </c>
      <c r="C315" s="122">
        <v>81.150000000000006</v>
      </c>
      <c r="D315">
        <f t="shared" si="8"/>
        <v>-0.58859315589353611</v>
      </c>
      <c r="E315">
        <v>9.3283582089552231E-3</v>
      </c>
      <c r="G315">
        <v>312</v>
      </c>
      <c r="H315">
        <f t="shared" ca="1" si="9"/>
        <v>1.7453046766147458E-2</v>
      </c>
    </row>
    <row r="316" spans="2:8">
      <c r="B316" s="121">
        <v>45415</v>
      </c>
      <c r="C316" s="122">
        <v>197.25</v>
      </c>
      <c r="D316">
        <f t="shared" si="8"/>
        <v>-0.24422391662515808</v>
      </c>
      <c r="E316">
        <v>9.2095165003837891E-3</v>
      </c>
      <c r="G316">
        <v>313</v>
      </c>
      <c r="H316">
        <f t="shared" ca="1" si="9"/>
        <v>5.2870958044207772E-2</v>
      </c>
    </row>
    <row r="317" spans="2:8">
      <c r="B317" s="121">
        <v>45608</v>
      </c>
      <c r="C317" s="122">
        <v>260.99</v>
      </c>
      <c r="D317">
        <f t="shared" si="8"/>
        <v>2.3676129032258064</v>
      </c>
      <c r="E317">
        <v>9.1640244373985165E-3</v>
      </c>
      <c r="G317">
        <v>314</v>
      </c>
      <c r="H317">
        <f t="shared" ca="1" si="9"/>
        <v>4.4466263880447915E-2</v>
      </c>
    </row>
    <row r="318" spans="2:8">
      <c r="B318" s="121">
        <v>45119</v>
      </c>
      <c r="C318" s="122">
        <v>77.5</v>
      </c>
      <c r="D318">
        <f t="shared" si="8"/>
        <v>-0.39688715953307391</v>
      </c>
      <c r="E318">
        <v>9.1145833333333703E-3</v>
      </c>
      <c r="G318">
        <v>315</v>
      </c>
      <c r="H318">
        <f t="shared" ca="1" si="9"/>
        <v>4.6823116474773656E-2</v>
      </c>
    </row>
    <row r="319" spans="2:8">
      <c r="B319" s="121">
        <v>45282</v>
      </c>
      <c r="C319" s="122">
        <v>128.5</v>
      </c>
      <c r="D319">
        <f t="shared" si="8"/>
        <v>-8.0829756795422106E-2</v>
      </c>
      <c r="E319">
        <v>9.030231645072679E-3</v>
      </c>
      <c r="G319">
        <v>316</v>
      </c>
      <c r="H319">
        <f t="shared" ca="1" si="9"/>
        <v>-1.1079065954835312E-2</v>
      </c>
    </row>
    <row r="320" spans="2:8">
      <c r="B320" s="121">
        <v>44537</v>
      </c>
      <c r="C320" s="122">
        <v>139.80000000000001</v>
      </c>
      <c r="D320">
        <f t="shared" si="8"/>
        <v>1.4986595174262736</v>
      </c>
      <c r="E320">
        <v>9.0220137134608431E-3</v>
      </c>
      <c r="G320">
        <v>317</v>
      </c>
      <c r="H320">
        <f t="shared" ca="1" si="9"/>
        <v>-2.5915403681641695E-2</v>
      </c>
    </row>
    <row r="321" spans="2:8">
      <c r="B321" s="121">
        <v>44783</v>
      </c>
      <c r="C321" s="122">
        <v>55.95</v>
      </c>
      <c r="D321">
        <f t="shared" si="8"/>
        <v>-0.81148921832884102</v>
      </c>
      <c r="E321">
        <v>9.017132551848512E-3</v>
      </c>
      <c r="G321">
        <v>318</v>
      </c>
      <c r="H321">
        <f t="shared" ca="1" si="9"/>
        <v>1.5600227389135675E-2</v>
      </c>
    </row>
    <row r="322" spans="2:8">
      <c r="B322" s="121">
        <v>45643</v>
      </c>
      <c r="C322" s="122">
        <v>296.8</v>
      </c>
      <c r="D322">
        <f t="shared" si="8"/>
        <v>5.9810748080699874E-2</v>
      </c>
      <c r="E322">
        <v>9.0090090090091252E-3</v>
      </c>
      <c r="G322">
        <v>319</v>
      </c>
      <c r="H322">
        <f t="shared" ca="1" si="9"/>
        <v>3.5857319826301332E-2</v>
      </c>
    </row>
    <row r="323" spans="2:8">
      <c r="B323" s="121">
        <v>45579</v>
      </c>
      <c r="C323" s="122">
        <v>280.05</v>
      </c>
      <c r="D323">
        <f t="shared" si="8"/>
        <v>3.5169354838709679</v>
      </c>
      <c r="E323">
        <v>9.0073860565663844E-3</v>
      </c>
      <c r="G323">
        <v>320</v>
      </c>
      <c r="H323">
        <f t="shared" ca="1" si="9"/>
        <v>5.1985343429968814E-2</v>
      </c>
    </row>
    <row r="324" spans="2:8">
      <c r="B324" s="121">
        <v>44795</v>
      </c>
      <c r="C324" s="122">
        <v>62</v>
      </c>
      <c r="D324">
        <f t="shared" ref="D324:D387" si="10">IFERROR((C324-C325)/C325,0)</f>
        <v>-5.613472333600664E-3</v>
      </c>
      <c r="E324">
        <v>8.9503661513425075E-3</v>
      </c>
      <c r="G324">
        <v>321</v>
      </c>
      <c r="H324">
        <f t="shared" ca="1" si="9"/>
        <v>2.1388496429385912E-2</v>
      </c>
    </row>
    <row r="325" spans="2:8">
      <c r="B325" s="121">
        <v>44858</v>
      </c>
      <c r="C325" s="122">
        <v>62.35</v>
      </c>
      <c r="D325">
        <f t="shared" si="10"/>
        <v>-0.71194271194271197</v>
      </c>
      <c r="E325">
        <v>8.8996763754046002E-3</v>
      </c>
      <c r="G325">
        <v>322</v>
      </c>
      <c r="H325">
        <f t="shared" ref="H325:H388" ca="1" si="11">IFERROR(_xlfn.NORM.INV(RAND(),N$5,N$6),0)</f>
        <v>-1.913269869249443E-2</v>
      </c>
    </row>
    <row r="326" spans="2:8">
      <c r="B326" s="121">
        <v>45679</v>
      </c>
      <c r="C326" s="122">
        <v>216.45</v>
      </c>
      <c r="D326">
        <f t="shared" si="10"/>
        <v>1.2075471698113207</v>
      </c>
      <c r="E326">
        <v>8.8557445816824856E-3</v>
      </c>
      <c r="G326">
        <v>323</v>
      </c>
      <c r="H326">
        <f t="shared" ca="1" si="11"/>
        <v>-4.3165539856642947E-2</v>
      </c>
    </row>
    <row r="327" spans="2:8">
      <c r="B327" s="121">
        <v>45173</v>
      </c>
      <c r="C327" s="122">
        <v>98.05</v>
      </c>
      <c r="D327">
        <f t="shared" si="10"/>
        <v>0.8801534036433365</v>
      </c>
      <c r="E327">
        <v>8.7448559670781304E-3</v>
      </c>
      <c r="G327">
        <v>324</v>
      </c>
      <c r="H327">
        <f t="shared" ca="1" si="11"/>
        <v>-1.1546764096514762E-2</v>
      </c>
    </row>
    <row r="328" spans="2:8">
      <c r="B328" s="121">
        <v>45022</v>
      </c>
      <c r="C328" s="122">
        <v>52.15</v>
      </c>
      <c r="D328">
        <f t="shared" si="10"/>
        <v>-0.62629881762809025</v>
      </c>
      <c r="E328">
        <v>8.7040618955511739E-3</v>
      </c>
      <c r="G328">
        <v>325</v>
      </c>
      <c r="H328">
        <f t="shared" ca="1" si="11"/>
        <v>-2.0626188799520242E-2</v>
      </c>
    </row>
    <row r="329" spans="2:8">
      <c r="B329" s="121">
        <v>45303</v>
      </c>
      <c r="C329" s="122">
        <v>139.55000000000001</v>
      </c>
      <c r="D329">
        <f t="shared" si="10"/>
        <v>-1.2035398230088415E-2</v>
      </c>
      <c r="E329">
        <v>8.6736537766535383E-3</v>
      </c>
      <c r="G329">
        <v>326</v>
      </c>
      <c r="H329">
        <f t="shared" ca="1" si="11"/>
        <v>-3.7217706874882656E-2</v>
      </c>
    </row>
    <row r="330" spans="2:8">
      <c r="B330" s="121">
        <v>44447</v>
      </c>
      <c r="C330" s="122">
        <v>141.25</v>
      </c>
      <c r="D330">
        <f t="shared" si="10"/>
        <v>0.69466106778644288</v>
      </c>
      <c r="E330">
        <v>8.5683684398428321E-3</v>
      </c>
      <c r="G330">
        <v>327</v>
      </c>
      <c r="H330">
        <f t="shared" ca="1" si="11"/>
        <v>2.9324268080793806E-2</v>
      </c>
    </row>
    <row r="331" spans="2:8">
      <c r="B331" s="121">
        <v>45133</v>
      </c>
      <c r="C331" s="122">
        <v>83.35</v>
      </c>
      <c r="D331">
        <f t="shared" si="10"/>
        <v>-0.36519421172886529</v>
      </c>
      <c r="E331">
        <v>8.4694494857832855E-3</v>
      </c>
      <c r="G331">
        <v>328</v>
      </c>
      <c r="H331">
        <f t="shared" ca="1" si="11"/>
        <v>7.0319602773383288E-3</v>
      </c>
    </row>
    <row r="332" spans="2:8">
      <c r="B332" s="121">
        <v>44572</v>
      </c>
      <c r="C332" s="122">
        <v>131.30000000000001</v>
      </c>
      <c r="D332">
        <f t="shared" si="10"/>
        <v>-1.0177157934413828E-2</v>
      </c>
      <c r="E332">
        <v>8.4485407066053984E-3</v>
      </c>
      <c r="G332">
        <v>329</v>
      </c>
      <c r="H332">
        <f t="shared" ca="1" si="11"/>
        <v>-4.3618360125751397E-3</v>
      </c>
    </row>
    <row r="333" spans="2:8">
      <c r="B333" s="121">
        <v>44501</v>
      </c>
      <c r="C333" s="122">
        <v>132.65</v>
      </c>
      <c r="D333">
        <f t="shared" si="10"/>
        <v>1.1464401294498383</v>
      </c>
      <c r="E333">
        <v>8.3618396047129926E-3</v>
      </c>
      <c r="G333">
        <v>330</v>
      </c>
      <c r="H333">
        <f t="shared" ca="1" si="11"/>
        <v>3.2462144847133723E-2</v>
      </c>
    </row>
    <row r="334" spans="2:8">
      <c r="B334" s="121">
        <v>44855</v>
      </c>
      <c r="C334" s="122">
        <v>61.8</v>
      </c>
      <c r="D334">
        <f t="shared" si="10"/>
        <v>-0.18307997356245878</v>
      </c>
      <c r="E334">
        <v>8.1566068515497563E-3</v>
      </c>
      <c r="G334">
        <v>331</v>
      </c>
      <c r="H334">
        <f t="shared" ca="1" si="11"/>
        <v>8.1637620256130125E-2</v>
      </c>
    </row>
    <row r="335" spans="2:8">
      <c r="B335" s="121">
        <v>45110</v>
      </c>
      <c r="C335" s="122">
        <v>75.650000000000006</v>
      </c>
      <c r="D335">
        <f t="shared" si="10"/>
        <v>-0.72743649792830123</v>
      </c>
      <c r="E335">
        <v>7.9946702198535457E-3</v>
      </c>
      <c r="G335">
        <v>332</v>
      </c>
      <c r="H335">
        <f t="shared" ca="1" si="11"/>
        <v>8.0187966197592067E-2</v>
      </c>
    </row>
    <row r="336" spans="2:8">
      <c r="B336" s="121">
        <v>45576</v>
      </c>
      <c r="C336" s="122">
        <v>277.55</v>
      </c>
      <c r="D336">
        <f t="shared" si="10"/>
        <v>3.3985736925515058</v>
      </c>
      <c r="E336">
        <v>7.9898311240239276E-3</v>
      </c>
      <c r="G336">
        <v>333</v>
      </c>
      <c r="H336">
        <f t="shared" ca="1" si="11"/>
        <v>-1.739421764795963E-2</v>
      </c>
    </row>
    <row r="337" spans="2:8">
      <c r="B337" s="121">
        <v>44865</v>
      </c>
      <c r="C337" s="122">
        <v>63.1</v>
      </c>
      <c r="D337">
        <f t="shared" si="10"/>
        <v>-0.54636951833213521</v>
      </c>
      <c r="E337">
        <v>7.9872204472843447E-3</v>
      </c>
      <c r="G337">
        <v>334</v>
      </c>
      <c r="H337">
        <f t="shared" ca="1" si="11"/>
        <v>-9.0700508981967388E-3</v>
      </c>
    </row>
    <row r="338" spans="2:8">
      <c r="B338" s="121">
        <v>44473</v>
      </c>
      <c r="C338" s="122">
        <v>139.1</v>
      </c>
      <c r="D338">
        <f t="shared" si="10"/>
        <v>0.26627218934911245</v>
      </c>
      <c r="E338">
        <v>7.9710144927535812E-3</v>
      </c>
      <c r="G338">
        <v>335</v>
      </c>
      <c r="H338">
        <f t="shared" ca="1" si="11"/>
        <v>-3.8550070981709088E-2</v>
      </c>
    </row>
    <row r="339" spans="2:8">
      <c r="B339" s="121">
        <v>45211</v>
      </c>
      <c r="C339" s="122">
        <v>109.85</v>
      </c>
      <c r="D339">
        <f t="shared" si="10"/>
        <v>0.88745704467353936</v>
      </c>
      <c r="E339">
        <v>7.7981651376146264E-3</v>
      </c>
      <c r="G339">
        <v>336</v>
      </c>
      <c r="H339">
        <f t="shared" ca="1" si="11"/>
        <v>2.669156490994349E-2</v>
      </c>
    </row>
    <row r="340" spans="2:8">
      <c r="B340" s="121">
        <v>45042</v>
      </c>
      <c r="C340" s="122">
        <v>58.2</v>
      </c>
      <c r="D340">
        <f t="shared" si="10"/>
        <v>0.12355212355212367</v>
      </c>
      <c r="E340">
        <v>7.7922077922078416E-3</v>
      </c>
      <c r="G340">
        <v>337</v>
      </c>
      <c r="H340">
        <f t="shared" ca="1" si="11"/>
        <v>-5.0339245834792124E-3</v>
      </c>
    </row>
    <row r="341" spans="2:8">
      <c r="B341" s="121">
        <v>44974</v>
      </c>
      <c r="C341" s="122">
        <v>51.8</v>
      </c>
      <c r="D341">
        <f t="shared" si="10"/>
        <v>-0.38734476641040805</v>
      </c>
      <c r="E341">
        <v>7.7821011673151474E-3</v>
      </c>
      <c r="G341">
        <v>338</v>
      </c>
      <c r="H341">
        <f t="shared" ca="1" si="11"/>
        <v>2.575483623353263E-2</v>
      </c>
    </row>
    <row r="342" spans="2:8">
      <c r="B342" s="121">
        <v>44657</v>
      </c>
      <c r="C342" s="122">
        <v>84.55</v>
      </c>
      <c r="D342">
        <f t="shared" si="10"/>
        <v>0.29877112135176659</v>
      </c>
      <c r="E342">
        <v>7.7473182359951301E-3</v>
      </c>
      <c r="G342">
        <v>339</v>
      </c>
      <c r="H342">
        <f t="shared" ca="1" si="11"/>
        <v>-2.1423378248649105E-2</v>
      </c>
    </row>
    <row r="343" spans="2:8">
      <c r="B343" s="121">
        <v>44861</v>
      </c>
      <c r="C343" s="122">
        <v>65.099999999999994</v>
      </c>
      <c r="D343">
        <f t="shared" si="10"/>
        <v>-0.23185840707964608</v>
      </c>
      <c r="E343">
        <v>7.7399380804953569E-3</v>
      </c>
      <c r="G343">
        <v>340</v>
      </c>
      <c r="H343">
        <f t="shared" ca="1" si="11"/>
        <v>5.3475146981491611E-2</v>
      </c>
    </row>
    <row r="344" spans="2:8">
      <c r="B344" s="121">
        <v>45139</v>
      </c>
      <c r="C344" s="122">
        <v>84.75</v>
      </c>
      <c r="D344">
        <f t="shared" si="10"/>
        <v>-0.1516516516516517</v>
      </c>
      <c r="E344">
        <v>7.728894173602922E-3</v>
      </c>
      <c r="G344">
        <v>341</v>
      </c>
      <c r="H344">
        <f t="shared" ca="1" si="11"/>
        <v>2.2254803599324323E-2</v>
      </c>
    </row>
    <row r="345" spans="2:8">
      <c r="B345" s="121">
        <v>45191</v>
      </c>
      <c r="C345" s="122">
        <v>99.9</v>
      </c>
      <c r="D345">
        <f t="shared" si="10"/>
        <v>-0.25752508361204013</v>
      </c>
      <c r="E345">
        <v>7.5642965204235999E-3</v>
      </c>
      <c r="G345">
        <v>342</v>
      </c>
      <c r="H345">
        <f t="shared" ca="1" si="11"/>
        <v>-1.4608802570408183E-2</v>
      </c>
    </row>
    <row r="346" spans="2:8">
      <c r="B346" s="121">
        <v>44439</v>
      </c>
      <c r="C346" s="122">
        <v>134.55000000000001</v>
      </c>
      <c r="D346">
        <f t="shared" si="10"/>
        <v>0.10106382978723411</v>
      </c>
      <c r="E346">
        <v>7.4878322725570939E-3</v>
      </c>
      <c r="G346">
        <v>343</v>
      </c>
      <c r="H346">
        <f t="shared" ca="1" si="11"/>
        <v>-1.019102899308613E-2</v>
      </c>
    </row>
    <row r="347" spans="2:8">
      <c r="B347" s="121">
        <v>45243</v>
      </c>
      <c r="C347" s="122">
        <v>122.2</v>
      </c>
      <c r="D347">
        <f t="shared" si="10"/>
        <v>-6.1443932411674243E-2</v>
      </c>
      <c r="E347">
        <v>7.4196207749382169E-3</v>
      </c>
      <c r="G347">
        <v>344</v>
      </c>
      <c r="H347">
        <f t="shared" ca="1" si="11"/>
        <v>-8.8220485914775708E-3</v>
      </c>
    </row>
    <row r="348" spans="2:8">
      <c r="B348" s="121">
        <v>44571</v>
      </c>
      <c r="C348" s="122">
        <v>130.19999999999999</v>
      </c>
      <c r="D348">
        <f t="shared" si="10"/>
        <v>-1.5500945179584207E-2</v>
      </c>
      <c r="E348">
        <v>7.3500967117987514E-3</v>
      </c>
      <c r="G348">
        <v>345</v>
      </c>
      <c r="H348">
        <f t="shared" ca="1" si="11"/>
        <v>-1.3335439288043727E-2</v>
      </c>
    </row>
    <row r="349" spans="2:8">
      <c r="B349" s="121">
        <v>44573</v>
      </c>
      <c r="C349" s="122">
        <v>132.25</v>
      </c>
      <c r="D349">
        <f t="shared" si="10"/>
        <v>-5.9053717538242692E-2</v>
      </c>
      <c r="E349">
        <v>7.235338918507148E-3</v>
      </c>
      <c r="G349">
        <v>346</v>
      </c>
      <c r="H349">
        <f t="shared" ca="1" si="11"/>
        <v>1.0121630940147652E-2</v>
      </c>
    </row>
    <row r="350" spans="2:8">
      <c r="B350" s="121">
        <v>45323</v>
      </c>
      <c r="C350" s="122">
        <v>140.55000000000001</v>
      </c>
      <c r="D350">
        <f t="shared" si="10"/>
        <v>-0.36215112321307003</v>
      </c>
      <c r="E350">
        <v>7.1658903618774623E-3</v>
      </c>
      <c r="G350">
        <v>347</v>
      </c>
      <c r="H350">
        <f t="shared" ca="1" si="11"/>
        <v>-1.1542956591516898E-2</v>
      </c>
    </row>
    <row r="351" spans="2:8">
      <c r="B351" s="121">
        <v>45688</v>
      </c>
      <c r="C351" s="122">
        <v>220.35</v>
      </c>
      <c r="D351">
        <f t="shared" si="10"/>
        <v>0.18315077319587619</v>
      </c>
      <c r="E351">
        <v>7.0840950639852966E-3</v>
      </c>
      <c r="G351">
        <v>348</v>
      </c>
      <c r="H351">
        <f t="shared" ca="1" si="11"/>
        <v>-3.6251066010230343E-2</v>
      </c>
    </row>
    <row r="352" spans="2:8">
      <c r="B352" s="121">
        <v>45457</v>
      </c>
      <c r="C352" s="122">
        <v>186.24</v>
      </c>
      <c r="D352">
        <f t="shared" si="10"/>
        <v>-2.9978586723768855E-3</v>
      </c>
      <c r="E352">
        <v>7.0293068022061825E-3</v>
      </c>
      <c r="G352">
        <v>349</v>
      </c>
      <c r="H352">
        <f t="shared" ca="1" si="11"/>
        <v>3.3169700154318853E-2</v>
      </c>
    </row>
    <row r="353" spans="2:8">
      <c r="B353" s="121">
        <v>45435</v>
      </c>
      <c r="C353" s="122">
        <v>186.8</v>
      </c>
      <c r="D353">
        <f t="shared" si="10"/>
        <v>0.98512221041445291</v>
      </c>
      <c r="E353">
        <v>7.0080862533693335E-3</v>
      </c>
      <c r="G353">
        <v>350</v>
      </c>
      <c r="H353">
        <f t="shared" ca="1" si="11"/>
        <v>3.6089329158623243E-2</v>
      </c>
    </row>
    <row r="354" spans="2:8">
      <c r="B354" s="121">
        <v>45147</v>
      </c>
      <c r="C354" s="122">
        <v>94.1</v>
      </c>
      <c r="D354">
        <f t="shared" si="10"/>
        <v>-1.0615711252654832E-3</v>
      </c>
      <c r="E354">
        <v>6.9555912252540555E-3</v>
      </c>
      <c r="G354">
        <v>351</v>
      </c>
      <c r="H354">
        <f t="shared" ca="1" si="11"/>
        <v>2.5213822930880364E-3</v>
      </c>
    </row>
    <row r="355" spans="2:8">
      <c r="B355" s="121">
        <v>44601</v>
      </c>
      <c r="C355" s="122">
        <v>94.2</v>
      </c>
      <c r="D355">
        <f t="shared" si="10"/>
        <v>0.83090379008746351</v>
      </c>
      <c r="E355">
        <v>6.9481560662747804E-3</v>
      </c>
      <c r="G355">
        <v>352</v>
      </c>
      <c r="H355">
        <f t="shared" ca="1" si="11"/>
        <v>-1.6998684857769047E-2</v>
      </c>
    </row>
    <row r="356" spans="2:8">
      <c r="B356" s="121">
        <v>44946</v>
      </c>
      <c r="C356" s="122">
        <v>51.45</v>
      </c>
      <c r="D356">
        <f t="shared" si="10"/>
        <v>-0.73175182481751833</v>
      </c>
      <c r="E356">
        <v>6.8493150684931781E-3</v>
      </c>
      <c r="G356">
        <v>353</v>
      </c>
      <c r="H356">
        <f t="shared" ca="1" si="11"/>
        <v>-2.0980810644350645E-2</v>
      </c>
    </row>
    <row r="357" spans="2:8">
      <c r="B357" s="121">
        <v>45390</v>
      </c>
      <c r="C357" s="122">
        <v>191.8</v>
      </c>
      <c r="D357">
        <f t="shared" si="10"/>
        <v>0.33102012491325483</v>
      </c>
      <c r="E357">
        <v>6.8241469816273563E-3</v>
      </c>
      <c r="G357">
        <v>354</v>
      </c>
      <c r="H357">
        <f t="shared" ca="1" si="11"/>
        <v>-1.1203871153212771E-2</v>
      </c>
    </row>
    <row r="358" spans="2:8">
      <c r="B358" s="121">
        <v>44453</v>
      </c>
      <c r="C358" s="122">
        <v>144.1</v>
      </c>
      <c r="D358">
        <f t="shared" si="10"/>
        <v>1.6709916589434659</v>
      </c>
      <c r="E358">
        <v>6.6363953894515446E-3</v>
      </c>
      <c r="G358">
        <v>355</v>
      </c>
      <c r="H358">
        <f t="shared" ca="1" si="11"/>
        <v>1.3186409225294654E-2</v>
      </c>
    </row>
    <row r="359" spans="2:8">
      <c r="B359" s="121">
        <v>44761</v>
      </c>
      <c r="C359" s="122">
        <v>53.95</v>
      </c>
      <c r="D359">
        <f t="shared" si="10"/>
        <v>-0.56666666666666665</v>
      </c>
      <c r="E359">
        <v>6.5298507462686834E-3</v>
      </c>
      <c r="G359">
        <v>356</v>
      </c>
      <c r="H359">
        <f t="shared" ca="1" si="11"/>
        <v>4.6793922573961429E-2</v>
      </c>
    </row>
    <row r="360" spans="2:8">
      <c r="B360" s="121">
        <v>45292</v>
      </c>
      <c r="C360" s="122">
        <v>124.5</v>
      </c>
      <c r="D360">
        <f t="shared" si="10"/>
        <v>1.2718978102189782</v>
      </c>
      <c r="E360">
        <v>6.467259498787366E-3</v>
      </c>
      <c r="G360">
        <v>357</v>
      </c>
      <c r="H360">
        <f t="shared" ca="1" si="11"/>
        <v>-3.748902459767494E-2</v>
      </c>
    </row>
    <row r="361" spans="2:8">
      <c r="B361" s="121">
        <v>44750</v>
      </c>
      <c r="C361" s="122">
        <v>54.8</v>
      </c>
      <c r="D361">
        <f t="shared" si="10"/>
        <v>-0.58827948910593542</v>
      </c>
      <c r="E361">
        <v>6.4279155188245053E-3</v>
      </c>
      <c r="G361">
        <v>358</v>
      </c>
      <c r="H361">
        <f t="shared" ca="1" si="11"/>
        <v>-1.1788491788129137E-2</v>
      </c>
    </row>
    <row r="362" spans="2:8">
      <c r="B362" s="121">
        <v>44574</v>
      </c>
      <c r="C362" s="122">
        <v>133.1</v>
      </c>
      <c r="D362">
        <f t="shared" si="10"/>
        <v>-0.10731052984574112</v>
      </c>
      <c r="E362">
        <v>6.4272211720226412E-3</v>
      </c>
      <c r="G362">
        <v>359</v>
      </c>
      <c r="H362">
        <f t="shared" ca="1" si="11"/>
        <v>8.7349370506611922E-3</v>
      </c>
    </row>
    <row r="363" spans="2:8">
      <c r="B363" s="121">
        <v>44529</v>
      </c>
      <c r="C363" s="122">
        <v>149.1</v>
      </c>
      <c r="D363">
        <f t="shared" si="10"/>
        <v>-0.10450450450450453</v>
      </c>
      <c r="E363">
        <v>6.4124198447518639E-3</v>
      </c>
      <c r="G363">
        <v>360</v>
      </c>
      <c r="H363">
        <f t="shared" ca="1" si="11"/>
        <v>1.7156571165463746E-2</v>
      </c>
    </row>
    <row r="364" spans="2:8">
      <c r="B364" s="121">
        <v>45352</v>
      </c>
      <c r="C364" s="122">
        <v>166.5</v>
      </c>
      <c r="D364">
        <f t="shared" si="10"/>
        <v>1.6220472440944882</v>
      </c>
      <c r="E364">
        <v>6.3463281958296251E-3</v>
      </c>
      <c r="G364">
        <v>361</v>
      </c>
      <c r="H364">
        <f t="shared" ca="1" si="11"/>
        <v>7.2654334031371504E-2</v>
      </c>
    </row>
    <row r="365" spans="2:8">
      <c r="B365" s="121">
        <v>44866</v>
      </c>
      <c r="C365" s="122">
        <v>63.5</v>
      </c>
      <c r="D365">
        <f t="shared" si="10"/>
        <v>-1.3975155279503193E-2</v>
      </c>
      <c r="E365">
        <v>6.339144215530881E-3</v>
      </c>
      <c r="G365">
        <v>362</v>
      </c>
      <c r="H365">
        <f t="shared" ca="1" si="11"/>
        <v>-4.2268512846197082E-3</v>
      </c>
    </row>
    <row r="366" spans="2:8">
      <c r="B366" s="121">
        <v>44893</v>
      </c>
      <c r="C366" s="122">
        <v>64.400000000000006</v>
      </c>
      <c r="D366">
        <f t="shared" si="10"/>
        <v>-0.20297029702970287</v>
      </c>
      <c r="E366">
        <v>6.2500000000000888E-3</v>
      </c>
      <c r="G366">
        <v>363</v>
      </c>
      <c r="H366">
        <f t="shared" ca="1" si="11"/>
        <v>-6.8397556959181136E-2</v>
      </c>
    </row>
    <row r="367" spans="2:8">
      <c r="B367" s="121">
        <v>44672</v>
      </c>
      <c r="C367" s="122">
        <v>80.8</v>
      </c>
      <c r="D367">
        <f t="shared" si="10"/>
        <v>0.24307692307692302</v>
      </c>
      <c r="E367">
        <v>6.2266500622665012E-3</v>
      </c>
      <c r="G367">
        <v>364</v>
      </c>
      <c r="H367">
        <f t="shared" ca="1" si="11"/>
        <v>3.0009175631384905E-2</v>
      </c>
    </row>
    <row r="368" spans="2:8">
      <c r="B368" s="121">
        <v>44909</v>
      </c>
      <c r="C368" s="122">
        <v>65</v>
      </c>
      <c r="D368">
        <f t="shared" si="10"/>
        <v>-0.57996768982229407</v>
      </c>
      <c r="E368">
        <v>6.1919504643963737E-3</v>
      </c>
      <c r="G368">
        <v>365</v>
      </c>
      <c r="H368">
        <f t="shared" ca="1" si="11"/>
        <v>1.2430111653901402E-2</v>
      </c>
    </row>
    <row r="369" spans="2:8">
      <c r="B369" s="121">
        <v>45335</v>
      </c>
      <c r="C369" s="122">
        <v>154.75</v>
      </c>
      <c r="D369">
        <f t="shared" si="10"/>
        <v>0.14122418879056051</v>
      </c>
      <c r="E369">
        <v>6.1768530559167005E-3</v>
      </c>
      <c r="G369">
        <v>366</v>
      </c>
      <c r="H369">
        <f t="shared" ca="1" si="11"/>
        <v>-2.4022816016154695E-2</v>
      </c>
    </row>
    <row r="370" spans="2:8">
      <c r="B370" s="121">
        <v>44497</v>
      </c>
      <c r="C370" s="122">
        <v>135.6</v>
      </c>
      <c r="D370">
        <f t="shared" si="10"/>
        <v>-0.49230596428170276</v>
      </c>
      <c r="E370">
        <v>5.9347181008900804E-3</v>
      </c>
      <c r="G370">
        <v>367</v>
      </c>
      <c r="H370">
        <f t="shared" ca="1" si="11"/>
        <v>-5.4347113406649841E-2</v>
      </c>
    </row>
    <row r="371" spans="2:8">
      <c r="B371" s="121">
        <v>45513</v>
      </c>
      <c r="C371" s="122">
        <v>267.08999999999997</v>
      </c>
      <c r="D371">
        <f t="shared" si="10"/>
        <v>3.9506950880444851</v>
      </c>
      <c r="E371">
        <v>5.6478030046311989E-3</v>
      </c>
      <c r="G371">
        <v>368</v>
      </c>
      <c r="H371">
        <f t="shared" ca="1" si="11"/>
        <v>8.9697854654803427E-3</v>
      </c>
    </row>
    <row r="372" spans="2:8">
      <c r="B372" s="121">
        <v>44991</v>
      </c>
      <c r="C372" s="122">
        <v>53.95</v>
      </c>
      <c r="D372">
        <f t="shared" si="10"/>
        <v>-0.14365079365079361</v>
      </c>
      <c r="E372">
        <v>5.5917986952470503E-3</v>
      </c>
      <c r="G372">
        <v>369</v>
      </c>
      <c r="H372">
        <f t="shared" ca="1" si="11"/>
        <v>-3.1599230019140404E-3</v>
      </c>
    </row>
    <row r="373" spans="2:8">
      <c r="B373" s="121">
        <v>44852</v>
      </c>
      <c r="C373" s="122">
        <v>63</v>
      </c>
      <c r="D373">
        <f t="shared" si="10"/>
        <v>-5.524861878453061E-3</v>
      </c>
      <c r="E373">
        <v>5.5865921787709725E-3</v>
      </c>
      <c r="G373">
        <v>370</v>
      </c>
      <c r="H373">
        <f t="shared" ca="1" si="11"/>
        <v>-3.3024598996410229E-3</v>
      </c>
    </row>
    <row r="374" spans="2:8">
      <c r="B374" s="121">
        <v>45063</v>
      </c>
      <c r="C374" s="122">
        <v>63.35</v>
      </c>
      <c r="D374">
        <f t="shared" si="10"/>
        <v>-1.247077162899461E-2</v>
      </c>
      <c r="E374">
        <v>5.5555555555555783E-3</v>
      </c>
      <c r="G374">
        <v>371</v>
      </c>
      <c r="H374">
        <f t="shared" ca="1" si="11"/>
        <v>-4.6303590449590336E-3</v>
      </c>
    </row>
    <row r="375" spans="2:8">
      <c r="B375" s="121">
        <v>44904</v>
      </c>
      <c r="C375" s="122">
        <v>64.150000000000006</v>
      </c>
      <c r="D375">
        <f t="shared" si="10"/>
        <v>-0.53123858238947752</v>
      </c>
      <c r="E375">
        <v>5.4858934169280333E-3</v>
      </c>
      <c r="G375">
        <v>372</v>
      </c>
      <c r="H375">
        <f t="shared" ca="1" si="11"/>
        <v>-4.4477069606050364E-2</v>
      </c>
    </row>
    <row r="376" spans="2:8">
      <c r="B376" s="121">
        <v>44480</v>
      </c>
      <c r="C376" s="122">
        <v>136.85</v>
      </c>
      <c r="D376">
        <f t="shared" si="10"/>
        <v>-0.13111111111111115</v>
      </c>
      <c r="E376">
        <v>5.1413881748071143E-3</v>
      </c>
      <c r="G376">
        <v>373</v>
      </c>
      <c r="H376">
        <f t="shared" ca="1" si="11"/>
        <v>1.7155578046983332E-2</v>
      </c>
    </row>
    <row r="377" spans="2:8">
      <c r="B377" s="121">
        <v>45341</v>
      </c>
      <c r="C377" s="122">
        <v>157.5</v>
      </c>
      <c r="D377">
        <f t="shared" si="10"/>
        <v>1.2516082916368834</v>
      </c>
      <c r="E377">
        <v>5.105296745373398E-3</v>
      </c>
      <c r="G377">
        <v>374</v>
      </c>
      <c r="H377">
        <f t="shared" ca="1" si="11"/>
        <v>-1.1439082330602434E-2</v>
      </c>
    </row>
    <row r="378" spans="2:8">
      <c r="B378" s="121">
        <v>44880</v>
      </c>
      <c r="C378" s="122">
        <v>69.95</v>
      </c>
      <c r="D378">
        <f t="shared" si="10"/>
        <v>-0.75553070282738621</v>
      </c>
      <c r="E378">
        <v>5.0287356321840311E-3</v>
      </c>
      <c r="G378">
        <v>375</v>
      </c>
      <c r="H378">
        <f t="shared" ca="1" si="11"/>
        <v>1.9338551922730249E-2</v>
      </c>
    </row>
    <row r="379" spans="2:8">
      <c r="B379" s="121">
        <v>45624</v>
      </c>
      <c r="C379" s="122">
        <v>286.13</v>
      </c>
      <c r="D379">
        <f t="shared" si="10"/>
        <v>2.5237684729064038</v>
      </c>
      <c r="E379">
        <v>4.9522337735317789E-3</v>
      </c>
      <c r="G379">
        <v>376</v>
      </c>
      <c r="H379">
        <f t="shared" ca="1" si="11"/>
        <v>3.5622802943227151E-2</v>
      </c>
    </row>
    <row r="380" spans="2:8">
      <c r="B380" s="121">
        <v>44673</v>
      </c>
      <c r="C380" s="122">
        <v>81.2</v>
      </c>
      <c r="D380">
        <f t="shared" si="10"/>
        <v>-0.2864674868189806</v>
      </c>
      <c r="E380">
        <v>4.9504950495050208E-3</v>
      </c>
      <c r="G380">
        <v>377</v>
      </c>
      <c r="H380">
        <f t="shared" ca="1" si="11"/>
        <v>-4.0715107123640536E-2</v>
      </c>
    </row>
    <row r="381" spans="2:8">
      <c r="B381" s="121">
        <v>45258</v>
      </c>
      <c r="C381" s="122">
        <v>113.8</v>
      </c>
      <c r="D381">
        <f t="shared" si="10"/>
        <v>0.45991019884541362</v>
      </c>
      <c r="E381">
        <v>4.856512141280328E-3</v>
      </c>
      <c r="G381">
        <v>378</v>
      </c>
      <c r="H381">
        <f t="shared" ca="1" si="11"/>
        <v>-4.3996682986350025E-2</v>
      </c>
    </row>
    <row r="382" spans="2:8">
      <c r="B382" s="121">
        <v>45089</v>
      </c>
      <c r="C382" s="122">
        <v>77.95</v>
      </c>
      <c r="D382">
        <f t="shared" si="10"/>
        <v>-0.30089686098654705</v>
      </c>
      <c r="E382">
        <v>4.5103092783506261E-3</v>
      </c>
      <c r="G382">
        <v>379</v>
      </c>
      <c r="H382">
        <f t="shared" ca="1" si="11"/>
        <v>5.7644620415636713E-2</v>
      </c>
    </row>
    <row r="383" spans="2:8">
      <c r="B383" s="121">
        <v>45215</v>
      </c>
      <c r="C383" s="122">
        <v>111.5</v>
      </c>
      <c r="D383">
        <f t="shared" si="10"/>
        <v>0.42401021711366543</v>
      </c>
      <c r="E383">
        <v>4.5045045045045045E-3</v>
      </c>
      <c r="G383">
        <v>380</v>
      </c>
      <c r="H383">
        <f t="shared" ca="1" si="11"/>
        <v>1.1138563542468389E-2</v>
      </c>
    </row>
    <row r="384" spans="2:8">
      <c r="B384" s="121">
        <v>45090</v>
      </c>
      <c r="C384" s="122">
        <v>78.3</v>
      </c>
      <c r="D384">
        <f t="shared" si="10"/>
        <v>-0.72030719771387741</v>
      </c>
      <c r="E384">
        <v>4.4900577293135891E-3</v>
      </c>
      <c r="G384">
        <v>381</v>
      </c>
      <c r="H384">
        <f t="shared" ca="1" si="11"/>
        <v>-3.8992945527585129E-2</v>
      </c>
    </row>
    <row r="385" spans="2:8">
      <c r="B385" s="121">
        <v>45574</v>
      </c>
      <c r="C385" s="122">
        <v>279.95</v>
      </c>
      <c r="D385">
        <f t="shared" si="10"/>
        <v>2.1192200557103065</v>
      </c>
      <c r="E385">
        <v>4.4851094366702548E-3</v>
      </c>
      <c r="G385">
        <v>382</v>
      </c>
      <c r="H385">
        <f t="shared" ca="1" si="11"/>
        <v>2.2505930813056876E-2</v>
      </c>
    </row>
    <row r="386" spans="2:8">
      <c r="B386" s="121">
        <v>45159</v>
      </c>
      <c r="C386" s="122">
        <v>89.75</v>
      </c>
      <c r="D386">
        <f t="shared" si="10"/>
        <v>0.30072463768115942</v>
      </c>
      <c r="E386">
        <v>4.4767767207611157E-3</v>
      </c>
      <c r="G386">
        <v>383</v>
      </c>
      <c r="H386">
        <f t="shared" ca="1" si="11"/>
        <v>3.0250618248672669E-2</v>
      </c>
    </row>
    <row r="387" spans="2:8">
      <c r="B387" s="121">
        <v>44722</v>
      </c>
      <c r="C387" s="122">
        <v>69</v>
      </c>
      <c r="D387">
        <f t="shared" si="10"/>
        <v>-0.16414294367050269</v>
      </c>
      <c r="E387">
        <v>4.3668122270741939E-3</v>
      </c>
      <c r="G387">
        <v>384</v>
      </c>
      <c r="H387">
        <f t="shared" ca="1" si="11"/>
        <v>-6.0846021364711553E-2</v>
      </c>
    </row>
    <row r="388" spans="2:8">
      <c r="B388" s="121">
        <v>45121</v>
      </c>
      <c r="C388" s="122">
        <v>82.55</v>
      </c>
      <c r="D388">
        <f t="shared" ref="D388:D451" si="12">IFERROR((C388-C389)/C389,0)</f>
        <v>-0.69515122419587128</v>
      </c>
      <c r="E388">
        <v>4.257907542579006E-3</v>
      </c>
      <c r="G388">
        <v>385</v>
      </c>
      <c r="H388">
        <f t="shared" ca="1" si="11"/>
        <v>-1.8283651853359329E-2</v>
      </c>
    </row>
    <row r="389" spans="2:8">
      <c r="B389" s="121">
        <v>45614</v>
      </c>
      <c r="C389" s="122">
        <v>270.79000000000002</v>
      </c>
      <c r="D389">
        <f t="shared" si="12"/>
        <v>0.47448951810509127</v>
      </c>
      <c r="E389">
        <v>4.1904620633390023E-3</v>
      </c>
      <c r="G389">
        <v>386</v>
      </c>
      <c r="H389">
        <f t="shared" ref="H389:H452" ca="1" si="13">IFERROR(_xlfn.NORM.INV(RAND(),N$5,N$6),0)</f>
        <v>4.3390232649637872E-2</v>
      </c>
    </row>
    <row r="390" spans="2:8">
      <c r="B390" s="121">
        <v>45439</v>
      </c>
      <c r="C390" s="122">
        <v>183.65</v>
      </c>
      <c r="D390">
        <f t="shared" si="12"/>
        <v>0.48464025869037997</v>
      </c>
      <c r="E390">
        <v>4.1006014215418263E-3</v>
      </c>
      <c r="G390">
        <v>387</v>
      </c>
      <c r="H390">
        <f t="shared" ca="1" si="13"/>
        <v>1.9758328969904957E-2</v>
      </c>
    </row>
    <row r="391" spans="2:8">
      <c r="B391" s="121">
        <v>45289</v>
      </c>
      <c r="C391" s="122">
        <v>123.7</v>
      </c>
      <c r="D391">
        <f t="shared" si="12"/>
        <v>0.92080745341614889</v>
      </c>
      <c r="E391">
        <v>4.0584415584415581E-3</v>
      </c>
      <c r="G391">
        <v>388</v>
      </c>
      <c r="H391">
        <f t="shared" ca="1" si="13"/>
        <v>4.7961367813505558E-3</v>
      </c>
    </row>
    <row r="392" spans="2:8">
      <c r="B392" s="121">
        <v>44907</v>
      </c>
      <c r="C392" s="122">
        <v>64.400000000000006</v>
      </c>
      <c r="D392">
        <f t="shared" si="12"/>
        <v>-0.18274111675126894</v>
      </c>
      <c r="E392">
        <v>3.8971161340607945E-3</v>
      </c>
      <c r="G392">
        <v>389</v>
      </c>
      <c r="H392">
        <f t="shared" ca="1" si="13"/>
        <v>-6.8953833566895309E-3</v>
      </c>
    </row>
    <row r="393" spans="2:8">
      <c r="B393" s="121">
        <v>44617</v>
      </c>
      <c r="C393" s="122">
        <v>78.8</v>
      </c>
      <c r="D393">
        <f t="shared" si="12"/>
        <v>-0.41017964071856289</v>
      </c>
      <c r="E393">
        <v>3.8216560509553776E-3</v>
      </c>
      <c r="G393">
        <v>390</v>
      </c>
      <c r="H393">
        <f t="shared" ca="1" si="13"/>
        <v>-2.0135802315022027E-2</v>
      </c>
    </row>
    <row r="394" spans="2:8">
      <c r="B394" s="121">
        <v>44575</v>
      </c>
      <c r="C394" s="122">
        <v>133.6</v>
      </c>
      <c r="D394">
        <f t="shared" si="12"/>
        <v>-0.49224688355123142</v>
      </c>
      <c r="E394">
        <v>3.7565740045078888E-3</v>
      </c>
      <c r="G394">
        <v>391</v>
      </c>
      <c r="H394">
        <f t="shared" ca="1" si="13"/>
        <v>1.9916221453767834E-2</v>
      </c>
    </row>
    <row r="395" spans="2:8">
      <c r="B395" s="121">
        <v>45524</v>
      </c>
      <c r="C395" s="122">
        <v>263.12</v>
      </c>
      <c r="D395">
        <f t="shared" si="12"/>
        <v>2.0937095825984713</v>
      </c>
      <c r="E395">
        <v>3.6236030056832915E-3</v>
      </c>
      <c r="G395">
        <v>392</v>
      </c>
      <c r="H395">
        <f t="shared" ca="1" si="13"/>
        <v>2.3979086046906881E-2</v>
      </c>
    </row>
    <row r="396" spans="2:8">
      <c r="B396" s="121">
        <v>45140</v>
      </c>
      <c r="C396" s="122">
        <v>85.05</v>
      </c>
      <c r="D396">
        <f t="shared" si="12"/>
        <v>-0.69055848644715301</v>
      </c>
      <c r="E396">
        <v>3.5398230088495241E-3</v>
      </c>
      <c r="G396">
        <v>393</v>
      </c>
      <c r="H396">
        <f t="shared" ca="1" si="13"/>
        <v>-9.1811777563855446E-2</v>
      </c>
    </row>
    <row r="397" spans="2:8">
      <c r="B397" s="121">
        <v>45650</v>
      </c>
      <c r="C397" s="122">
        <v>274.85000000000002</v>
      </c>
      <c r="D397">
        <f t="shared" si="12"/>
        <v>0.9576210826210827</v>
      </c>
      <c r="E397">
        <v>3.2852710348605005E-3</v>
      </c>
      <c r="G397">
        <v>394</v>
      </c>
      <c r="H397">
        <f t="shared" ca="1" si="13"/>
        <v>3.9658640520474096E-2</v>
      </c>
    </row>
    <row r="398" spans="2:8">
      <c r="B398" s="121">
        <v>45329</v>
      </c>
      <c r="C398" s="122">
        <v>140.4</v>
      </c>
      <c r="D398">
        <f t="shared" si="12"/>
        <v>1.2428115015974441</v>
      </c>
      <c r="E398">
        <v>3.2154340836014084E-3</v>
      </c>
      <c r="G398">
        <v>395</v>
      </c>
      <c r="H398">
        <f t="shared" ca="1" si="13"/>
        <v>2.6611956269717706E-2</v>
      </c>
    </row>
    <row r="399" spans="2:8">
      <c r="B399" s="121">
        <v>45058</v>
      </c>
      <c r="C399" s="122">
        <v>62.6</v>
      </c>
      <c r="D399">
        <f t="shared" si="12"/>
        <v>-0.22332506203473937</v>
      </c>
      <c r="E399">
        <v>3.2051282051282506E-3</v>
      </c>
      <c r="G399">
        <v>396</v>
      </c>
      <c r="H399">
        <f t="shared" ca="1" si="13"/>
        <v>-1.2607206274896046E-2</v>
      </c>
    </row>
    <row r="400" spans="2:8">
      <c r="B400" s="121">
        <v>44645</v>
      </c>
      <c r="C400" s="122">
        <v>80.599999999999994</v>
      </c>
      <c r="D400">
        <f t="shared" si="12"/>
        <v>-0.70600036476381545</v>
      </c>
      <c r="E400">
        <v>3.1113876789047919E-3</v>
      </c>
      <c r="G400">
        <v>397</v>
      </c>
      <c r="H400">
        <f t="shared" ca="1" si="13"/>
        <v>3.6484336775992107E-3</v>
      </c>
    </row>
    <row r="401" spans="2:8">
      <c r="B401" s="121">
        <v>45566</v>
      </c>
      <c r="C401" s="122">
        <v>274.14999999999998</v>
      </c>
      <c r="D401">
        <f t="shared" si="12"/>
        <v>3.2438080495356036</v>
      </c>
      <c r="E401">
        <v>3.1101353823635778E-3</v>
      </c>
      <c r="G401">
        <v>398</v>
      </c>
      <c r="H401">
        <f t="shared" ca="1" si="13"/>
        <v>1.4200375983233418E-2</v>
      </c>
    </row>
    <row r="402" spans="2:8">
      <c r="B402" s="121">
        <v>44908</v>
      </c>
      <c r="C402" s="122">
        <v>64.599999999999994</v>
      </c>
      <c r="D402">
        <f t="shared" si="12"/>
        <v>-1.071975497702914E-2</v>
      </c>
      <c r="E402">
        <v>3.1055900621116245E-3</v>
      </c>
      <c r="G402">
        <v>399</v>
      </c>
      <c r="H402">
        <f t="shared" ca="1" si="13"/>
        <v>7.8120267093640403E-4</v>
      </c>
    </row>
    <row r="403" spans="2:8">
      <c r="B403" s="121">
        <v>44874</v>
      </c>
      <c r="C403" s="122">
        <v>65.3</v>
      </c>
      <c r="D403">
        <f t="shared" si="12"/>
        <v>-0.21039903264812582</v>
      </c>
      <c r="E403">
        <v>3.0721966205837612E-3</v>
      </c>
      <c r="G403">
        <v>400</v>
      </c>
      <c r="H403">
        <f t="shared" ca="1" si="13"/>
        <v>-2.3499996556652438E-2</v>
      </c>
    </row>
    <row r="404" spans="2:8">
      <c r="B404" s="121">
        <v>44607</v>
      </c>
      <c r="C404" s="122">
        <v>82.7</v>
      </c>
      <c r="D404">
        <f t="shared" si="12"/>
        <v>-0.38283582089552237</v>
      </c>
      <c r="E404">
        <v>3.0321406913280777E-3</v>
      </c>
      <c r="G404">
        <v>401</v>
      </c>
      <c r="H404">
        <f t="shared" ca="1" si="13"/>
        <v>-2.0567923866691615E-4</v>
      </c>
    </row>
    <row r="405" spans="2:8">
      <c r="B405" s="121">
        <v>44578</v>
      </c>
      <c r="C405" s="122">
        <v>134</v>
      </c>
      <c r="D405">
        <f t="shared" si="12"/>
        <v>1.6666666666666667</v>
      </c>
      <c r="E405">
        <v>2.9940119760479469E-3</v>
      </c>
      <c r="G405">
        <v>402</v>
      </c>
      <c r="H405">
        <f t="shared" ca="1" si="13"/>
        <v>-8.929474402767465E-3</v>
      </c>
    </row>
    <row r="406" spans="2:8">
      <c r="B406" s="121">
        <v>45013</v>
      </c>
      <c r="C406" s="122">
        <v>50.25</v>
      </c>
      <c r="D406">
        <f t="shared" si="12"/>
        <v>-0.58878887070376429</v>
      </c>
      <c r="E406">
        <v>2.9940119760478758E-3</v>
      </c>
      <c r="G406">
        <v>403</v>
      </c>
      <c r="H406">
        <f t="shared" ca="1" si="13"/>
        <v>-3.1367177388590281E-2</v>
      </c>
    </row>
    <row r="407" spans="2:8">
      <c r="B407" s="121">
        <v>45247</v>
      </c>
      <c r="C407" s="122">
        <v>122.2</v>
      </c>
      <c r="D407">
        <f t="shared" si="12"/>
        <v>0.7407407407407407</v>
      </c>
      <c r="E407">
        <v>2.8723840787854621E-3</v>
      </c>
      <c r="G407">
        <v>404</v>
      </c>
      <c r="H407">
        <f t="shared" ca="1" si="13"/>
        <v>2.4236107064144089E-2</v>
      </c>
    </row>
    <row r="408" spans="2:8">
      <c r="B408" s="121">
        <v>44727</v>
      </c>
      <c r="C408" s="122">
        <v>70.2</v>
      </c>
      <c r="D408">
        <f t="shared" si="12"/>
        <v>0.30848089468779133</v>
      </c>
      <c r="E408">
        <v>2.8571428571428979E-3</v>
      </c>
      <c r="G408">
        <v>405</v>
      </c>
      <c r="H408">
        <f t="shared" ca="1" si="13"/>
        <v>-8.9354739654268363E-4</v>
      </c>
    </row>
    <row r="409" spans="2:8">
      <c r="B409" s="121">
        <v>44764</v>
      </c>
      <c r="C409" s="122">
        <v>53.65</v>
      </c>
      <c r="D409">
        <f t="shared" si="12"/>
        <v>-0.2564102564102565</v>
      </c>
      <c r="E409">
        <v>2.8037383177569827E-3</v>
      </c>
      <c r="G409">
        <v>406</v>
      </c>
      <c r="H409">
        <f t="shared" ca="1" si="13"/>
        <v>-4.2529836606022789E-2</v>
      </c>
    </row>
    <row r="410" spans="2:8">
      <c r="B410" s="121">
        <v>44715</v>
      </c>
      <c r="C410" s="122">
        <v>72.150000000000006</v>
      </c>
      <c r="D410">
        <f t="shared" si="12"/>
        <v>-0.36291390728476819</v>
      </c>
      <c r="E410">
        <v>2.7797081306463215E-3</v>
      </c>
      <c r="G410">
        <v>407</v>
      </c>
      <c r="H410">
        <f t="shared" ca="1" si="13"/>
        <v>4.3990178834491488E-2</v>
      </c>
    </row>
    <row r="411" spans="2:8">
      <c r="B411" s="121">
        <v>45254</v>
      </c>
      <c r="C411" s="122">
        <v>113.25</v>
      </c>
      <c r="D411">
        <f t="shared" si="12"/>
        <v>0.19904711487559551</v>
      </c>
      <c r="E411">
        <v>2.6560424966799215E-3</v>
      </c>
      <c r="G411">
        <v>408</v>
      </c>
      <c r="H411">
        <f t="shared" ca="1" si="13"/>
        <v>2.5160832156943718E-3</v>
      </c>
    </row>
    <row r="412" spans="2:8">
      <c r="B412" s="121">
        <v>44602</v>
      </c>
      <c r="C412" s="122">
        <v>94.45</v>
      </c>
      <c r="D412">
        <f t="shared" si="12"/>
        <v>-0.29855180096546602</v>
      </c>
      <c r="E412">
        <v>2.6539278131634818E-3</v>
      </c>
      <c r="G412">
        <v>409</v>
      </c>
      <c r="H412">
        <f t="shared" ca="1" si="13"/>
        <v>1.5442196620382462E-3</v>
      </c>
    </row>
    <row r="413" spans="2:8">
      <c r="B413" s="121">
        <v>45301</v>
      </c>
      <c r="C413" s="122">
        <v>134.65</v>
      </c>
      <c r="D413">
        <f t="shared" si="12"/>
        <v>-4.9081920903954725E-2</v>
      </c>
      <c r="E413">
        <v>2.6061057334325708E-3</v>
      </c>
      <c r="G413">
        <v>410</v>
      </c>
      <c r="H413">
        <f t="shared" ca="1" si="13"/>
        <v>-8.0678701491674037E-3</v>
      </c>
    </row>
    <row r="414" spans="2:8">
      <c r="B414" s="121">
        <v>44448</v>
      </c>
      <c r="C414" s="122">
        <v>141.6</v>
      </c>
      <c r="D414">
        <f t="shared" si="12"/>
        <v>1.2299212598425195</v>
      </c>
      <c r="E414">
        <v>2.4778761061946498E-3</v>
      </c>
      <c r="G414">
        <v>411</v>
      </c>
      <c r="H414">
        <f t="shared" ca="1" si="13"/>
        <v>1.3448509069120975E-2</v>
      </c>
    </row>
    <row r="415" spans="2:8">
      <c r="B415" s="121">
        <v>45064</v>
      </c>
      <c r="C415" s="122">
        <v>63.5</v>
      </c>
      <c r="D415">
        <f t="shared" si="12"/>
        <v>-0.76599351415094341</v>
      </c>
      <c r="E415">
        <v>2.3677979479084228E-3</v>
      </c>
      <c r="G415">
        <v>412</v>
      </c>
      <c r="H415">
        <f t="shared" ca="1" si="13"/>
        <v>2.8911643706079543E-2</v>
      </c>
    </row>
    <row r="416" spans="2:8">
      <c r="B416" s="121">
        <v>45615</v>
      </c>
      <c r="C416" s="122">
        <v>271.36</v>
      </c>
      <c r="D416">
        <f t="shared" si="12"/>
        <v>0.35301156761069014</v>
      </c>
      <c r="E416">
        <v>2.1049521769636735E-3</v>
      </c>
      <c r="G416">
        <v>413</v>
      </c>
      <c r="H416">
        <f t="shared" ca="1" si="13"/>
        <v>3.7346275296461284E-2</v>
      </c>
    </row>
    <row r="417" spans="2:8">
      <c r="B417" s="121">
        <v>45471</v>
      </c>
      <c r="C417" s="122">
        <v>200.56</v>
      </c>
      <c r="D417">
        <f t="shared" si="12"/>
        <v>1.6723517654896738</v>
      </c>
      <c r="E417">
        <v>2.0484636522607874E-3</v>
      </c>
      <c r="G417">
        <v>414</v>
      </c>
      <c r="H417">
        <f t="shared" ca="1" si="13"/>
        <v>5.9621036167078943E-2</v>
      </c>
    </row>
    <row r="418" spans="2:8">
      <c r="B418" s="121">
        <v>45107</v>
      </c>
      <c r="C418" s="122">
        <v>75.05</v>
      </c>
      <c r="D418">
        <f t="shared" si="12"/>
        <v>-0.25024975024975021</v>
      </c>
      <c r="E418">
        <v>2.0026702269691785E-3</v>
      </c>
      <c r="G418">
        <v>415</v>
      </c>
      <c r="H418">
        <f t="shared" ca="1" si="13"/>
        <v>-8.8717653759144803E-3</v>
      </c>
    </row>
    <row r="419" spans="2:8">
      <c r="B419" s="121">
        <v>45196</v>
      </c>
      <c r="C419" s="122">
        <v>100.1</v>
      </c>
      <c r="D419">
        <f t="shared" si="12"/>
        <v>0.95890410958904093</v>
      </c>
      <c r="E419">
        <v>2.0020020020018879E-3</v>
      </c>
      <c r="G419">
        <v>416</v>
      </c>
      <c r="H419">
        <f t="shared" ca="1" si="13"/>
        <v>1.7514667044504872E-3</v>
      </c>
    </row>
    <row r="420" spans="2:8">
      <c r="B420" s="121">
        <v>44945</v>
      </c>
      <c r="C420" s="122">
        <v>51.1</v>
      </c>
      <c r="D420">
        <f t="shared" si="12"/>
        <v>-0.7222826086956522</v>
      </c>
      <c r="E420">
        <v>1.9607843137255179E-3</v>
      </c>
      <c r="G420">
        <v>417</v>
      </c>
      <c r="H420">
        <f t="shared" ca="1" si="13"/>
        <v>-2.6525298292769646E-3</v>
      </c>
    </row>
    <row r="421" spans="2:8">
      <c r="B421" s="121">
        <v>45450</v>
      </c>
      <c r="C421" s="122">
        <v>184</v>
      </c>
      <c r="D421">
        <f t="shared" si="12"/>
        <v>2.465160075329567</v>
      </c>
      <c r="E421">
        <v>1.9057990743261328E-3</v>
      </c>
      <c r="G421">
        <v>418</v>
      </c>
      <c r="H421">
        <f t="shared" ca="1" si="13"/>
        <v>6.5251570693267381E-3</v>
      </c>
    </row>
    <row r="422" spans="2:8">
      <c r="B422" s="121">
        <v>45007</v>
      </c>
      <c r="C422" s="122">
        <v>53.1</v>
      </c>
      <c r="D422">
        <f t="shared" si="12"/>
        <v>-7.476635514018665E-3</v>
      </c>
      <c r="E422">
        <v>1.8867924528302156E-3</v>
      </c>
      <c r="G422">
        <v>419</v>
      </c>
      <c r="H422">
        <f t="shared" ca="1" si="13"/>
        <v>3.7944297742378841E-2</v>
      </c>
    </row>
    <row r="423" spans="2:8">
      <c r="B423" s="121">
        <v>44763</v>
      </c>
      <c r="C423" s="122">
        <v>53.5</v>
      </c>
      <c r="D423">
        <f t="shared" si="12"/>
        <v>-0.81916511745817133</v>
      </c>
      <c r="E423">
        <v>1.8726591760299892E-3</v>
      </c>
      <c r="G423">
        <v>420</v>
      </c>
      <c r="H423">
        <f t="shared" ca="1" si="13"/>
        <v>1.7212103931188747E-2</v>
      </c>
    </row>
    <row r="424" spans="2:8">
      <c r="B424" s="121">
        <v>45636</v>
      </c>
      <c r="C424" s="122">
        <v>295.85000000000002</v>
      </c>
      <c r="D424">
        <f t="shared" si="12"/>
        <v>4.4837812789620024</v>
      </c>
      <c r="E424">
        <v>1.8625126989502585E-3</v>
      </c>
      <c r="G424">
        <v>421</v>
      </c>
      <c r="H424">
        <f t="shared" ca="1" si="13"/>
        <v>3.5885497054256248E-2</v>
      </c>
    </row>
    <row r="425" spans="2:8">
      <c r="B425" s="121">
        <v>45033</v>
      </c>
      <c r="C425" s="122">
        <v>53.95</v>
      </c>
      <c r="D425">
        <f t="shared" si="12"/>
        <v>-8.2720588235293338E-3</v>
      </c>
      <c r="E425">
        <v>1.8570102135562008E-3</v>
      </c>
      <c r="G425">
        <v>422</v>
      </c>
      <c r="H425">
        <f t="shared" ca="1" si="13"/>
        <v>5.7274934772855056E-3</v>
      </c>
    </row>
    <row r="426" spans="2:8">
      <c r="B426" s="121">
        <v>44966</v>
      </c>
      <c r="C426" s="122">
        <v>54.4</v>
      </c>
      <c r="D426">
        <f t="shared" si="12"/>
        <v>-9.1827364554645109E-4</v>
      </c>
      <c r="E426">
        <v>1.8416206261510392E-3</v>
      </c>
      <c r="G426">
        <v>423</v>
      </c>
      <c r="H426">
        <f t="shared" ca="1" si="13"/>
        <v>-3.5340485628267408E-2</v>
      </c>
    </row>
    <row r="427" spans="2:8">
      <c r="B427" s="121">
        <v>44749</v>
      </c>
      <c r="C427" s="122">
        <v>54.45</v>
      </c>
      <c r="D427">
        <f t="shared" si="12"/>
        <v>-0.60586319218241047</v>
      </c>
      <c r="E427">
        <v>1.8399264029439082E-3</v>
      </c>
      <c r="G427">
        <v>424</v>
      </c>
      <c r="H427">
        <f t="shared" ca="1" si="13"/>
        <v>-7.2328555770105199E-3</v>
      </c>
    </row>
    <row r="428" spans="2:8">
      <c r="B428" s="121">
        <v>44490</v>
      </c>
      <c r="C428" s="122">
        <v>138.15</v>
      </c>
      <c r="D428">
        <f t="shared" si="12"/>
        <v>-0.3355937094214399</v>
      </c>
      <c r="E428">
        <v>1.8129079042784625E-3</v>
      </c>
      <c r="G428">
        <v>425</v>
      </c>
      <c r="H428">
        <f t="shared" ca="1" si="13"/>
        <v>-1.1769484669570719E-2</v>
      </c>
    </row>
    <row r="429" spans="2:8">
      <c r="B429" s="121">
        <v>45481</v>
      </c>
      <c r="C429" s="122">
        <v>207.93</v>
      </c>
      <c r="D429">
        <f t="shared" si="12"/>
        <v>0.12577152138603151</v>
      </c>
      <c r="E429">
        <v>1.7343546755312119E-3</v>
      </c>
      <c r="G429">
        <v>426</v>
      </c>
      <c r="H429">
        <f t="shared" ca="1" si="13"/>
        <v>-1.6828556600558715E-2</v>
      </c>
    </row>
    <row r="430" spans="2:8">
      <c r="B430" s="121">
        <v>45407</v>
      </c>
      <c r="C430" s="122">
        <v>184.7</v>
      </c>
      <c r="D430">
        <f t="shared" si="12"/>
        <v>0.95968169761273192</v>
      </c>
      <c r="E430">
        <v>1.6268980477222503E-3</v>
      </c>
      <c r="G430">
        <v>427</v>
      </c>
      <c r="H430">
        <f t="shared" ca="1" si="13"/>
        <v>-5.3854481986844675E-4</v>
      </c>
    </row>
    <row r="431" spans="2:8">
      <c r="B431" s="121">
        <v>45148</v>
      </c>
      <c r="C431" s="122">
        <v>94.25</v>
      </c>
      <c r="D431">
        <f t="shared" si="12"/>
        <v>0.48308418568056655</v>
      </c>
      <c r="E431">
        <v>1.5940488841658415E-3</v>
      </c>
      <c r="G431">
        <v>428</v>
      </c>
      <c r="H431">
        <f t="shared" ca="1" si="13"/>
        <v>2.1472725946559638E-2</v>
      </c>
    </row>
    <row r="432" spans="2:8">
      <c r="B432" s="121">
        <v>45049</v>
      </c>
      <c r="C432" s="122">
        <v>63.55</v>
      </c>
      <c r="D432">
        <f t="shared" si="12"/>
        <v>-0.35285132382892059</v>
      </c>
      <c r="E432">
        <v>1.5760441292355289E-3</v>
      </c>
      <c r="G432">
        <v>429</v>
      </c>
      <c r="H432">
        <f t="shared" ca="1" si="13"/>
        <v>-5.5068900555670867E-2</v>
      </c>
    </row>
    <row r="433" spans="2:8">
      <c r="B433" s="121">
        <v>45174</v>
      </c>
      <c r="C433" s="122">
        <v>98.2</v>
      </c>
      <c r="D433">
        <f t="shared" si="12"/>
        <v>0.37824561403508777</v>
      </c>
      <c r="E433">
        <v>1.5298317185110219E-3</v>
      </c>
      <c r="G433">
        <v>430</v>
      </c>
      <c r="H433">
        <f t="shared" ca="1" si="13"/>
        <v>-3.8031424118146638E-3</v>
      </c>
    </row>
    <row r="434" spans="2:8">
      <c r="B434" s="121">
        <v>45082</v>
      </c>
      <c r="C434" s="122">
        <v>71.25</v>
      </c>
      <c r="D434">
        <f t="shared" si="12"/>
        <v>-0.72082908862941775</v>
      </c>
      <c r="E434">
        <v>1.4054813773716698E-3</v>
      </c>
      <c r="G434">
        <v>431</v>
      </c>
      <c r="H434">
        <f t="shared" ca="1" si="13"/>
        <v>4.7511253808139219E-2</v>
      </c>
    </row>
    <row r="435" spans="2:8">
      <c r="B435" s="121">
        <v>45603</v>
      </c>
      <c r="C435" s="122">
        <v>255.22</v>
      </c>
      <c r="D435">
        <f t="shared" si="12"/>
        <v>0.12367366706291553</v>
      </c>
      <c r="E435">
        <v>1.0982976386600814E-3</v>
      </c>
      <c r="G435">
        <v>432</v>
      </c>
      <c r="H435">
        <f t="shared" ca="1" si="13"/>
        <v>-4.8943784701127979E-2</v>
      </c>
    </row>
    <row r="436" spans="2:8">
      <c r="B436" s="121">
        <v>45503</v>
      </c>
      <c r="C436" s="122">
        <v>227.13</v>
      </c>
      <c r="D436">
        <f t="shared" si="12"/>
        <v>3.1905904059040591</v>
      </c>
      <c r="E436">
        <v>1.057781303715497E-3</v>
      </c>
      <c r="G436">
        <v>433</v>
      </c>
      <c r="H436">
        <f t="shared" ca="1" si="13"/>
        <v>-3.287154939893646E-2</v>
      </c>
    </row>
    <row r="437" spans="2:8">
      <c r="B437" s="121">
        <v>45036</v>
      </c>
      <c r="C437" s="122">
        <v>54.2</v>
      </c>
      <c r="D437">
        <f t="shared" si="12"/>
        <v>-0.66991473812423874</v>
      </c>
      <c r="E437">
        <v>9.2336103416443705E-4</v>
      </c>
      <c r="G437">
        <v>434</v>
      </c>
      <c r="H437">
        <f t="shared" ca="1" si="13"/>
        <v>1.2346762467918522E-2</v>
      </c>
    </row>
    <row r="438" spans="2:8">
      <c r="B438" s="121">
        <v>45348</v>
      </c>
      <c r="C438" s="122">
        <v>164.2</v>
      </c>
      <c r="D438">
        <f t="shared" si="12"/>
        <v>1.7504187604690113</v>
      </c>
      <c r="E438">
        <v>9.1435537945734385E-4</v>
      </c>
      <c r="G438">
        <v>435</v>
      </c>
      <c r="H438">
        <f t="shared" ca="1" si="13"/>
        <v>-3.2868858556386063E-2</v>
      </c>
    </row>
    <row r="439" spans="2:8">
      <c r="B439" s="121">
        <v>44810</v>
      </c>
      <c r="C439" s="122">
        <v>59.7</v>
      </c>
      <c r="D439">
        <f t="shared" si="12"/>
        <v>-0.55062100112909296</v>
      </c>
      <c r="E439">
        <v>8.3822296730937573E-4</v>
      </c>
      <c r="G439">
        <v>436</v>
      </c>
      <c r="H439">
        <f t="shared" ca="1" si="13"/>
        <v>-4.3049199476715219E-3</v>
      </c>
    </row>
    <row r="440" spans="2:8">
      <c r="B440" s="121">
        <v>44558</v>
      </c>
      <c r="C440" s="122">
        <v>132.85</v>
      </c>
      <c r="D440">
        <f t="shared" si="12"/>
        <v>0.77844712182061571</v>
      </c>
      <c r="E440">
        <v>7.53295668549863E-4</v>
      </c>
      <c r="G440">
        <v>437</v>
      </c>
      <c r="H440">
        <f t="shared" ca="1" si="13"/>
        <v>4.4911966423162421E-3</v>
      </c>
    </row>
    <row r="441" spans="2:8">
      <c r="B441" s="121">
        <v>44713</v>
      </c>
      <c r="C441" s="122">
        <v>74.7</v>
      </c>
      <c r="D441">
        <f t="shared" si="12"/>
        <v>-0.64012140482728719</v>
      </c>
      <c r="E441">
        <v>6.6979236436700814E-4</v>
      </c>
      <c r="G441">
        <v>438</v>
      </c>
      <c r="H441">
        <f t="shared" ca="1" si="13"/>
        <v>4.1854868249732786E-2</v>
      </c>
    </row>
    <row r="442" spans="2:8">
      <c r="B442" s="121">
        <v>45478</v>
      </c>
      <c r="C442" s="122">
        <v>207.57</v>
      </c>
      <c r="D442">
        <f t="shared" si="12"/>
        <v>-0.18263437684583578</v>
      </c>
      <c r="E442">
        <v>6.2668723486307106E-4</v>
      </c>
      <c r="G442">
        <v>439</v>
      </c>
      <c r="H442">
        <f t="shared" ca="1" si="13"/>
        <v>-3.1140832541197276E-4</v>
      </c>
    </row>
    <row r="443" spans="2:8">
      <c r="B443" s="121">
        <v>45593</v>
      </c>
      <c r="C443" s="122">
        <v>253.95</v>
      </c>
      <c r="D443">
        <f t="shared" si="12"/>
        <v>0.81977785739878162</v>
      </c>
      <c r="E443">
        <v>5.910165484632674E-4</v>
      </c>
      <c r="G443">
        <v>440</v>
      </c>
      <c r="H443">
        <f t="shared" ca="1" si="13"/>
        <v>2.552944819003331E-5</v>
      </c>
    </row>
    <row r="444" spans="2:8">
      <c r="B444" s="121">
        <v>45306</v>
      </c>
      <c r="C444" s="122">
        <v>139.55000000000001</v>
      </c>
      <c r="D444">
        <f t="shared" si="12"/>
        <v>0.42107942973523427</v>
      </c>
      <c r="E444">
        <v>0</v>
      </c>
      <c r="G444">
        <v>441</v>
      </c>
      <c r="H444">
        <f t="shared" ca="1" si="13"/>
        <v>1.785640271391398E-2</v>
      </c>
    </row>
    <row r="445" spans="2:8">
      <c r="B445" s="121">
        <v>45175</v>
      </c>
      <c r="C445" s="122">
        <v>98.2</v>
      </c>
      <c r="D445">
        <f t="shared" si="12"/>
        <v>0.29466051417270944</v>
      </c>
      <c r="E445">
        <v>0</v>
      </c>
      <c r="G445">
        <v>442</v>
      </c>
      <c r="H445">
        <f t="shared" ca="1" si="13"/>
        <v>-3.3654834342669686E-2</v>
      </c>
    </row>
    <row r="446" spans="2:8">
      <c r="B446" s="121">
        <v>45097</v>
      </c>
      <c r="C446" s="122">
        <v>75.849999999999994</v>
      </c>
      <c r="D446">
        <f t="shared" si="12"/>
        <v>0.40593141797961058</v>
      </c>
      <c r="E446">
        <v>0</v>
      </c>
      <c r="G446">
        <v>443</v>
      </c>
      <c r="H446">
        <f t="shared" ca="1" si="13"/>
        <v>4.0357119485240553E-3</v>
      </c>
    </row>
    <row r="447" spans="2:8">
      <c r="B447" s="121">
        <v>45027</v>
      </c>
      <c r="C447" s="122">
        <v>53.95</v>
      </c>
      <c r="D447">
        <f t="shared" si="12"/>
        <v>6.3054187192118277E-2</v>
      </c>
      <c r="E447">
        <v>0</v>
      </c>
      <c r="G447">
        <v>444</v>
      </c>
      <c r="H447">
        <f t="shared" ca="1" si="13"/>
        <v>-3.5269688553633202E-2</v>
      </c>
    </row>
    <row r="448" spans="2:8">
      <c r="B448" s="121">
        <v>45000</v>
      </c>
      <c r="C448" s="122">
        <v>50.75</v>
      </c>
      <c r="D448">
        <f t="shared" si="12"/>
        <v>-0.18342719227674978</v>
      </c>
      <c r="E448">
        <v>0</v>
      </c>
      <c r="G448">
        <v>445</v>
      </c>
      <c r="H448">
        <f t="shared" ca="1" si="13"/>
        <v>9.7922294041955307E-3</v>
      </c>
    </row>
    <row r="449" spans="2:8">
      <c r="B449" s="121">
        <v>44914</v>
      </c>
      <c r="C449" s="122">
        <v>62.15</v>
      </c>
      <c r="D449">
        <f t="shared" si="12"/>
        <v>-0.33564938535542488</v>
      </c>
      <c r="E449">
        <v>0</v>
      </c>
      <c r="G449">
        <v>446</v>
      </c>
      <c r="H449">
        <f t="shared" ca="1" si="13"/>
        <v>2.5204603321612212E-2</v>
      </c>
    </row>
    <row r="450" spans="2:8">
      <c r="B450" s="121">
        <v>44600</v>
      </c>
      <c r="C450" s="122">
        <v>93.55</v>
      </c>
      <c r="D450">
        <f t="shared" si="12"/>
        <v>-0.25753968253968257</v>
      </c>
      <c r="E450">
        <v>0</v>
      </c>
      <c r="G450">
        <v>447</v>
      </c>
      <c r="H450">
        <f t="shared" ca="1" si="13"/>
        <v>2.8780352963688284E-2</v>
      </c>
    </row>
    <row r="451" spans="2:8">
      <c r="B451" s="121">
        <v>44400</v>
      </c>
      <c r="C451" s="122">
        <v>126</v>
      </c>
      <c r="D451">
        <f t="shared" si="12"/>
        <v>-0.52558454761097928</v>
      </c>
      <c r="E451">
        <v>0</v>
      </c>
      <c r="G451">
        <v>448</v>
      </c>
      <c r="H451">
        <f t="shared" ca="1" si="13"/>
        <v>-1.6080763157678725E-3</v>
      </c>
    </row>
    <row r="452" spans="2:8">
      <c r="B452" s="121">
        <v>45512</v>
      </c>
      <c r="C452" s="122">
        <v>265.58999999999997</v>
      </c>
      <c r="D452">
        <f t="shared" ref="D452:D515" si="14">IFERROR((C452-C453)/C453,0)</f>
        <v>0.88897581792318625</v>
      </c>
      <c r="E452">
        <v>-3.0112545639342388E-4</v>
      </c>
      <c r="G452">
        <v>449</v>
      </c>
      <c r="H452">
        <f t="shared" ca="1" si="13"/>
        <v>3.5041350938741077E-2</v>
      </c>
    </row>
    <row r="453" spans="2:8">
      <c r="B453" s="121">
        <v>44545</v>
      </c>
      <c r="C453" s="122">
        <v>140.6</v>
      </c>
      <c r="D453">
        <f t="shared" si="14"/>
        <v>3.2684539111274245E-2</v>
      </c>
      <c r="E453">
        <v>-3.5549235691440716E-4</v>
      </c>
      <c r="G453">
        <v>450</v>
      </c>
      <c r="H453">
        <f t="shared" ref="H453:H516" ca="1" si="15">IFERROR(_xlfn.NORM.INV(RAND(),N$5,N$6),0)</f>
        <v>8.2578236391904151E-3</v>
      </c>
    </row>
    <row r="454" spans="2:8">
      <c r="B454" s="121">
        <v>45316</v>
      </c>
      <c r="C454" s="122">
        <v>136.15</v>
      </c>
      <c r="D454">
        <f t="shared" si="14"/>
        <v>0.75451030927835072</v>
      </c>
      <c r="E454">
        <v>-3.6710719530090271E-4</v>
      </c>
      <c r="G454">
        <v>451</v>
      </c>
      <c r="H454">
        <f t="shared" ca="1" si="15"/>
        <v>2.3007989783549107E-2</v>
      </c>
    </row>
    <row r="455" spans="2:8">
      <c r="B455" s="121">
        <v>45127</v>
      </c>
      <c r="C455" s="122">
        <v>77.599999999999994</v>
      </c>
      <c r="D455">
        <f t="shared" si="14"/>
        <v>0.15390334572490699</v>
      </c>
      <c r="E455">
        <v>-6.4391500321972137E-4</v>
      </c>
      <c r="G455">
        <v>452</v>
      </c>
      <c r="H455">
        <f t="shared" ca="1" si="15"/>
        <v>4.7202134080303423E-2</v>
      </c>
    </row>
    <row r="456" spans="2:8">
      <c r="B456" s="121">
        <v>45072</v>
      </c>
      <c r="C456" s="122">
        <v>67.25</v>
      </c>
      <c r="D456">
        <f t="shared" si="14"/>
        <v>-0.63381432071875854</v>
      </c>
      <c r="E456">
        <v>-7.4294205052001722E-4</v>
      </c>
      <c r="G456">
        <v>453</v>
      </c>
      <c r="H456">
        <f t="shared" ca="1" si="15"/>
        <v>-1.4672783271676627E-2</v>
      </c>
    </row>
    <row r="457" spans="2:8">
      <c r="B457" s="121">
        <v>45449</v>
      </c>
      <c r="C457" s="122">
        <v>183.65</v>
      </c>
      <c r="D457">
        <f t="shared" si="14"/>
        <v>2.2794642857142859</v>
      </c>
      <c r="E457">
        <v>-8.1610446137108641E-4</v>
      </c>
      <c r="G457">
        <v>454</v>
      </c>
      <c r="H457">
        <f t="shared" ca="1" si="15"/>
        <v>2.7387796460214758E-2</v>
      </c>
    </row>
    <row r="458" spans="2:8">
      <c r="B458" s="121">
        <v>45040</v>
      </c>
      <c r="C458" s="122">
        <v>56</v>
      </c>
      <c r="D458">
        <f t="shared" si="14"/>
        <v>-0.71318822023047379</v>
      </c>
      <c r="E458">
        <v>-8.9206066012483779E-4</v>
      </c>
      <c r="G458">
        <v>455</v>
      </c>
      <c r="H458">
        <f t="shared" ca="1" si="15"/>
        <v>9.6818159289649014E-3</v>
      </c>
    </row>
    <row r="459" spans="2:8">
      <c r="B459" s="121">
        <v>45421</v>
      </c>
      <c r="C459" s="122">
        <v>195.25</v>
      </c>
      <c r="D459">
        <f t="shared" si="14"/>
        <v>1.445209768315592</v>
      </c>
      <c r="E459">
        <v>-1.0232796111536897E-3</v>
      </c>
      <c r="G459">
        <v>456</v>
      </c>
      <c r="H459">
        <f t="shared" ca="1" si="15"/>
        <v>-1.9672265010300664E-2</v>
      </c>
    </row>
    <row r="460" spans="2:8">
      <c r="B460" s="121">
        <v>44622</v>
      </c>
      <c r="C460" s="122">
        <v>79.849999999999994</v>
      </c>
      <c r="D460">
        <f t="shared" si="14"/>
        <v>-0.41048357327427093</v>
      </c>
      <c r="E460">
        <v>-1.2507817385867233E-3</v>
      </c>
      <c r="G460">
        <v>457</v>
      </c>
      <c r="H460">
        <f t="shared" ca="1" si="15"/>
        <v>2.6777072702112877E-2</v>
      </c>
    </row>
    <row r="461" spans="2:8">
      <c r="B461" s="121">
        <v>44420</v>
      </c>
      <c r="C461" s="122">
        <v>135.44999999999999</v>
      </c>
      <c r="D461">
        <f t="shared" si="14"/>
        <v>0.35517758879439704</v>
      </c>
      <c r="E461">
        <v>-1.4743826022854186E-3</v>
      </c>
      <c r="G461">
        <v>458</v>
      </c>
      <c r="H461">
        <f t="shared" ca="1" si="15"/>
        <v>-7.0975698226401235E-2</v>
      </c>
    </row>
    <row r="462" spans="2:8">
      <c r="B462" s="121">
        <v>45197</v>
      </c>
      <c r="C462" s="122">
        <v>99.95</v>
      </c>
      <c r="D462">
        <f t="shared" si="14"/>
        <v>-0.24537561343903352</v>
      </c>
      <c r="E462">
        <v>-1.4985014985014135E-3</v>
      </c>
      <c r="G462">
        <v>459</v>
      </c>
      <c r="H462">
        <f t="shared" ca="1" si="15"/>
        <v>3.5708635217737386E-2</v>
      </c>
    </row>
    <row r="463" spans="2:8">
      <c r="B463" s="121">
        <v>44502</v>
      </c>
      <c r="C463" s="122">
        <v>132.44999999999999</v>
      </c>
      <c r="D463">
        <f t="shared" si="14"/>
        <v>9.9123141441096671E-3</v>
      </c>
      <c r="E463">
        <v>-1.507727101394776E-3</v>
      </c>
      <c r="G463">
        <v>460</v>
      </c>
      <c r="H463">
        <f t="shared" ca="1" si="15"/>
        <v>4.6300857700195382E-2</v>
      </c>
    </row>
    <row r="464" spans="2:8">
      <c r="B464" s="121">
        <v>44508</v>
      </c>
      <c r="C464" s="122">
        <v>131.15</v>
      </c>
      <c r="D464">
        <f t="shared" si="14"/>
        <v>1.1119162640901772</v>
      </c>
      <c r="E464">
        <v>-1.5226494099732672E-3</v>
      </c>
      <c r="G464">
        <v>461</v>
      </c>
      <c r="H464">
        <f t="shared" ca="1" si="15"/>
        <v>-2.2212606486259234E-2</v>
      </c>
    </row>
    <row r="465" spans="2:8">
      <c r="B465" s="121">
        <v>44798</v>
      </c>
      <c r="C465" s="122">
        <v>62.1</v>
      </c>
      <c r="D465">
        <f t="shared" si="14"/>
        <v>4.1072925398155956E-2</v>
      </c>
      <c r="E465">
        <v>-1.6077170418006658E-3</v>
      </c>
      <c r="G465">
        <v>462</v>
      </c>
      <c r="H465">
        <f t="shared" ca="1" si="15"/>
        <v>9.6304136555761602E-3</v>
      </c>
    </row>
    <row r="466" spans="2:8">
      <c r="B466" s="121">
        <v>44809</v>
      </c>
      <c r="C466" s="122">
        <v>59.65</v>
      </c>
      <c r="D466">
        <f t="shared" si="14"/>
        <v>-0.786621355750313</v>
      </c>
      <c r="E466">
        <v>-1.6736401673640405E-3</v>
      </c>
      <c r="G466">
        <v>463</v>
      </c>
      <c r="H466">
        <f t="shared" ca="1" si="15"/>
        <v>-3.6990097898768962E-2</v>
      </c>
    </row>
    <row r="467" spans="2:8">
      <c r="B467" s="121">
        <v>45580</v>
      </c>
      <c r="C467" s="122">
        <v>279.55</v>
      </c>
      <c r="D467">
        <f t="shared" si="14"/>
        <v>0.43469335386194519</v>
      </c>
      <c r="E467">
        <v>-1.7853954650955187E-3</v>
      </c>
      <c r="G467">
        <v>464</v>
      </c>
      <c r="H467">
        <f t="shared" ca="1" si="15"/>
        <v>-6.4753890126643095E-3</v>
      </c>
    </row>
    <row r="468" spans="2:8">
      <c r="B468" s="121">
        <v>45429</v>
      </c>
      <c r="C468" s="122">
        <v>194.85</v>
      </c>
      <c r="D468">
        <f t="shared" si="14"/>
        <v>2.5139765554553648</v>
      </c>
      <c r="E468">
        <v>-1.7930327868852169E-3</v>
      </c>
      <c r="G468">
        <v>465</v>
      </c>
      <c r="H468">
        <f t="shared" ca="1" si="15"/>
        <v>3.0101081704445126E-2</v>
      </c>
    </row>
    <row r="469" spans="2:8">
      <c r="B469" s="121">
        <v>44776</v>
      </c>
      <c r="C469" s="122">
        <v>55.45</v>
      </c>
      <c r="D469">
        <f t="shared" si="14"/>
        <v>-0.59407027818448022</v>
      </c>
      <c r="E469">
        <v>-1.800180018001698E-3</v>
      </c>
      <c r="G469">
        <v>466</v>
      </c>
      <c r="H469">
        <f t="shared" ca="1" si="15"/>
        <v>-5.6571503886024915E-2</v>
      </c>
    </row>
    <row r="470" spans="2:8">
      <c r="B470" s="121">
        <v>44481</v>
      </c>
      <c r="C470" s="122">
        <v>136.6</v>
      </c>
      <c r="D470">
        <f t="shared" si="14"/>
        <v>0.701120797011208</v>
      </c>
      <c r="E470">
        <v>-1.8268176835951773E-3</v>
      </c>
      <c r="G470">
        <v>467</v>
      </c>
      <c r="H470">
        <f t="shared" ca="1" si="15"/>
        <v>2.6966793793796153E-2</v>
      </c>
    </row>
    <row r="471" spans="2:8">
      <c r="B471" s="121">
        <v>44671</v>
      </c>
      <c r="C471" s="122">
        <v>80.3</v>
      </c>
      <c r="D471">
        <f t="shared" si="14"/>
        <v>0.50093457943925224</v>
      </c>
      <c r="E471">
        <v>-1.8645121193288463E-3</v>
      </c>
      <c r="G471">
        <v>468</v>
      </c>
      <c r="H471">
        <f t="shared" ca="1" si="15"/>
        <v>-3.3728955513980301E-2</v>
      </c>
    </row>
    <row r="472" spans="2:8">
      <c r="B472" s="121">
        <v>44985</v>
      </c>
      <c r="C472" s="122">
        <v>53.5</v>
      </c>
      <c r="D472">
        <f t="shared" si="14"/>
        <v>-0.66128521684077235</v>
      </c>
      <c r="E472">
        <v>-1.8656716417910712E-3</v>
      </c>
      <c r="G472">
        <v>469</v>
      </c>
      <c r="H472">
        <f t="shared" ca="1" si="15"/>
        <v>2.695098515583896E-2</v>
      </c>
    </row>
    <row r="473" spans="2:8">
      <c r="B473" s="121">
        <v>45370</v>
      </c>
      <c r="C473" s="122">
        <v>157.94999999999999</v>
      </c>
      <c r="D473">
        <f t="shared" si="14"/>
        <v>-0.37765957446808518</v>
      </c>
      <c r="E473">
        <v>-1.8957345971564699E-3</v>
      </c>
      <c r="G473">
        <v>470</v>
      </c>
      <c r="H473">
        <f t="shared" ca="1" si="15"/>
        <v>-1.5683117923461297E-2</v>
      </c>
    </row>
    <row r="474" spans="2:8">
      <c r="B474" s="121">
        <v>45590</v>
      </c>
      <c r="C474" s="122">
        <v>253.8</v>
      </c>
      <c r="D474">
        <f t="shared" si="14"/>
        <v>4.0507462686567166</v>
      </c>
      <c r="E474">
        <v>-1.9661816751867871E-3</v>
      </c>
      <c r="G474">
        <v>471</v>
      </c>
      <c r="H474">
        <f t="shared" ca="1" si="15"/>
        <v>2.6231000311436482E-2</v>
      </c>
    </row>
    <row r="475" spans="2:8">
      <c r="B475" s="121">
        <v>44972</v>
      </c>
      <c r="C475" s="122">
        <v>50.25</v>
      </c>
      <c r="D475">
        <f t="shared" si="14"/>
        <v>-0.64094319399785638</v>
      </c>
      <c r="E475">
        <v>-1.9860973187686478E-3</v>
      </c>
      <c r="G475">
        <v>472</v>
      </c>
      <c r="H475">
        <f t="shared" ca="1" si="15"/>
        <v>2.3512377366362847E-2</v>
      </c>
    </row>
    <row r="476" spans="2:8">
      <c r="B476" s="121">
        <v>45328</v>
      </c>
      <c r="C476" s="122">
        <v>139.94999999999999</v>
      </c>
      <c r="D476">
        <f t="shared" si="14"/>
        <v>3.9454806312767786E-3</v>
      </c>
      <c r="E476">
        <v>-2.1390374331551614E-3</v>
      </c>
      <c r="G476">
        <v>473</v>
      </c>
      <c r="H476">
        <f t="shared" ca="1" si="15"/>
        <v>4.0720239978685223E-4</v>
      </c>
    </row>
    <row r="477" spans="2:8">
      <c r="B477" s="121">
        <v>44411</v>
      </c>
      <c r="C477" s="122">
        <v>139.4</v>
      </c>
      <c r="D477">
        <f t="shared" si="14"/>
        <v>1.077496274217586</v>
      </c>
      <c r="E477">
        <v>-2.1474588403721045E-3</v>
      </c>
      <c r="G477">
        <v>474</v>
      </c>
      <c r="H477">
        <f t="shared" ca="1" si="15"/>
        <v>1.4482003132780509E-2</v>
      </c>
    </row>
    <row r="478" spans="2:8">
      <c r="B478" s="121">
        <v>45075</v>
      </c>
      <c r="C478" s="122">
        <v>67.099999999999994</v>
      </c>
      <c r="D478">
        <f t="shared" si="14"/>
        <v>7.4571215510808593E-4</v>
      </c>
      <c r="E478">
        <v>-2.2304832713755493E-3</v>
      </c>
      <c r="G478">
        <v>475</v>
      </c>
      <c r="H478">
        <f t="shared" ca="1" si="15"/>
        <v>-9.4587677142955687E-3</v>
      </c>
    </row>
    <row r="479" spans="2:8">
      <c r="B479" s="121">
        <v>44729</v>
      </c>
      <c r="C479" s="122">
        <v>67.05</v>
      </c>
      <c r="D479">
        <f t="shared" si="14"/>
        <v>-0.65286047113642254</v>
      </c>
      <c r="E479">
        <v>-2.2321428571429416E-3</v>
      </c>
      <c r="G479">
        <v>476</v>
      </c>
      <c r="H479">
        <f t="shared" ca="1" si="15"/>
        <v>-8.680947430861069E-2</v>
      </c>
    </row>
    <row r="480" spans="2:8">
      <c r="B480" s="121">
        <v>45412</v>
      </c>
      <c r="C480" s="122">
        <v>193.15</v>
      </c>
      <c r="D480">
        <f t="shared" si="14"/>
        <v>2.0513428120063195</v>
      </c>
      <c r="E480">
        <v>-2.3243801652891977E-3</v>
      </c>
      <c r="G480">
        <v>477</v>
      </c>
      <c r="H480">
        <f t="shared" ca="1" si="15"/>
        <v>1.2153418353558048E-2</v>
      </c>
    </row>
    <row r="481" spans="2:8">
      <c r="B481" s="121">
        <v>44826</v>
      </c>
      <c r="C481" s="122">
        <v>63.3</v>
      </c>
      <c r="D481">
        <f t="shared" si="14"/>
        <v>0.12633451957295364</v>
      </c>
      <c r="E481">
        <v>-2.3640661938535172E-3</v>
      </c>
      <c r="G481">
        <v>478</v>
      </c>
      <c r="H481">
        <f t="shared" ca="1" si="15"/>
        <v>2.2340350442459959E-2</v>
      </c>
    </row>
    <row r="482" spans="2:8">
      <c r="B482" s="121">
        <v>44931</v>
      </c>
      <c r="C482" s="122">
        <v>56.2</v>
      </c>
      <c r="D482">
        <f t="shared" si="14"/>
        <v>-0.24207687120701282</v>
      </c>
      <c r="E482">
        <v>-2.6619343389529472E-3</v>
      </c>
      <c r="G482">
        <v>479</v>
      </c>
      <c r="H482">
        <f t="shared" ca="1" si="15"/>
        <v>2.2265480896931263E-2</v>
      </c>
    </row>
    <row r="483" spans="2:8">
      <c r="B483" s="121">
        <v>45100</v>
      </c>
      <c r="C483" s="122">
        <v>74.150000000000006</v>
      </c>
      <c r="D483">
        <f t="shared" si="14"/>
        <v>-0.70615043195688354</v>
      </c>
      <c r="E483">
        <v>-2.6899798251511587E-3</v>
      </c>
      <c r="G483">
        <v>480</v>
      </c>
      <c r="H483">
        <f t="shared" ca="1" si="15"/>
        <v>-4.4173771476546879E-2</v>
      </c>
    </row>
    <row r="484" spans="2:8">
      <c r="B484" s="121">
        <v>45533</v>
      </c>
      <c r="C484" s="122">
        <v>252.34</v>
      </c>
      <c r="D484">
        <f t="shared" si="14"/>
        <v>0.83186932849364792</v>
      </c>
      <c r="E484">
        <v>-2.7663610496363763E-3</v>
      </c>
      <c r="G484">
        <v>481</v>
      </c>
      <c r="H484">
        <f t="shared" ca="1" si="15"/>
        <v>4.4141162092013254E-4</v>
      </c>
    </row>
    <row r="485" spans="2:8">
      <c r="B485" s="121">
        <v>44491</v>
      </c>
      <c r="C485" s="122">
        <v>137.75</v>
      </c>
      <c r="D485">
        <f t="shared" si="14"/>
        <v>-0.33913836115908652</v>
      </c>
      <c r="E485">
        <v>-2.8954035468693861E-3</v>
      </c>
      <c r="G485">
        <v>482</v>
      </c>
      <c r="H485">
        <f t="shared" ca="1" si="15"/>
        <v>-3.8823741483042101E-2</v>
      </c>
    </row>
    <row r="486" spans="2:8">
      <c r="B486" s="121">
        <v>45476</v>
      </c>
      <c r="C486" s="122">
        <v>208.44</v>
      </c>
      <c r="D486">
        <f t="shared" si="14"/>
        <v>0.54399999999999993</v>
      </c>
      <c r="E486">
        <v>-3.108709168300759E-3</v>
      </c>
      <c r="G486">
        <v>483</v>
      </c>
      <c r="H486">
        <f t="shared" ca="1" si="15"/>
        <v>4.3971208848370906E-2</v>
      </c>
    </row>
    <row r="487" spans="2:8">
      <c r="B487" s="121">
        <v>44483</v>
      </c>
      <c r="C487" s="122">
        <v>135</v>
      </c>
      <c r="D487">
        <f t="shared" si="14"/>
        <v>1.26890756302521</v>
      </c>
      <c r="E487">
        <v>-3.322259136212541E-3</v>
      </c>
      <c r="G487">
        <v>484</v>
      </c>
      <c r="H487">
        <f t="shared" ca="1" si="15"/>
        <v>9.3043087979855318E-2</v>
      </c>
    </row>
    <row r="488" spans="2:8">
      <c r="B488" s="121">
        <v>44811</v>
      </c>
      <c r="C488" s="122">
        <v>59.5</v>
      </c>
      <c r="D488">
        <f t="shared" si="14"/>
        <v>-0.55212645841174257</v>
      </c>
      <c r="E488">
        <v>-3.3500837520938497E-3</v>
      </c>
      <c r="G488">
        <v>485</v>
      </c>
      <c r="H488">
        <f t="shared" ca="1" si="15"/>
        <v>8.7246260804493062E-2</v>
      </c>
    </row>
    <row r="489" spans="2:8">
      <c r="B489" s="121">
        <v>45299</v>
      </c>
      <c r="C489" s="122">
        <v>132.85</v>
      </c>
      <c r="D489">
        <f t="shared" si="14"/>
        <v>-4.079422382671484E-2</v>
      </c>
      <c r="E489">
        <v>-3.3758439609903753E-3</v>
      </c>
      <c r="G489">
        <v>486</v>
      </c>
      <c r="H489">
        <f t="shared" ca="1" si="15"/>
        <v>1.0061306326533404E-3</v>
      </c>
    </row>
    <row r="490" spans="2:8">
      <c r="B490" s="121">
        <v>44468</v>
      </c>
      <c r="C490" s="122">
        <v>138.5</v>
      </c>
      <c r="D490">
        <f t="shared" si="14"/>
        <v>1.5719591457753019</v>
      </c>
      <c r="E490">
        <v>-3.5971223021582736E-3</v>
      </c>
      <c r="G490">
        <v>487</v>
      </c>
      <c r="H490">
        <f t="shared" ca="1" si="15"/>
        <v>-4.8918359714908106E-2</v>
      </c>
    </row>
    <row r="491" spans="2:8">
      <c r="B491" s="121">
        <v>44995</v>
      </c>
      <c r="C491" s="122">
        <v>53.85</v>
      </c>
      <c r="D491">
        <f t="shared" si="14"/>
        <v>-0.19446522064323102</v>
      </c>
      <c r="E491">
        <v>-3.7002775208139823E-3</v>
      </c>
      <c r="G491">
        <v>488</v>
      </c>
      <c r="H491">
        <f t="shared" ca="1" si="15"/>
        <v>5.1288090831608083E-4</v>
      </c>
    </row>
    <row r="492" spans="2:8">
      <c r="B492" s="121">
        <v>45076</v>
      </c>
      <c r="C492" s="122">
        <v>66.849999999999994</v>
      </c>
      <c r="D492">
        <f t="shared" si="14"/>
        <v>6.8745003996802515E-2</v>
      </c>
      <c r="E492">
        <v>-3.7257824143070049E-3</v>
      </c>
      <c r="G492">
        <v>489</v>
      </c>
      <c r="H492">
        <f t="shared" ca="1" si="15"/>
        <v>4.1268519696114073E-2</v>
      </c>
    </row>
    <row r="493" spans="2:8">
      <c r="B493" s="121">
        <v>44816</v>
      </c>
      <c r="C493" s="122">
        <v>62.55</v>
      </c>
      <c r="D493">
        <f t="shared" si="14"/>
        <v>1.1317704122877862E-2</v>
      </c>
      <c r="E493">
        <v>-3.9808917197452229E-3</v>
      </c>
      <c r="G493">
        <v>490</v>
      </c>
      <c r="H493">
        <f t="shared" ca="1" si="15"/>
        <v>1.7006652726365125E-2</v>
      </c>
    </row>
    <row r="494" spans="2:8">
      <c r="B494" s="121">
        <v>44799</v>
      </c>
      <c r="C494" s="122">
        <v>61.85</v>
      </c>
      <c r="D494">
        <f t="shared" si="14"/>
        <v>-0.36368312757201648</v>
      </c>
      <c r="E494">
        <v>-4.0257648953301124E-3</v>
      </c>
      <c r="G494">
        <v>491</v>
      </c>
      <c r="H494">
        <f t="shared" ca="1" si="15"/>
        <v>1.3699805899827566E-2</v>
      </c>
    </row>
    <row r="495" spans="2:8">
      <c r="B495" s="121">
        <v>45170</v>
      </c>
      <c r="C495" s="122">
        <v>97.2</v>
      </c>
      <c r="D495">
        <f t="shared" si="14"/>
        <v>-0.31573389651531153</v>
      </c>
      <c r="E495">
        <v>-4.0983606557376175E-3</v>
      </c>
      <c r="G495">
        <v>492</v>
      </c>
      <c r="H495">
        <f t="shared" ca="1" si="15"/>
        <v>6.2091761136421092E-2</v>
      </c>
    </row>
    <row r="496" spans="2:8">
      <c r="B496" s="121">
        <v>44455</v>
      </c>
      <c r="C496" s="122">
        <v>142.05000000000001</v>
      </c>
      <c r="D496">
        <f t="shared" si="14"/>
        <v>4.7952784950202873E-2</v>
      </c>
      <c r="E496">
        <v>-4.2060988433227781E-3</v>
      </c>
      <c r="G496">
        <v>493</v>
      </c>
      <c r="H496">
        <f t="shared" ca="1" si="15"/>
        <v>1.0432745439838836E-2</v>
      </c>
    </row>
    <row r="497" spans="2:8">
      <c r="B497" s="121">
        <v>45320</v>
      </c>
      <c r="C497" s="122">
        <v>135.55000000000001</v>
      </c>
      <c r="D497">
        <f t="shared" si="14"/>
        <v>9.6682847896440272E-2</v>
      </c>
      <c r="E497">
        <v>-4.406904149834699E-3</v>
      </c>
      <c r="G497">
        <v>494</v>
      </c>
      <c r="H497">
        <f t="shared" ca="1" si="15"/>
        <v>-7.4499870150102126E-3</v>
      </c>
    </row>
    <row r="498" spans="2:8">
      <c r="B498" s="121">
        <v>45275</v>
      </c>
      <c r="C498" s="122">
        <v>123.6</v>
      </c>
      <c r="D498">
        <f t="shared" si="14"/>
        <v>1.2012466607301868</v>
      </c>
      <c r="E498">
        <v>-4.4301248489731077E-3</v>
      </c>
      <c r="G498">
        <v>495</v>
      </c>
      <c r="H498">
        <f t="shared" ca="1" si="15"/>
        <v>-8.5979953046604884E-3</v>
      </c>
    </row>
    <row r="499" spans="2:8">
      <c r="B499" s="121">
        <v>44698</v>
      </c>
      <c r="C499" s="122">
        <v>56.15</v>
      </c>
      <c r="D499">
        <f t="shared" si="14"/>
        <v>-0.4362449799196787</v>
      </c>
      <c r="E499">
        <v>-4.4326241134751776E-3</v>
      </c>
      <c r="G499">
        <v>496</v>
      </c>
      <c r="H499">
        <f t="shared" ca="1" si="15"/>
        <v>-1.6226745634614462E-2</v>
      </c>
    </row>
    <row r="500" spans="2:8">
      <c r="B500" s="121">
        <v>45177</v>
      </c>
      <c r="C500" s="122">
        <v>99.6</v>
      </c>
      <c r="D500">
        <f t="shared" si="14"/>
        <v>-0.17889530090684258</v>
      </c>
      <c r="E500">
        <v>-4.4977511244378094E-3</v>
      </c>
      <c r="G500">
        <v>497</v>
      </c>
      <c r="H500">
        <f t="shared" ca="1" si="15"/>
        <v>1.6248060878996409E-2</v>
      </c>
    </row>
    <row r="501" spans="2:8">
      <c r="B501" s="121">
        <v>45240</v>
      </c>
      <c r="C501" s="122">
        <v>121.3</v>
      </c>
      <c r="D501">
        <f t="shared" si="14"/>
        <v>0.85474006116207935</v>
      </c>
      <c r="E501">
        <v>-4.513746409519878E-3</v>
      </c>
      <c r="G501">
        <v>498</v>
      </c>
      <c r="H501">
        <f t="shared" ca="1" si="15"/>
        <v>-7.1206306530222738E-2</v>
      </c>
    </row>
    <row r="502" spans="2:8">
      <c r="B502" s="121">
        <v>45051</v>
      </c>
      <c r="C502" s="122">
        <v>65.400000000000006</v>
      </c>
      <c r="D502">
        <f t="shared" si="14"/>
        <v>-0.52574329224075411</v>
      </c>
      <c r="E502">
        <v>-4.5662100456620568E-3</v>
      </c>
      <c r="G502">
        <v>499</v>
      </c>
      <c r="H502">
        <f t="shared" ca="1" si="15"/>
        <v>2.4342676166795953E-2</v>
      </c>
    </row>
    <row r="503" spans="2:8">
      <c r="B503" s="121">
        <v>44489</v>
      </c>
      <c r="C503" s="122">
        <v>137.9</v>
      </c>
      <c r="D503">
        <f t="shared" si="14"/>
        <v>1.1819620253164558</v>
      </c>
      <c r="E503">
        <v>-4.6914471309996795E-3</v>
      </c>
      <c r="G503">
        <v>500</v>
      </c>
      <c r="H503">
        <f t="shared" ca="1" si="15"/>
        <v>1.6411943328001107E-2</v>
      </c>
    </row>
    <row r="504" spans="2:8">
      <c r="B504" s="121">
        <v>45069</v>
      </c>
      <c r="C504" s="122">
        <v>63.2</v>
      </c>
      <c r="D504">
        <f t="shared" si="14"/>
        <v>-0.53750457372850347</v>
      </c>
      <c r="E504">
        <v>-4.7244094488188525E-3</v>
      </c>
      <c r="G504">
        <v>501</v>
      </c>
      <c r="H504">
        <f t="shared" ca="1" si="15"/>
        <v>4.3595232046878291E-2</v>
      </c>
    </row>
    <row r="505" spans="2:8">
      <c r="B505" s="121">
        <v>44463</v>
      </c>
      <c r="C505" s="122">
        <v>136.65</v>
      </c>
      <c r="D505">
        <f t="shared" si="14"/>
        <v>-0.34125530273814114</v>
      </c>
      <c r="E505">
        <v>-4.7341587764020802E-3</v>
      </c>
      <c r="G505">
        <v>502</v>
      </c>
      <c r="H505">
        <f t="shared" ca="1" si="15"/>
        <v>-5.1846345585448367E-3</v>
      </c>
    </row>
    <row r="506" spans="2:8">
      <c r="B506" s="121">
        <v>45477</v>
      </c>
      <c r="C506" s="122">
        <v>207.44</v>
      </c>
      <c r="D506">
        <f t="shared" si="14"/>
        <v>0.53887240356083066</v>
      </c>
      <c r="E506">
        <v>-4.7975436576472843E-3</v>
      </c>
      <c r="G506">
        <v>503</v>
      </c>
      <c r="H506">
        <f t="shared" ca="1" si="15"/>
        <v>1.5748476787752074E-3</v>
      </c>
    </row>
    <row r="507" spans="2:8">
      <c r="B507" s="121">
        <v>44496</v>
      </c>
      <c r="C507" s="122">
        <v>134.80000000000001</v>
      </c>
      <c r="D507">
        <f t="shared" si="14"/>
        <v>1.6073500967117988</v>
      </c>
      <c r="E507">
        <v>-4.798818752306957E-3</v>
      </c>
      <c r="G507">
        <v>504</v>
      </c>
      <c r="H507">
        <f t="shared" ca="1" si="15"/>
        <v>3.5106585483729663E-2</v>
      </c>
    </row>
    <row r="508" spans="2:8">
      <c r="B508" s="121">
        <v>45021</v>
      </c>
      <c r="C508" s="122">
        <v>51.7</v>
      </c>
      <c r="D508">
        <f t="shared" si="14"/>
        <v>1.3725490196078487E-2</v>
      </c>
      <c r="E508">
        <v>-4.8123195380173241E-3</v>
      </c>
      <c r="G508">
        <v>505</v>
      </c>
      <c r="H508">
        <f t="shared" ca="1" si="15"/>
        <v>3.1108289416997168E-3</v>
      </c>
    </row>
    <row r="509" spans="2:8">
      <c r="B509" s="121">
        <v>45016</v>
      </c>
      <c r="C509" s="122">
        <v>51</v>
      </c>
      <c r="D509">
        <f t="shared" si="14"/>
        <v>-0.36842105263157893</v>
      </c>
      <c r="E509">
        <v>-4.8780487804878049E-3</v>
      </c>
      <c r="G509">
        <v>506</v>
      </c>
      <c r="H509">
        <f t="shared" ca="1" si="15"/>
        <v>1.4222570485717689E-2</v>
      </c>
    </row>
    <row r="510" spans="2:8">
      <c r="B510" s="121">
        <v>44643</v>
      </c>
      <c r="C510" s="122">
        <v>80.75</v>
      </c>
      <c r="D510">
        <f t="shared" si="14"/>
        <v>4.9782202862477375E-3</v>
      </c>
      <c r="E510">
        <v>-4.9291435613062927E-3</v>
      </c>
      <c r="G510">
        <v>507</v>
      </c>
      <c r="H510">
        <f t="shared" ca="1" si="15"/>
        <v>-5.2053030531593854E-3</v>
      </c>
    </row>
    <row r="511" spans="2:8">
      <c r="B511" s="121">
        <v>44644</v>
      </c>
      <c r="C511" s="122">
        <v>80.349999999999994</v>
      </c>
      <c r="D511">
        <f t="shared" si="14"/>
        <v>-0.46664454032525726</v>
      </c>
      <c r="E511">
        <v>-4.9535603715170984E-3</v>
      </c>
      <c r="G511">
        <v>508</v>
      </c>
      <c r="H511">
        <f t="shared" ca="1" si="15"/>
        <v>-1.6550293868925443E-2</v>
      </c>
    </row>
    <row r="512" spans="2:8">
      <c r="B512" s="121">
        <v>44532</v>
      </c>
      <c r="C512" s="122">
        <v>150.65</v>
      </c>
      <c r="D512">
        <f t="shared" si="14"/>
        <v>-0.469355406833392</v>
      </c>
      <c r="E512">
        <v>-4.9537648612945837E-3</v>
      </c>
      <c r="G512">
        <v>509</v>
      </c>
      <c r="H512">
        <f t="shared" ca="1" si="15"/>
        <v>4.6856912715023971E-2</v>
      </c>
    </row>
    <row r="513" spans="2:8">
      <c r="B513" s="121">
        <v>45561</v>
      </c>
      <c r="C513" s="122">
        <v>283.89999999999998</v>
      </c>
      <c r="D513">
        <f t="shared" si="14"/>
        <v>1.7324350336862364</v>
      </c>
      <c r="E513">
        <v>-5.2557813594954457E-3</v>
      </c>
      <c r="G513">
        <v>510</v>
      </c>
      <c r="H513">
        <f t="shared" ca="1" si="15"/>
        <v>-7.0802527091783597E-3</v>
      </c>
    </row>
    <row r="514" spans="2:8">
      <c r="B514" s="121">
        <v>45208</v>
      </c>
      <c r="C514" s="122">
        <v>103.9</v>
      </c>
      <c r="D514">
        <f t="shared" si="14"/>
        <v>0.10767590618336896</v>
      </c>
      <c r="E514">
        <v>-5.2656773575873346E-3</v>
      </c>
      <c r="G514">
        <v>511</v>
      </c>
      <c r="H514">
        <f t="shared" ca="1" si="15"/>
        <v>6.8274992035587785E-4</v>
      </c>
    </row>
    <row r="515" spans="2:8">
      <c r="B515" s="121">
        <v>45162</v>
      </c>
      <c r="C515" s="122">
        <v>93.8</v>
      </c>
      <c r="D515">
        <f t="shared" si="14"/>
        <v>0.45539177657098517</v>
      </c>
      <c r="E515">
        <v>-5.3022269353128317E-3</v>
      </c>
      <c r="G515">
        <v>512</v>
      </c>
      <c r="H515">
        <f t="shared" ca="1" si="15"/>
        <v>7.9673021117012924E-2</v>
      </c>
    </row>
    <row r="516" spans="2:8">
      <c r="B516" s="121">
        <v>44902</v>
      </c>
      <c r="C516" s="122">
        <v>64.45</v>
      </c>
      <c r="D516">
        <f t="shared" ref="D516:D579" si="16">IFERROR((C516-C517)/C517,0)</f>
        <v>7.8186082877247844E-3</v>
      </c>
      <c r="E516">
        <v>-5.4012345679011467E-3</v>
      </c>
      <c r="G516">
        <v>513</v>
      </c>
      <c r="H516">
        <f t="shared" ca="1" si="15"/>
        <v>4.2429362730468916E-3</v>
      </c>
    </row>
    <row r="517" spans="2:8">
      <c r="B517" s="121">
        <v>44887</v>
      </c>
      <c r="C517" s="122">
        <v>63.95</v>
      </c>
      <c r="D517">
        <f t="shared" si="16"/>
        <v>-0.45224839400428263</v>
      </c>
      <c r="E517">
        <v>-5.4432348367028666E-3</v>
      </c>
      <c r="G517">
        <v>514</v>
      </c>
      <c r="H517">
        <f t="shared" ref="H517:H580" ca="1" si="17">IFERROR(_xlfn.NORM.INV(RAND(),N$5,N$6),0)</f>
        <v>2.6035060148183329E-2</v>
      </c>
    </row>
    <row r="518" spans="2:8">
      <c r="B518" s="121">
        <v>45265</v>
      </c>
      <c r="C518" s="122">
        <v>116.75</v>
      </c>
      <c r="D518">
        <f t="shared" si="16"/>
        <v>0.45211442786069639</v>
      </c>
      <c r="E518">
        <v>-5.5366269165247504E-3</v>
      </c>
      <c r="G518">
        <v>515</v>
      </c>
      <c r="H518">
        <f t="shared" ca="1" si="17"/>
        <v>9.6579418826589422E-3</v>
      </c>
    </row>
    <row r="519" spans="2:8">
      <c r="B519" s="121">
        <v>44641</v>
      </c>
      <c r="C519" s="122">
        <v>80.400000000000006</v>
      </c>
      <c r="D519">
        <f t="shared" si="16"/>
        <v>0.50000000000000011</v>
      </c>
      <c r="E519">
        <v>-5.5658627087197109E-3</v>
      </c>
      <c r="G519">
        <v>516</v>
      </c>
      <c r="H519">
        <f t="shared" ca="1" si="17"/>
        <v>1.5141165417071067E-2</v>
      </c>
    </row>
    <row r="520" spans="2:8">
      <c r="B520" s="121">
        <v>44760</v>
      </c>
      <c r="C520" s="122">
        <v>53.6</v>
      </c>
      <c r="D520">
        <f t="shared" si="16"/>
        <v>-0.80614828209764922</v>
      </c>
      <c r="E520">
        <v>-5.5658627087197994E-3</v>
      </c>
      <c r="G520">
        <v>517</v>
      </c>
      <c r="H520">
        <f t="shared" ca="1" si="17"/>
        <v>-2.1716692516847496E-3</v>
      </c>
    </row>
    <row r="521" spans="2:8">
      <c r="B521" s="121">
        <v>45658</v>
      </c>
      <c r="C521" s="122">
        <v>276.5</v>
      </c>
      <c r="D521">
        <f t="shared" si="16"/>
        <v>0.30813265837157588</v>
      </c>
      <c r="E521">
        <v>-5.5745369537853308E-3</v>
      </c>
      <c r="G521">
        <v>518</v>
      </c>
      <c r="H521">
        <f t="shared" ca="1" si="17"/>
        <v>2.1867590410331032E-2</v>
      </c>
    </row>
    <row r="522" spans="2:8">
      <c r="B522" s="121">
        <v>45483</v>
      </c>
      <c r="C522" s="122">
        <v>211.37</v>
      </c>
      <c r="D522">
        <f t="shared" si="16"/>
        <v>0.86722614840989398</v>
      </c>
      <c r="E522">
        <v>-5.5984192698532069E-3</v>
      </c>
      <c r="G522">
        <v>519</v>
      </c>
      <c r="H522">
        <f t="shared" ca="1" si="17"/>
        <v>-2.0229671213093953E-2</v>
      </c>
    </row>
    <row r="523" spans="2:8">
      <c r="B523" s="121">
        <v>45217</v>
      </c>
      <c r="C523" s="122">
        <v>113.2</v>
      </c>
      <c r="D523">
        <f t="shared" si="16"/>
        <v>-0.13323124042879014</v>
      </c>
      <c r="E523">
        <v>-5.7092665788317214E-3</v>
      </c>
      <c r="G523">
        <v>520</v>
      </c>
      <c r="H523">
        <f t="shared" ca="1" si="17"/>
        <v>8.5201687619771913E-3</v>
      </c>
    </row>
    <row r="524" spans="2:8">
      <c r="B524" s="121">
        <v>44417</v>
      </c>
      <c r="C524" s="122">
        <v>130.6</v>
      </c>
      <c r="D524">
        <f t="shared" si="16"/>
        <v>1.0444874274661465E-2</v>
      </c>
      <c r="E524">
        <v>-5.7099352874000761E-3</v>
      </c>
      <c r="G524">
        <v>521</v>
      </c>
      <c r="H524">
        <f t="shared" ca="1" si="17"/>
        <v>5.0953854649634096E-2</v>
      </c>
    </row>
    <row r="525" spans="2:8">
      <c r="B525" s="121">
        <v>44568</v>
      </c>
      <c r="C525" s="122">
        <v>129.25</v>
      </c>
      <c r="D525">
        <f t="shared" si="16"/>
        <v>0.19399538106235567</v>
      </c>
      <c r="E525">
        <v>-5.7692307692307696E-3</v>
      </c>
      <c r="G525">
        <v>522</v>
      </c>
      <c r="H525">
        <f t="shared" ca="1" si="17"/>
        <v>-5.0431213741588113E-2</v>
      </c>
    </row>
    <row r="526" spans="2:8">
      <c r="B526" s="121">
        <v>45224</v>
      </c>
      <c r="C526" s="122">
        <v>108.25</v>
      </c>
      <c r="D526">
        <f t="shared" si="16"/>
        <v>-0.12877263581488935</v>
      </c>
      <c r="E526">
        <v>-5.9687786960514752E-3</v>
      </c>
      <c r="G526">
        <v>523</v>
      </c>
      <c r="H526">
        <f t="shared" ca="1" si="17"/>
        <v>2.2369394045065865E-2</v>
      </c>
    </row>
    <row r="527" spans="2:8">
      <c r="B527" s="121">
        <v>44433</v>
      </c>
      <c r="C527" s="122">
        <v>124.25</v>
      </c>
      <c r="D527">
        <f t="shared" si="16"/>
        <v>-0.54520497803806733</v>
      </c>
      <c r="E527">
        <v>-6.0000000000000001E-3</v>
      </c>
      <c r="G527">
        <v>524</v>
      </c>
      <c r="H527">
        <f t="shared" ca="1" si="17"/>
        <v>4.9996411865330444E-2</v>
      </c>
    </row>
    <row r="528" spans="2:8">
      <c r="B528" s="121">
        <v>45652</v>
      </c>
      <c r="C528" s="122">
        <v>273.2</v>
      </c>
      <c r="D528">
        <f t="shared" si="16"/>
        <v>1.0472086923941553</v>
      </c>
      <c r="E528">
        <v>-6.0032745133710534E-3</v>
      </c>
      <c r="G528">
        <v>525</v>
      </c>
      <c r="H528">
        <f t="shared" ca="1" si="17"/>
        <v>-5.1881423640797439E-2</v>
      </c>
    </row>
    <row r="529" spans="2:8">
      <c r="B529" s="121">
        <v>44460</v>
      </c>
      <c r="C529" s="122">
        <v>133.44999999999999</v>
      </c>
      <c r="D529">
        <f t="shared" si="16"/>
        <v>1.4553817847286108</v>
      </c>
      <c r="E529">
        <v>-6.3291139240508019E-3</v>
      </c>
      <c r="G529">
        <v>526</v>
      </c>
      <c r="H529">
        <f t="shared" ca="1" si="17"/>
        <v>-6.9833629488062779E-2</v>
      </c>
    </row>
    <row r="530" spans="2:8">
      <c r="B530" s="121">
        <v>44937</v>
      </c>
      <c r="C530" s="122">
        <v>54.35</v>
      </c>
      <c r="D530">
        <f t="shared" si="16"/>
        <v>-0.65282657297987867</v>
      </c>
      <c r="E530">
        <v>-6.3985374771481059E-3</v>
      </c>
      <c r="G530">
        <v>527</v>
      </c>
      <c r="H530">
        <f t="shared" ca="1" si="17"/>
        <v>-5.1414523377567391E-2</v>
      </c>
    </row>
    <row r="531" spans="2:8">
      <c r="B531" s="121">
        <v>44517</v>
      </c>
      <c r="C531" s="122">
        <v>156.55000000000001</v>
      </c>
      <c r="D531">
        <f t="shared" si="16"/>
        <v>-0.37938553022794841</v>
      </c>
      <c r="E531">
        <v>-6.6624365482232427E-3</v>
      </c>
      <c r="G531">
        <v>528</v>
      </c>
      <c r="H531">
        <f t="shared" ca="1" si="17"/>
        <v>-3.7705806435583071E-2</v>
      </c>
    </row>
    <row r="532" spans="2:8">
      <c r="B532" s="121">
        <v>45594</v>
      </c>
      <c r="C532" s="122">
        <v>252.25</v>
      </c>
      <c r="D532">
        <f t="shared" si="16"/>
        <v>0.36204103671706273</v>
      </c>
      <c r="E532">
        <v>-6.6942311478637084E-3</v>
      </c>
      <c r="G532">
        <v>529</v>
      </c>
      <c r="H532">
        <f t="shared" ca="1" si="17"/>
        <v>6.67298034755857E-2</v>
      </c>
    </row>
    <row r="533" spans="2:8">
      <c r="B533" s="121">
        <v>45400</v>
      </c>
      <c r="C533" s="122">
        <v>185.2</v>
      </c>
      <c r="D533">
        <f t="shared" si="16"/>
        <v>0.97969000534473538</v>
      </c>
      <c r="E533">
        <v>-6.7042102440332532E-3</v>
      </c>
      <c r="G533">
        <v>530</v>
      </c>
      <c r="H533">
        <f t="shared" ca="1" si="17"/>
        <v>-2.3687899568855871E-2</v>
      </c>
    </row>
    <row r="534" spans="2:8">
      <c r="B534" s="121">
        <v>44599</v>
      </c>
      <c r="C534" s="122">
        <v>93.55</v>
      </c>
      <c r="D534">
        <f t="shared" si="16"/>
        <v>-0.31289019463826667</v>
      </c>
      <c r="E534">
        <v>-6.9002123142251131E-3</v>
      </c>
      <c r="G534">
        <v>531</v>
      </c>
      <c r="H534">
        <f t="shared" ca="1" si="17"/>
        <v>-1.7974961026624225E-2</v>
      </c>
    </row>
    <row r="535" spans="2:8">
      <c r="B535" s="121">
        <v>44477</v>
      </c>
      <c r="C535" s="122">
        <v>136.15</v>
      </c>
      <c r="D535">
        <f t="shared" si="16"/>
        <v>-8.4398117014122281E-2</v>
      </c>
      <c r="E535">
        <v>-6.9292487235593633E-3</v>
      </c>
      <c r="G535">
        <v>532</v>
      </c>
      <c r="H535">
        <f t="shared" ca="1" si="17"/>
        <v>3.1033126555670056E-3</v>
      </c>
    </row>
    <row r="536" spans="2:8">
      <c r="B536" s="121">
        <v>44523</v>
      </c>
      <c r="C536" s="122">
        <v>148.69999999999999</v>
      </c>
      <c r="D536">
        <f t="shared" si="16"/>
        <v>0.11762495302517832</v>
      </c>
      <c r="E536">
        <v>-7.0116861435726967E-3</v>
      </c>
      <c r="G536">
        <v>533</v>
      </c>
      <c r="H536">
        <f t="shared" ca="1" si="17"/>
        <v>-6.0697738851384041E-2</v>
      </c>
    </row>
    <row r="537" spans="2:8">
      <c r="B537" s="121">
        <v>44579</v>
      </c>
      <c r="C537" s="122">
        <v>133.05000000000001</v>
      </c>
      <c r="D537">
        <f t="shared" si="16"/>
        <v>-0.5094930875576037</v>
      </c>
      <c r="E537">
        <v>-7.0895522388058855E-3</v>
      </c>
      <c r="G537">
        <v>534</v>
      </c>
      <c r="H537">
        <f t="shared" ca="1" si="17"/>
        <v>-7.6782041224574549E-2</v>
      </c>
    </row>
    <row r="538" spans="2:8">
      <c r="B538" s="121">
        <v>45653</v>
      </c>
      <c r="C538" s="122">
        <v>271.25</v>
      </c>
      <c r="D538">
        <f t="shared" si="16"/>
        <v>8.2704666107851349E-2</v>
      </c>
      <c r="E538">
        <v>-7.1376281112737507E-3</v>
      </c>
      <c r="G538">
        <v>535</v>
      </c>
      <c r="H538">
        <f t="shared" ca="1" si="17"/>
        <v>3.7647014094892739E-2</v>
      </c>
    </row>
    <row r="539" spans="2:8">
      <c r="B539" s="121">
        <v>45534</v>
      </c>
      <c r="C539" s="122">
        <v>250.53</v>
      </c>
      <c r="D539">
        <f t="shared" si="16"/>
        <v>0.81018786127167619</v>
      </c>
      <c r="E539">
        <v>-7.1728620115716979E-3</v>
      </c>
      <c r="G539">
        <v>536</v>
      </c>
      <c r="H539">
        <f t="shared" ca="1" si="17"/>
        <v>9.3532860418994793E-3</v>
      </c>
    </row>
    <row r="540" spans="2:8">
      <c r="B540" s="121">
        <v>44412</v>
      </c>
      <c r="C540" s="122">
        <v>138.4</v>
      </c>
      <c r="D540">
        <f t="shared" si="16"/>
        <v>1.2358642972536349</v>
      </c>
      <c r="E540">
        <v>-7.1736011477761836E-3</v>
      </c>
      <c r="G540">
        <v>537</v>
      </c>
      <c r="H540">
        <f t="shared" ca="1" si="17"/>
        <v>-7.5827300179433987E-3</v>
      </c>
    </row>
    <row r="541" spans="2:8">
      <c r="B541" s="121">
        <v>44837</v>
      </c>
      <c r="C541" s="122">
        <v>61.9</v>
      </c>
      <c r="D541">
        <f t="shared" si="16"/>
        <v>-0.68586653133722408</v>
      </c>
      <c r="E541">
        <v>-7.2173215717722984E-3</v>
      </c>
      <c r="G541">
        <v>538</v>
      </c>
      <c r="H541">
        <f t="shared" ca="1" si="17"/>
        <v>3.2528288730709815E-2</v>
      </c>
    </row>
    <row r="542" spans="2:8">
      <c r="B542" s="121">
        <v>45463</v>
      </c>
      <c r="C542" s="122">
        <v>197.05</v>
      </c>
      <c r="D542">
        <f t="shared" si="16"/>
        <v>2.6122823098075161</v>
      </c>
      <c r="E542">
        <v>-7.254773540228715E-3</v>
      </c>
      <c r="G542">
        <v>539</v>
      </c>
      <c r="H542">
        <f t="shared" ca="1" si="17"/>
        <v>1.9308874768671762E-3</v>
      </c>
    </row>
    <row r="543" spans="2:8">
      <c r="B543" s="121">
        <v>44987</v>
      </c>
      <c r="C543" s="122">
        <v>54.55</v>
      </c>
      <c r="D543">
        <f t="shared" si="16"/>
        <v>-0.41185983827493267</v>
      </c>
      <c r="E543">
        <v>-7.2793448589627968E-3</v>
      </c>
      <c r="G543">
        <v>540</v>
      </c>
      <c r="H543">
        <f t="shared" ca="1" si="17"/>
        <v>4.4145718121251246E-2</v>
      </c>
    </row>
    <row r="544" spans="2:8">
      <c r="B544" s="121">
        <v>45152</v>
      </c>
      <c r="C544" s="122">
        <v>92.75</v>
      </c>
      <c r="D544">
        <f t="shared" si="16"/>
        <v>0.16960907944514506</v>
      </c>
      <c r="E544">
        <v>-7.4906367041198806E-3</v>
      </c>
      <c r="G544">
        <v>541</v>
      </c>
      <c r="H544">
        <f t="shared" ca="1" si="17"/>
        <v>1.0059955912095315E-2</v>
      </c>
    </row>
    <row r="545" spans="2:8">
      <c r="B545" s="121">
        <v>44634</v>
      </c>
      <c r="C545" s="122">
        <v>79.3</v>
      </c>
      <c r="D545">
        <f t="shared" si="16"/>
        <v>-0.24940842404164701</v>
      </c>
      <c r="E545">
        <v>-7.5093867334168774E-3</v>
      </c>
      <c r="G545">
        <v>542</v>
      </c>
      <c r="H545">
        <f t="shared" ca="1" si="17"/>
        <v>-1.8525700486646517E-2</v>
      </c>
    </row>
    <row r="546" spans="2:8">
      <c r="B546" s="121">
        <v>45226</v>
      </c>
      <c r="C546" s="122">
        <v>105.65</v>
      </c>
      <c r="D546">
        <f t="shared" si="16"/>
        <v>-0.30217965653896961</v>
      </c>
      <c r="E546">
        <v>-7.5152653828088039E-3</v>
      </c>
      <c r="G546">
        <v>543</v>
      </c>
      <c r="H546">
        <f t="shared" ca="1" si="17"/>
        <v>6.9410318717648828E-3</v>
      </c>
    </row>
    <row r="547" spans="2:8">
      <c r="B547" s="121">
        <v>44531</v>
      </c>
      <c r="C547" s="122">
        <v>151.4</v>
      </c>
      <c r="D547">
        <f t="shared" si="16"/>
        <v>-0.17312943746586559</v>
      </c>
      <c r="E547">
        <v>-7.5385119632907609E-3</v>
      </c>
      <c r="G547">
        <v>544</v>
      </c>
      <c r="H547">
        <f t="shared" ca="1" si="17"/>
        <v>-3.7567294200008504E-3</v>
      </c>
    </row>
    <row r="548" spans="2:8">
      <c r="B548" s="121">
        <v>45384</v>
      </c>
      <c r="C548" s="122">
        <v>183.1</v>
      </c>
      <c r="D548">
        <f t="shared" si="16"/>
        <v>1.821263482280431</v>
      </c>
      <c r="E548">
        <v>-7.5880758807588388E-3</v>
      </c>
      <c r="G548">
        <v>545</v>
      </c>
      <c r="H548">
        <f t="shared" ca="1" si="17"/>
        <v>-2.2079792152319498E-2</v>
      </c>
    </row>
    <row r="549" spans="2:8">
      <c r="B549" s="121">
        <v>45054</v>
      </c>
      <c r="C549" s="122">
        <v>64.900000000000006</v>
      </c>
      <c r="D549">
        <f t="shared" si="16"/>
        <v>-0.36465981399902103</v>
      </c>
      <c r="E549">
        <v>-7.6452599388379195E-3</v>
      </c>
      <c r="G549">
        <v>546</v>
      </c>
      <c r="H549">
        <f t="shared" ca="1" si="17"/>
        <v>8.6153549372247507E-2</v>
      </c>
    </row>
    <row r="550" spans="2:8">
      <c r="B550" s="121">
        <v>45187</v>
      </c>
      <c r="C550" s="122">
        <v>102.15</v>
      </c>
      <c r="D550">
        <f t="shared" si="16"/>
        <v>0.34496379196840027</v>
      </c>
      <c r="E550">
        <v>-7.7707625060708801E-3</v>
      </c>
      <c r="G550">
        <v>547</v>
      </c>
      <c r="H550">
        <f t="shared" ca="1" si="17"/>
        <v>2.7742290767045347E-3</v>
      </c>
    </row>
    <row r="551" spans="2:8">
      <c r="B551" s="121">
        <v>44636</v>
      </c>
      <c r="C551" s="122">
        <v>75.95</v>
      </c>
      <c r="D551">
        <f t="shared" si="16"/>
        <v>-0.65302206587783818</v>
      </c>
      <c r="E551">
        <v>-7.8380143696929368E-3</v>
      </c>
      <c r="G551">
        <v>548</v>
      </c>
      <c r="H551">
        <f t="shared" ca="1" si="17"/>
        <v>-1.7261529700718377E-2</v>
      </c>
    </row>
    <row r="552" spans="2:8">
      <c r="B552" s="121">
        <v>45492</v>
      </c>
      <c r="C552" s="122">
        <v>218.89</v>
      </c>
      <c r="D552">
        <f t="shared" si="16"/>
        <v>0.11849770056208482</v>
      </c>
      <c r="E552">
        <v>-7.8415374852688711E-3</v>
      </c>
      <c r="G552">
        <v>549</v>
      </c>
      <c r="H552">
        <f t="shared" ca="1" si="17"/>
        <v>5.2817819379475155E-2</v>
      </c>
    </row>
    <row r="553" spans="2:8">
      <c r="B553" s="121">
        <v>45418</v>
      </c>
      <c r="C553" s="122">
        <v>195.7</v>
      </c>
      <c r="D553">
        <f t="shared" si="16"/>
        <v>2.106349206349206</v>
      </c>
      <c r="E553">
        <v>-7.85804816223073E-3</v>
      </c>
      <c r="G553">
        <v>550</v>
      </c>
      <c r="H553">
        <f t="shared" ca="1" si="17"/>
        <v>-2.4201269292218698E-2</v>
      </c>
    </row>
    <row r="554" spans="2:8">
      <c r="B554" s="121">
        <v>44867</v>
      </c>
      <c r="C554" s="122">
        <v>63</v>
      </c>
      <c r="D554">
        <f t="shared" si="16"/>
        <v>0.11702127659574471</v>
      </c>
      <c r="E554">
        <v>-7.874015748031496E-3</v>
      </c>
      <c r="G554">
        <v>551</v>
      </c>
      <c r="H554">
        <f t="shared" ca="1" si="17"/>
        <v>4.1386578371454784E-3</v>
      </c>
    </row>
    <row r="555" spans="2:8">
      <c r="B555" s="121">
        <v>44697</v>
      </c>
      <c r="C555" s="122">
        <v>56.4</v>
      </c>
      <c r="D555">
        <f t="shared" si="16"/>
        <v>-0.78136145138781199</v>
      </c>
      <c r="E555">
        <v>-7.9155672823219489E-3</v>
      </c>
      <c r="G555">
        <v>552</v>
      </c>
      <c r="H555">
        <f t="shared" ca="1" si="17"/>
        <v>1.7925324564131158E-2</v>
      </c>
    </row>
    <row r="556" spans="2:8">
      <c r="B556" s="121">
        <v>45526</v>
      </c>
      <c r="C556" s="122">
        <v>257.95999999999998</v>
      </c>
      <c r="D556">
        <f t="shared" si="16"/>
        <v>0.43991068936645256</v>
      </c>
      <c r="E556">
        <v>-7.9606199284697667E-3</v>
      </c>
      <c r="G556">
        <v>553</v>
      </c>
      <c r="H556">
        <f t="shared" ca="1" si="17"/>
        <v>8.0498694100790569E-3</v>
      </c>
    </row>
    <row r="557" spans="2:8">
      <c r="B557" s="121">
        <v>45443</v>
      </c>
      <c r="C557" s="122">
        <v>179.15</v>
      </c>
      <c r="D557">
        <f t="shared" si="16"/>
        <v>1.6679076693968726</v>
      </c>
      <c r="E557">
        <v>-8.0287929125137797E-3</v>
      </c>
      <c r="G557">
        <v>554</v>
      </c>
      <c r="H557">
        <f t="shared" ca="1" si="17"/>
        <v>2.7189245453229052E-2</v>
      </c>
    </row>
    <row r="558" spans="2:8">
      <c r="B558" s="121">
        <v>44883</v>
      </c>
      <c r="C558" s="122">
        <v>67.150000000000006</v>
      </c>
      <c r="D558">
        <f t="shared" si="16"/>
        <v>-0.26330224904004385</v>
      </c>
      <c r="E558">
        <v>-8.1240768094534288E-3</v>
      </c>
      <c r="G558">
        <v>555</v>
      </c>
      <c r="H558">
        <f t="shared" ca="1" si="17"/>
        <v>8.277116547645888E-2</v>
      </c>
    </row>
    <row r="559" spans="2:8">
      <c r="B559" s="121">
        <v>45155</v>
      </c>
      <c r="C559" s="122">
        <v>91.15</v>
      </c>
      <c r="D559">
        <f t="shared" si="16"/>
        <v>-0.62319140140553941</v>
      </c>
      <c r="E559">
        <v>-8.1610446137105538E-3</v>
      </c>
      <c r="G559">
        <v>556</v>
      </c>
      <c r="H559">
        <f t="shared" ca="1" si="17"/>
        <v>-2.0563946524868339E-2</v>
      </c>
    </row>
    <row r="560" spans="2:8">
      <c r="B560" s="121">
        <v>45673</v>
      </c>
      <c r="C560" s="122">
        <v>241.9</v>
      </c>
      <c r="D560">
        <f t="shared" si="16"/>
        <v>0.75353388909025032</v>
      </c>
      <c r="E560">
        <v>-8.2000820008200082E-3</v>
      </c>
      <c r="G560">
        <v>557</v>
      </c>
      <c r="H560">
        <f t="shared" ca="1" si="17"/>
        <v>4.1702900575097256E-2</v>
      </c>
    </row>
    <row r="561" spans="2:8">
      <c r="B561" s="121">
        <v>44474</v>
      </c>
      <c r="C561" s="122">
        <v>137.94999999999999</v>
      </c>
      <c r="D561">
        <f t="shared" si="16"/>
        <v>1.8456995201181249E-2</v>
      </c>
      <c r="E561">
        <v>-8.2674335010784021E-3</v>
      </c>
      <c r="G561">
        <v>558</v>
      </c>
      <c r="H561">
        <f t="shared" ca="1" si="17"/>
        <v>-3.2678687109928349E-2</v>
      </c>
    </row>
    <row r="562" spans="2:8">
      <c r="B562" s="121">
        <v>44482</v>
      </c>
      <c r="C562" s="122">
        <v>135.44999999999999</v>
      </c>
      <c r="D562">
        <f t="shared" si="16"/>
        <v>1.5726495726495724</v>
      </c>
      <c r="E562">
        <v>-8.418740849194771E-3</v>
      </c>
      <c r="G562">
        <v>559</v>
      </c>
      <c r="H562">
        <f t="shared" ca="1" si="17"/>
        <v>-6.1237737766726912E-2</v>
      </c>
    </row>
    <row r="563" spans="2:8">
      <c r="B563" s="121">
        <v>45008</v>
      </c>
      <c r="C563" s="122">
        <v>52.65</v>
      </c>
      <c r="D563">
        <f t="shared" si="16"/>
        <v>-0.43659711075441415</v>
      </c>
      <c r="E563">
        <v>-8.4745762711864944E-3</v>
      </c>
      <c r="G563">
        <v>560</v>
      </c>
      <c r="H563">
        <f t="shared" ca="1" si="17"/>
        <v>2.1949234117542623E-2</v>
      </c>
    </row>
    <row r="564" spans="2:8">
      <c r="B564" s="121">
        <v>45149</v>
      </c>
      <c r="C564" s="122">
        <v>93.45</v>
      </c>
      <c r="D564">
        <f t="shared" si="16"/>
        <v>-5.7488653555219392E-2</v>
      </c>
      <c r="E564">
        <v>-8.4880636604774233E-3</v>
      </c>
      <c r="G564">
        <v>561</v>
      </c>
      <c r="H564">
        <f t="shared" ca="1" si="17"/>
        <v>1.8816658223516049E-2</v>
      </c>
    </row>
    <row r="565" spans="2:8">
      <c r="B565" s="121">
        <v>45190</v>
      </c>
      <c r="C565" s="122">
        <v>99.15</v>
      </c>
      <c r="D565">
        <f t="shared" si="16"/>
        <v>-0.62181027577526038</v>
      </c>
      <c r="E565">
        <v>-8.4999999999999434E-3</v>
      </c>
      <c r="G565">
        <v>562</v>
      </c>
      <c r="H565">
        <f t="shared" ca="1" si="17"/>
        <v>1.3135147904279493E-2</v>
      </c>
    </row>
    <row r="566" spans="2:8">
      <c r="B566" s="121">
        <v>45523</v>
      </c>
      <c r="C566" s="122">
        <v>262.17</v>
      </c>
      <c r="D566">
        <f t="shared" si="16"/>
        <v>1.6779366700715015</v>
      </c>
      <c r="E566">
        <v>-8.5466853231478679E-3</v>
      </c>
      <c r="G566">
        <v>563</v>
      </c>
      <c r="H566">
        <f t="shared" ca="1" si="17"/>
        <v>4.8627995901464943E-3</v>
      </c>
    </row>
    <row r="567" spans="2:8">
      <c r="B567" s="121">
        <v>45182</v>
      </c>
      <c r="C567" s="122">
        <v>97.9</v>
      </c>
      <c r="D567">
        <f t="shared" si="16"/>
        <v>0.31497649429147079</v>
      </c>
      <c r="E567">
        <v>-8.6075949367088039E-3</v>
      </c>
      <c r="G567">
        <v>564</v>
      </c>
      <c r="H567">
        <f t="shared" ca="1" si="17"/>
        <v>3.6943624526893398E-2</v>
      </c>
    </row>
    <row r="568" spans="2:8">
      <c r="B568" s="121">
        <v>45093</v>
      </c>
      <c r="C568" s="122">
        <v>74.45</v>
      </c>
      <c r="D568">
        <f t="shared" si="16"/>
        <v>0.45980392156862748</v>
      </c>
      <c r="E568">
        <v>-8.6551264980025498E-3</v>
      </c>
      <c r="G568">
        <v>565</v>
      </c>
      <c r="H568">
        <f t="shared" ca="1" si="17"/>
        <v>-3.4777666184239546E-3</v>
      </c>
    </row>
    <row r="569" spans="2:8">
      <c r="B569" s="121">
        <v>44949</v>
      </c>
      <c r="C569" s="122">
        <v>51</v>
      </c>
      <c r="D569">
        <f t="shared" si="16"/>
        <v>-0.60015680125441007</v>
      </c>
      <c r="E569">
        <v>-8.7463556851312494E-3</v>
      </c>
      <c r="G569">
        <v>566</v>
      </c>
      <c r="H569">
        <f t="shared" ca="1" si="17"/>
        <v>5.4251249689898258E-2</v>
      </c>
    </row>
    <row r="570" spans="2:8">
      <c r="B570" s="121">
        <v>45294</v>
      </c>
      <c r="C570" s="122">
        <v>127.55</v>
      </c>
      <c r="D570">
        <f t="shared" si="16"/>
        <v>0.22115844901866916</v>
      </c>
      <c r="E570">
        <v>-8.93550893550887E-3</v>
      </c>
      <c r="G570">
        <v>567</v>
      </c>
      <c r="H570">
        <f t="shared" ca="1" si="17"/>
        <v>1.9691478471167131E-2</v>
      </c>
    </row>
    <row r="571" spans="2:8">
      <c r="B571" s="121">
        <v>45205</v>
      </c>
      <c r="C571" s="122">
        <v>104.45</v>
      </c>
      <c r="D571">
        <f t="shared" si="16"/>
        <v>0.91827364554637281</v>
      </c>
      <c r="E571">
        <v>-9.0132827324478446E-3</v>
      </c>
      <c r="G571">
        <v>568</v>
      </c>
      <c r="H571">
        <f t="shared" ca="1" si="17"/>
        <v>-2.5957143164392564E-2</v>
      </c>
    </row>
    <row r="572" spans="2:8">
      <c r="B572" s="121">
        <v>44981</v>
      </c>
      <c r="C572" s="122">
        <v>54.45</v>
      </c>
      <c r="D572">
        <f t="shared" si="16"/>
        <v>-0.56335204490777868</v>
      </c>
      <c r="E572">
        <v>-9.0991810737033659E-3</v>
      </c>
      <c r="G572">
        <v>569</v>
      </c>
      <c r="H572">
        <f t="shared" ca="1" si="17"/>
        <v>7.7249395403316615E-2</v>
      </c>
    </row>
    <row r="573" spans="2:8">
      <c r="B573" s="121">
        <v>44435</v>
      </c>
      <c r="C573" s="122">
        <v>124.7</v>
      </c>
      <c r="D573">
        <f t="shared" si="16"/>
        <v>-0.14735042735042733</v>
      </c>
      <c r="E573">
        <v>-9.1378625347635408E-3</v>
      </c>
      <c r="G573">
        <v>570</v>
      </c>
      <c r="H573">
        <f t="shared" ca="1" si="17"/>
        <v>-1.1800750419221333E-2</v>
      </c>
    </row>
    <row r="574" spans="2:8">
      <c r="B574" s="121">
        <v>44539</v>
      </c>
      <c r="C574" s="122">
        <v>146.25</v>
      </c>
      <c r="D574">
        <f t="shared" si="16"/>
        <v>0.5914036996735581</v>
      </c>
      <c r="E574">
        <v>-9.1463414634145954E-3</v>
      </c>
      <c r="G574">
        <v>571</v>
      </c>
      <c r="H574">
        <f t="shared" ca="1" si="17"/>
        <v>2.4209518545817606E-2</v>
      </c>
    </row>
    <row r="575" spans="2:8">
      <c r="B575" s="121">
        <v>45154</v>
      </c>
      <c r="C575" s="122">
        <v>91.9</v>
      </c>
      <c r="D575">
        <f t="shared" si="16"/>
        <v>0.72582159624413156</v>
      </c>
      <c r="E575">
        <v>-9.1644204851751409E-3</v>
      </c>
      <c r="G575">
        <v>572</v>
      </c>
      <c r="H575">
        <f t="shared" ca="1" si="17"/>
        <v>1.720995594824886E-2</v>
      </c>
    </row>
    <row r="576" spans="2:8">
      <c r="B576" s="121">
        <v>44939</v>
      </c>
      <c r="C576" s="122">
        <v>53.25</v>
      </c>
      <c r="D576">
        <f t="shared" si="16"/>
        <v>-0.80971949258531362</v>
      </c>
      <c r="E576">
        <v>-9.3023255813953487E-3</v>
      </c>
      <c r="G576">
        <v>573</v>
      </c>
      <c r="H576">
        <f t="shared" ca="1" si="17"/>
        <v>-2.3520014229026928E-2</v>
      </c>
    </row>
    <row r="577" spans="2:8">
      <c r="B577" s="121">
        <v>45629</v>
      </c>
      <c r="C577" s="122">
        <v>279.85000000000002</v>
      </c>
      <c r="D577">
        <f t="shared" si="16"/>
        <v>0.11917616476704664</v>
      </c>
      <c r="E577">
        <v>-9.3805309734512465E-3</v>
      </c>
      <c r="G577">
        <v>574</v>
      </c>
      <c r="H577">
        <f t="shared" ca="1" si="17"/>
        <v>-2.9913106538165576E-2</v>
      </c>
    </row>
    <row r="578" spans="2:8">
      <c r="B578" s="121">
        <v>45665</v>
      </c>
      <c r="C578" s="122">
        <v>250.05</v>
      </c>
      <c r="D578">
        <f t="shared" si="16"/>
        <v>0.56281250000000005</v>
      </c>
      <c r="E578">
        <v>-9.5068330362447113E-3</v>
      </c>
      <c r="G578">
        <v>575</v>
      </c>
      <c r="H578">
        <f t="shared" ca="1" si="17"/>
        <v>4.0475522821917277E-2</v>
      </c>
    </row>
    <row r="579" spans="2:8">
      <c r="B579" s="121">
        <v>45358</v>
      </c>
      <c r="C579" s="122">
        <v>160</v>
      </c>
      <c r="D579">
        <f t="shared" si="16"/>
        <v>-0.34142827742333809</v>
      </c>
      <c r="E579">
        <v>-9.5945527700403051E-3</v>
      </c>
      <c r="G579">
        <v>576</v>
      </c>
      <c r="H579">
        <f t="shared" ca="1" si="17"/>
        <v>1.0319932757103049E-2</v>
      </c>
    </row>
    <row r="580" spans="2:8">
      <c r="B580" s="121">
        <v>45667</v>
      </c>
      <c r="C580" s="122">
        <v>242.95</v>
      </c>
      <c r="D580">
        <f t="shared" ref="D580:D643" si="18">IFERROR((C580-C581)/C581,0)</f>
        <v>-8.0431491294473884E-2</v>
      </c>
      <c r="E580">
        <v>-9.7819441614021025E-3</v>
      </c>
      <c r="G580">
        <v>577</v>
      </c>
      <c r="H580">
        <f t="shared" ca="1" si="17"/>
        <v>6.061408902574332E-2</v>
      </c>
    </row>
    <row r="581" spans="2:8">
      <c r="B581" s="121">
        <v>45618</v>
      </c>
      <c r="C581" s="122">
        <v>264.2</v>
      </c>
      <c r="D581">
        <f t="shared" si="18"/>
        <v>0.41700187717886833</v>
      </c>
      <c r="E581">
        <v>-9.7822420449009163E-3</v>
      </c>
      <c r="G581">
        <v>578</v>
      </c>
      <c r="H581">
        <f t="shared" ref="H581:H644" ca="1" si="19">IFERROR(_xlfn.NORM.INV(RAND(),N$5,N$6),0)</f>
        <v>-5.3079630389154704E-3</v>
      </c>
    </row>
    <row r="582" spans="2:8">
      <c r="B582" s="121">
        <v>45398</v>
      </c>
      <c r="C582" s="122">
        <v>186.45</v>
      </c>
      <c r="D582">
        <f t="shared" si="18"/>
        <v>1.4826897470039948</v>
      </c>
      <c r="E582">
        <v>-9.8247477429634772E-3</v>
      </c>
      <c r="G582">
        <v>579</v>
      </c>
      <c r="H582">
        <f t="shared" ca="1" si="19"/>
        <v>-5.9930715829571296E-2</v>
      </c>
    </row>
    <row r="583" spans="2:8">
      <c r="B583" s="121">
        <v>45098</v>
      </c>
      <c r="C583" s="122">
        <v>75.099999999999994</v>
      </c>
      <c r="D583">
        <f t="shared" si="18"/>
        <v>-0.70936532507739936</v>
      </c>
      <c r="E583">
        <v>-9.8879367172050106E-3</v>
      </c>
      <c r="G583">
        <v>580</v>
      </c>
      <c r="H583">
        <f t="shared" ca="1" si="19"/>
        <v>-1.3748894453695015E-2</v>
      </c>
    </row>
    <row r="584" spans="2:8">
      <c r="B584" s="121">
        <v>45609</v>
      </c>
      <c r="C584" s="122">
        <v>258.39999999999998</v>
      </c>
      <c r="D584">
        <f t="shared" si="18"/>
        <v>2.9876543209876538</v>
      </c>
      <c r="E584">
        <v>-9.9237518678877805E-3</v>
      </c>
      <c r="G584">
        <v>581</v>
      </c>
      <c r="H584">
        <f t="shared" ca="1" si="19"/>
        <v>-4.7766379800508067E-2</v>
      </c>
    </row>
    <row r="585" spans="2:8">
      <c r="B585" s="121">
        <v>44901</v>
      </c>
      <c r="C585" s="122">
        <v>64.8</v>
      </c>
      <c r="D585">
        <f t="shared" si="18"/>
        <v>-0.12844653665097508</v>
      </c>
      <c r="E585">
        <v>-9.9312452253629592E-3</v>
      </c>
      <c r="G585">
        <v>582</v>
      </c>
      <c r="H585">
        <f t="shared" ca="1" si="19"/>
        <v>1.8107486358879578E-4</v>
      </c>
    </row>
    <row r="586" spans="2:8">
      <c r="B586" s="121">
        <v>45099</v>
      </c>
      <c r="C586" s="122">
        <v>74.349999999999994</v>
      </c>
      <c r="D586">
        <f t="shared" si="18"/>
        <v>-0.59184233640755379</v>
      </c>
      <c r="E586">
        <v>-9.986684420772305E-3</v>
      </c>
      <c r="G586">
        <v>583</v>
      </c>
      <c r="H586">
        <f t="shared" ca="1" si="19"/>
        <v>-6.6334860723232136E-2</v>
      </c>
    </row>
    <row r="587" spans="2:8">
      <c r="B587" s="121">
        <v>45453</v>
      </c>
      <c r="C587" s="122">
        <v>182.16</v>
      </c>
      <c r="D587">
        <f t="shared" si="18"/>
        <v>1.4599594868332209</v>
      </c>
      <c r="E587">
        <v>-1.0000000000000019E-2</v>
      </c>
      <c r="G587">
        <v>584</v>
      </c>
      <c r="H587">
        <f t="shared" ca="1" si="19"/>
        <v>1.195275519011753E-2</v>
      </c>
    </row>
    <row r="588" spans="2:8">
      <c r="B588" s="121">
        <v>45112</v>
      </c>
      <c r="C588" s="122">
        <v>74.05</v>
      </c>
      <c r="D588">
        <f t="shared" si="18"/>
        <v>-0.48089730108657558</v>
      </c>
      <c r="E588">
        <v>-1.0026737967914439E-2</v>
      </c>
      <c r="G588">
        <v>585</v>
      </c>
      <c r="H588">
        <f t="shared" ca="1" si="19"/>
        <v>-1.5120185774683725E-2</v>
      </c>
    </row>
    <row r="589" spans="2:8">
      <c r="B589" s="121">
        <v>44454</v>
      </c>
      <c r="C589" s="122">
        <v>142.65</v>
      </c>
      <c r="D589">
        <f t="shared" si="18"/>
        <v>1.2358934169278999</v>
      </c>
      <c r="E589">
        <v>-1.0062456627342046E-2</v>
      </c>
      <c r="G589">
        <v>586</v>
      </c>
      <c r="H589">
        <f t="shared" ca="1" si="19"/>
        <v>9.9072829201279355E-3</v>
      </c>
    </row>
    <row r="590" spans="2:8">
      <c r="B590" s="121">
        <v>44903</v>
      </c>
      <c r="C590" s="122">
        <v>63.8</v>
      </c>
      <c r="D590">
        <f t="shared" si="18"/>
        <v>-0.51703255109765334</v>
      </c>
      <c r="E590">
        <v>-1.0085337470907767E-2</v>
      </c>
      <c r="G590">
        <v>587</v>
      </c>
      <c r="H590">
        <f t="shared" ca="1" si="19"/>
        <v>-4.6541935745936229E-2</v>
      </c>
    </row>
    <row r="591" spans="2:8">
      <c r="B591" s="121">
        <v>44461</v>
      </c>
      <c r="C591" s="122">
        <v>132.1</v>
      </c>
      <c r="D591">
        <f t="shared" si="18"/>
        <v>1.4737827715355805</v>
      </c>
      <c r="E591">
        <v>-1.0116148370176055E-2</v>
      </c>
      <c r="G591">
        <v>588</v>
      </c>
      <c r="H591">
        <f t="shared" ca="1" si="19"/>
        <v>-4.8225336017974942E-2</v>
      </c>
    </row>
    <row r="592" spans="2:8">
      <c r="B592" s="121">
        <v>44762</v>
      </c>
      <c r="C592" s="122">
        <v>53.4</v>
      </c>
      <c r="D592">
        <f t="shared" si="18"/>
        <v>7.5471698113207279E-3</v>
      </c>
      <c r="E592">
        <v>-1.0194624652456056E-2</v>
      </c>
      <c r="G592">
        <v>589</v>
      </c>
      <c r="H592">
        <f t="shared" ca="1" si="19"/>
        <v>-1.3066570315721464E-2</v>
      </c>
    </row>
    <row r="593" spans="2:8">
      <c r="B593" s="121">
        <v>45006</v>
      </c>
      <c r="C593" s="122">
        <v>53</v>
      </c>
      <c r="D593">
        <f t="shared" si="18"/>
        <v>-0.54032957502168255</v>
      </c>
      <c r="E593">
        <v>-1.0270774976657277E-2</v>
      </c>
      <c r="G593">
        <v>590</v>
      </c>
      <c r="H593">
        <f t="shared" ca="1" si="19"/>
        <v>-1.1596067165456974E-2</v>
      </c>
    </row>
    <row r="594" spans="2:8">
      <c r="B594" s="121">
        <v>45252</v>
      </c>
      <c r="C594" s="122">
        <v>115.3</v>
      </c>
      <c r="D594">
        <f t="shared" si="18"/>
        <v>1.1878557874762807</v>
      </c>
      <c r="E594">
        <v>-1.0300429184549381E-2</v>
      </c>
      <c r="G594">
        <v>591</v>
      </c>
      <c r="H594">
        <f t="shared" ca="1" si="19"/>
        <v>1.9259513607575874E-2</v>
      </c>
    </row>
    <row r="595" spans="2:8">
      <c r="B595" s="121">
        <v>44942</v>
      </c>
      <c r="C595" s="122">
        <v>52.7</v>
      </c>
      <c r="D595">
        <f t="shared" si="18"/>
        <v>-0.41150195421552199</v>
      </c>
      <c r="E595">
        <v>-1.0328638497652528E-2</v>
      </c>
      <c r="G595">
        <v>592</v>
      </c>
      <c r="H595">
        <f t="shared" ca="1" si="19"/>
        <v>-3.5902251478619376E-2</v>
      </c>
    </row>
    <row r="596" spans="2:8">
      <c r="B596" s="121">
        <v>44589</v>
      </c>
      <c r="C596" s="122">
        <v>89.55</v>
      </c>
      <c r="D596">
        <f t="shared" si="18"/>
        <v>0.48016528925619828</v>
      </c>
      <c r="E596">
        <v>-1.0497237569060805E-2</v>
      </c>
      <c r="G596">
        <v>593</v>
      </c>
      <c r="H596">
        <f t="shared" ca="1" si="19"/>
        <v>3.3322149364899127E-2</v>
      </c>
    </row>
    <row r="597" spans="2:8">
      <c r="B597" s="121">
        <v>44687</v>
      </c>
      <c r="C597" s="122">
        <v>60.5</v>
      </c>
      <c r="D597">
        <f t="shared" si="18"/>
        <v>0.30669546436285106</v>
      </c>
      <c r="E597">
        <v>-1.0629599345870787E-2</v>
      </c>
      <c r="G597">
        <v>594</v>
      </c>
      <c r="H597">
        <f t="shared" ca="1" si="19"/>
        <v>-5.726520355263609E-2</v>
      </c>
    </row>
    <row r="598" spans="2:8">
      <c r="B598" s="121">
        <v>44774</v>
      </c>
      <c r="C598" s="122">
        <v>46.3</v>
      </c>
      <c r="D598">
        <f t="shared" si="18"/>
        <v>-0.40754958413307751</v>
      </c>
      <c r="E598">
        <v>-1.0683760683760684E-2</v>
      </c>
      <c r="G598">
        <v>595</v>
      </c>
      <c r="H598">
        <f t="shared" ca="1" si="19"/>
        <v>1.1923497741994889E-2</v>
      </c>
    </row>
    <row r="599" spans="2:8">
      <c r="B599" s="121">
        <v>44628</v>
      </c>
      <c r="C599" s="122">
        <v>78.150000000000006</v>
      </c>
      <c r="D599">
        <f t="shared" si="18"/>
        <v>0.55988023952095811</v>
      </c>
      <c r="E599">
        <v>-1.0759493670886003E-2</v>
      </c>
      <c r="G599">
        <v>596</v>
      </c>
      <c r="H599">
        <f t="shared" ca="1" si="19"/>
        <v>-4.1818918626033222E-2</v>
      </c>
    </row>
    <row r="600" spans="2:8">
      <c r="B600" s="121">
        <v>45012</v>
      </c>
      <c r="C600" s="122">
        <v>50.1</v>
      </c>
      <c r="D600">
        <f t="shared" si="18"/>
        <v>-0.20476190476190473</v>
      </c>
      <c r="E600">
        <v>-1.0858835143139135E-2</v>
      </c>
      <c r="G600">
        <v>597</v>
      </c>
      <c r="H600">
        <f t="shared" ca="1" si="19"/>
        <v>-1.3595079368217548E-2</v>
      </c>
    </row>
    <row r="601" spans="2:8">
      <c r="B601" s="121">
        <v>45062</v>
      </c>
      <c r="C601" s="122">
        <v>63</v>
      </c>
      <c r="D601">
        <f t="shared" si="18"/>
        <v>7.9691516709511537E-2</v>
      </c>
      <c r="E601">
        <v>-1.0989010989011033E-2</v>
      </c>
      <c r="G601">
        <v>598</v>
      </c>
      <c r="H601">
        <f t="shared" ca="1" si="19"/>
        <v>3.3598881550923866E-2</v>
      </c>
    </row>
    <row r="602" spans="2:8">
      <c r="B602" s="121">
        <v>44755</v>
      </c>
      <c r="C602" s="122">
        <v>58.35</v>
      </c>
      <c r="D602">
        <f t="shared" si="18"/>
        <v>8.5581395348837241E-2</v>
      </c>
      <c r="E602">
        <v>-1.1016949152542348E-2</v>
      </c>
      <c r="G602">
        <v>599</v>
      </c>
      <c r="H602">
        <f t="shared" ca="1" si="19"/>
        <v>-6.2372404695825459E-2</v>
      </c>
    </row>
    <row r="603" spans="2:8">
      <c r="B603" s="121">
        <v>44938</v>
      </c>
      <c r="C603" s="122">
        <v>53.75</v>
      </c>
      <c r="D603">
        <f t="shared" si="18"/>
        <v>-0.70401982378854622</v>
      </c>
      <c r="E603">
        <v>-1.1039558417663319E-2</v>
      </c>
      <c r="G603">
        <v>600</v>
      </c>
      <c r="H603">
        <f t="shared" ca="1" si="19"/>
        <v>-5.189754869232747E-3</v>
      </c>
    </row>
    <row r="604" spans="2:8">
      <c r="B604" s="121">
        <v>45440</v>
      </c>
      <c r="C604" s="122">
        <v>181.6</v>
      </c>
      <c r="D604">
        <f t="shared" si="18"/>
        <v>1.427807486631016</v>
      </c>
      <c r="E604">
        <v>-1.1162537435339022E-2</v>
      </c>
      <c r="G604">
        <v>601</v>
      </c>
      <c r="H604">
        <f t="shared" ca="1" si="19"/>
        <v>-6.3228732235971396E-3</v>
      </c>
    </row>
    <row r="605" spans="2:8">
      <c r="B605" s="121">
        <v>45111</v>
      </c>
      <c r="C605" s="122">
        <v>74.8</v>
      </c>
      <c r="D605">
        <f t="shared" si="18"/>
        <v>-0.52733017377567137</v>
      </c>
      <c r="E605">
        <v>-1.1235955056179888E-2</v>
      </c>
      <c r="G605">
        <v>602</v>
      </c>
      <c r="H605">
        <f t="shared" ca="1" si="19"/>
        <v>2.8902048726935078E-2</v>
      </c>
    </row>
    <row r="606" spans="2:8">
      <c r="B606" s="121">
        <v>45369</v>
      </c>
      <c r="C606" s="122">
        <v>158.25</v>
      </c>
      <c r="D606">
        <f t="shared" si="18"/>
        <v>0.16317530319735382</v>
      </c>
      <c r="E606">
        <v>-1.1246485473289667E-2</v>
      </c>
      <c r="G606">
        <v>603</v>
      </c>
      <c r="H606">
        <f t="shared" ca="1" si="19"/>
        <v>5.9016278353512142E-2</v>
      </c>
    </row>
    <row r="607" spans="2:8">
      <c r="B607" s="121">
        <v>44510</v>
      </c>
      <c r="C607" s="122">
        <v>136.05000000000001</v>
      </c>
      <c r="D607">
        <f t="shared" si="18"/>
        <v>-0.52842287694973999</v>
      </c>
      <c r="E607">
        <v>-1.162368325463127E-2</v>
      </c>
      <c r="G607">
        <v>604</v>
      </c>
      <c r="H607">
        <f t="shared" ca="1" si="19"/>
        <v>3.8973379039147493E-2</v>
      </c>
    </row>
    <row r="608" spans="2:8">
      <c r="B608" s="121">
        <v>45645</v>
      </c>
      <c r="C608" s="122">
        <v>288.5</v>
      </c>
      <c r="D608">
        <f t="shared" si="18"/>
        <v>1.1947508558387221</v>
      </c>
      <c r="E608">
        <v>-1.1647824597464808E-2</v>
      </c>
      <c r="G608">
        <v>605</v>
      </c>
      <c r="H608">
        <f t="shared" ca="1" si="19"/>
        <v>5.4963964528038532E-3</v>
      </c>
    </row>
    <row r="609" spans="2:8">
      <c r="B609" s="121">
        <v>44554</v>
      </c>
      <c r="C609" s="122">
        <v>131.44999999999999</v>
      </c>
      <c r="D609">
        <f t="shared" si="18"/>
        <v>-0.49448140599161633</v>
      </c>
      <c r="E609">
        <v>-1.165413533834595E-2</v>
      </c>
      <c r="G609">
        <v>606</v>
      </c>
      <c r="H609">
        <f t="shared" ca="1" si="19"/>
        <v>5.2920507523602861E-2</v>
      </c>
    </row>
    <row r="610" spans="2:8">
      <c r="B610" s="121">
        <v>45525</v>
      </c>
      <c r="C610" s="122">
        <v>260.02999999999997</v>
      </c>
      <c r="D610">
        <f t="shared" si="18"/>
        <v>2.7624091052797901E-2</v>
      </c>
      <c r="E610">
        <v>-1.1743691091517299E-2</v>
      </c>
      <c r="G610">
        <v>607</v>
      </c>
      <c r="H610">
        <f t="shared" ca="1" si="19"/>
        <v>-8.508905431052257E-3</v>
      </c>
    </row>
    <row r="611" spans="2:8">
      <c r="B611" s="121">
        <v>45532</v>
      </c>
      <c r="C611" s="122">
        <v>253.04</v>
      </c>
      <c r="D611">
        <f t="shared" si="18"/>
        <v>2.1768989328311359</v>
      </c>
      <c r="E611">
        <v>-1.1755516500683535E-2</v>
      </c>
      <c r="G611">
        <v>608</v>
      </c>
      <c r="H611">
        <f t="shared" ca="1" si="19"/>
        <v>2.7884826834640594E-2</v>
      </c>
    </row>
    <row r="612" spans="2:8">
      <c r="B612" s="121">
        <v>44648</v>
      </c>
      <c r="C612" s="122">
        <v>79.650000000000006</v>
      </c>
      <c r="D612">
        <f t="shared" si="18"/>
        <v>-0.48513251454427919</v>
      </c>
      <c r="E612">
        <v>-1.1786600496277775E-2</v>
      </c>
      <c r="G612">
        <v>609</v>
      </c>
      <c r="H612">
        <f t="shared" ca="1" si="19"/>
        <v>-8.6159612763494445E-2</v>
      </c>
    </row>
    <row r="613" spans="2:8">
      <c r="B613" s="121">
        <v>44518</v>
      </c>
      <c r="C613" s="122">
        <v>154.69999999999999</v>
      </c>
      <c r="D613">
        <f t="shared" si="18"/>
        <v>0.86610373944511432</v>
      </c>
      <c r="E613">
        <v>-1.1817310763334542E-2</v>
      </c>
      <c r="G613">
        <v>610</v>
      </c>
      <c r="H613">
        <f t="shared" ca="1" si="19"/>
        <v>-1.0227610688401119E-2</v>
      </c>
    </row>
    <row r="614" spans="2:8">
      <c r="B614" s="121">
        <v>44669</v>
      </c>
      <c r="C614" s="122">
        <v>82.9</v>
      </c>
      <c r="D614">
        <f t="shared" si="18"/>
        <v>0.55534709193245801</v>
      </c>
      <c r="E614">
        <v>-1.1918951132300357E-2</v>
      </c>
      <c r="G614">
        <v>611</v>
      </c>
      <c r="H614">
        <f t="shared" ca="1" si="19"/>
        <v>-1.682807776249803E-2</v>
      </c>
    </row>
    <row r="615" spans="2:8">
      <c r="B615" s="121">
        <v>45034</v>
      </c>
      <c r="C615" s="122">
        <v>53.3</v>
      </c>
      <c r="D615">
        <f t="shared" si="18"/>
        <v>-0.1305057096247961</v>
      </c>
      <c r="E615">
        <v>-1.2048192771084442E-2</v>
      </c>
      <c r="G615">
        <v>612</v>
      </c>
      <c r="H615">
        <f t="shared" ca="1" si="19"/>
        <v>-1.5747090865230743E-2</v>
      </c>
    </row>
    <row r="616" spans="2:8">
      <c r="B616" s="121">
        <v>44854</v>
      </c>
      <c r="C616" s="122">
        <v>61.3</v>
      </c>
      <c r="D616">
        <f t="shared" si="18"/>
        <v>-0.6153122058362096</v>
      </c>
      <c r="E616">
        <v>-1.2087026591458501E-2</v>
      </c>
      <c r="G616">
        <v>613</v>
      </c>
      <c r="H616">
        <f t="shared" ca="1" si="19"/>
        <v>-3.7001484237707601E-3</v>
      </c>
    </row>
    <row r="617" spans="2:8">
      <c r="B617" s="121">
        <v>45350</v>
      </c>
      <c r="C617" s="122">
        <v>159.35</v>
      </c>
      <c r="D617">
        <f t="shared" si="18"/>
        <v>1.3195050946142648</v>
      </c>
      <c r="E617">
        <v>-1.2089274643521494E-2</v>
      </c>
      <c r="G617">
        <v>614</v>
      </c>
      <c r="H617">
        <f t="shared" ca="1" si="19"/>
        <v>3.3340044571117181E-3</v>
      </c>
    </row>
    <row r="618" spans="2:8">
      <c r="B618" s="121">
        <v>44844</v>
      </c>
      <c r="C618" s="122">
        <v>68.7</v>
      </c>
      <c r="D618">
        <f t="shared" si="18"/>
        <v>-0.73514784687150625</v>
      </c>
      <c r="E618">
        <v>-1.2221423436376626E-2</v>
      </c>
      <c r="G618">
        <v>615</v>
      </c>
      <c r="H618">
        <f t="shared" ca="1" si="19"/>
        <v>2.7742721598886553E-2</v>
      </c>
    </row>
    <row r="619" spans="2:8">
      <c r="B619" s="121">
        <v>45530</v>
      </c>
      <c r="C619" s="122">
        <v>259.39</v>
      </c>
      <c r="D619">
        <f t="shared" si="18"/>
        <v>1.1898691430983537</v>
      </c>
      <c r="E619">
        <v>-1.2411955073291419E-2</v>
      </c>
      <c r="G619">
        <v>616</v>
      </c>
      <c r="H619">
        <f t="shared" ca="1" si="19"/>
        <v>-9.8949704042317101E-3</v>
      </c>
    </row>
    <row r="620" spans="2:8">
      <c r="B620" s="121">
        <v>45271</v>
      </c>
      <c r="C620" s="122">
        <v>118.45</v>
      </c>
      <c r="D620">
        <f t="shared" si="18"/>
        <v>0.90434083601286175</v>
      </c>
      <c r="E620">
        <v>-1.2505210504376823E-2</v>
      </c>
      <c r="G620">
        <v>617</v>
      </c>
      <c r="H620">
        <f t="shared" ca="1" si="19"/>
        <v>-2.1138073920418093E-2</v>
      </c>
    </row>
    <row r="621" spans="2:8">
      <c r="B621" s="121">
        <v>44868</v>
      </c>
      <c r="C621" s="122">
        <v>62.2</v>
      </c>
      <c r="D621">
        <f t="shared" si="18"/>
        <v>-0.52591463414634143</v>
      </c>
      <c r="E621">
        <v>-1.2698412698412653E-2</v>
      </c>
      <c r="G621">
        <v>618</v>
      </c>
      <c r="H621">
        <f t="shared" ca="1" si="19"/>
        <v>-1.365510988294092E-2</v>
      </c>
    </row>
    <row r="622" spans="2:8">
      <c r="B622" s="121">
        <v>44405</v>
      </c>
      <c r="C622" s="122">
        <v>131.19999999999999</v>
      </c>
      <c r="D622">
        <f t="shared" si="18"/>
        <v>-0.48760007810974426</v>
      </c>
      <c r="E622">
        <v>-1.2791572610985831E-2</v>
      </c>
      <c r="G622">
        <v>619</v>
      </c>
      <c r="H622">
        <f t="shared" ca="1" si="19"/>
        <v>2.7541060542691197E-2</v>
      </c>
    </row>
    <row r="623" spans="2:8">
      <c r="B623" s="121">
        <v>45531</v>
      </c>
      <c r="C623" s="122">
        <v>256.05</v>
      </c>
      <c r="D623">
        <f t="shared" si="18"/>
        <v>2.9914263445050659</v>
      </c>
      <c r="E623">
        <v>-1.2876363776552586E-2</v>
      </c>
      <c r="G623">
        <v>620</v>
      </c>
      <c r="H623">
        <f t="shared" ca="1" si="19"/>
        <v>1.4233915907010475E-2</v>
      </c>
    </row>
    <row r="624" spans="2:8">
      <c r="B624" s="121">
        <v>44910</v>
      </c>
      <c r="C624" s="122">
        <v>64.150000000000006</v>
      </c>
      <c r="D624">
        <f t="shared" si="18"/>
        <v>-0.73477487906726757</v>
      </c>
      <c r="E624">
        <v>-1.307692307692299E-2</v>
      </c>
      <c r="G624">
        <v>621</v>
      </c>
      <c r="H624">
        <f t="shared" ca="1" si="19"/>
        <v>7.5879255138194296E-2</v>
      </c>
    </row>
    <row r="625" spans="2:8">
      <c r="B625" s="121">
        <v>45601</v>
      </c>
      <c r="C625" s="122">
        <v>241.87</v>
      </c>
      <c r="D625">
        <f t="shared" si="18"/>
        <v>2.8059795436664046</v>
      </c>
      <c r="E625">
        <v>-1.3097763995430096E-2</v>
      </c>
      <c r="G625">
        <v>622</v>
      </c>
      <c r="H625">
        <f t="shared" ca="1" si="19"/>
        <v>9.2846686458186219E-3</v>
      </c>
    </row>
    <row r="626" spans="2:8">
      <c r="B626" s="121">
        <v>44894</v>
      </c>
      <c r="C626" s="122">
        <v>63.55</v>
      </c>
      <c r="D626">
        <f t="shared" si="18"/>
        <v>-0.38717454194792678</v>
      </c>
      <c r="E626">
        <v>-1.3198757763975286E-2</v>
      </c>
      <c r="G626">
        <v>623</v>
      </c>
      <c r="H626">
        <f t="shared" ca="1" si="19"/>
        <v>4.3521529513912575E-2</v>
      </c>
    </row>
    <row r="627" spans="2:8">
      <c r="B627" s="121">
        <v>45231</v>
      </c>
      <c r="C627" s="122">
        <v>103.7</v>
      </c>
      <c r="D627">
        <f t="shared" si="18"/>
        <v>0.33547971667739851</v>
      </c>
      <c r="E627">
        <v>-1.3320647002854343E-2</v>
      </c>
      <c r="G627">
        <v>624</v>
      </c>
      <c r="H627">
        <f t="shared" ca="1" si="19"/>
        <v>-7.3909960090311764E-3</v>
      </c>
    </row>
    <row r="628" spans="2:8">
      <c r="B628" s="121">
        <v>45126</v>
      </c>
      <c r="C628" s="122">
        <v>77.650000000000006</v>
      </c>
      <c r="D628">
        <f t="shared" si="18"/>
        <v>-0.71299205322491221</v>
      </c>
      <c r="E628">
        <v>-1.3341804320203267E-2</v>
      </c>
      <c r="G628">
        <v>625</v>
      </c>
      <c r="H628">
        <f t="shared" ca="1" si="19"/>
        <v>4.3950505250361038E-2</v>
      </c>
    </row>
    <row r="629" spans="2:8">
      <c r="B629" s="121">
        <v>45582</v>
      </c>
      <c r="C629" s="122">
        <v>270.55</v>
      </c>
      <c r="D629">
        <f t="shared" si="18"/>
        <v>4.6957894736842105</v>
      </c>
      <c r="E629">
        <v>-1.3491340018231499E-2</v>
      </c>
      <c r="G629">
        <v>626</v>
      </c>
      <c r="H629">
        <f t="shared" ca="1" si="19"/>
        <v>2.4217649219715892E-2</v>
      </c>
    </row>
    <row r="630" spans="2:8">
      <c r="B630" s="121">
        <v>44959</v>
      </c>
      <c r="C630" s="122">
        <v>47.5</v>
      </c>
      <c r="D630">
        <f t="shared" si="18"/>
        <v>-0.18173987941429798</v>
      </c>
      <c r="E630">
        <v>-1.3499480789200387E-2</v>
      </c>
      <c r="G630">
        <v>627</v>
      </c>
      <c r="H630">
        <f t="shared" ca="1" si="19"/>
        <v>4.2658447914360881E-2</v>
      </c>
    </row>
    <row r="631" spans="2:8">
      <c r="B631" s="121">
        <v>44832</v>
      </c>
      <c r="C631" s="122">
        <v>58.05</v>
      </c>
      <c r="D631">
        <f t="shared" si="18"/>
        <v>7.4005550416281221E-2</v>
      </c>
      <c r="E631">
        <v>-1.3593882752761329E-2</v>
      </c>
      <c r="G631">
        <v>628</v>
      </c>
      <c r="H631">
        <f t="shared" ca="1" si="19"/>
        <v>-2.7595120722858902E-2</v>
      </c>
    </row>
    <row r="632" spans="2:8">
      <c r="B632" s="121">
        <v>44994</v>
      </c>
      <c r="C632" s="122">
        <v>54.05</v>
      </c>
      <c r="D632">
        <f t="shared" si="18"/>
        <v>-0.81477039067854695</v>
      </c>
      <c r="E632">
        <v>-1.3686131386861315E-2</v>
      </c>
      <c r="G632">
        <v>629</v>
      </c>
      <c r="H632">
        <f t="shared" ca="1" si="19"/>
        <v>-6.3465638704801753E-3</v>
      </c>
    </row>
    <row r="633" spans="2:8">
      <c r="B633" s="121">
        <v>45637</v>
      </c>
      <c r="C633" s="122">
        <v>291.8</v>
      </c>
      <c r="D633">
        <f t="shared" si="18"/>
        <v>1.6135244066278549</v>
      </c>
      <c r="E633">
        <v>-1.3689369612979587E-2</v>
      </c>
      <c r="G633">
        <v>630</v>
      </c>
      <c r="H633">
        <f t="shared" ca="1" si="19"/>
        <v>-1.1853610570406644E-2</v>
      </c>
    </row>
    <row r="634" spans="2:8">
      <c r="B634" s="121">
        <v>45218</v>
      </c>
      <c r="C634" s="122">
        <v>111.65</v>
      </c>
      <c r="D634">
        <f t="shared" si="18"/>
        <v>-0.57616824203773298</v>
      </c>
      <c r="E634">
        <v>-1.3692579505300327E-2</v>
      </c>
      <c r="G634">
        <v>631</v>
      </c>
      <c r="H634">
        <f t="shared" ca="1" si="19"/>
        <v>1.9984298901213039E-2</v>
      </c>
    </row>
    <row r="635" spans="2:8">
      <c r="B635" s="121">
        <v>45516</v>
      </c>
      <c r="C635" s="122">
        <v>263.43</v>
      </c>
      <c r="D635">
        <f t="shared" si="18"/>
        <v>0.92847730600292844</v>
      </c>
      <c r="E635">
        <v>-1.3703246096821178E-2</v>
      </c>
      <c r="G635">
        <v>632</v>
      </c>
      <c r="H635">
        <f t="shared" ca="1" si="19"/>
        <v>4.0949002529229284E-2</v>
      </c>
    </row>
    <row r="636" spans="2:8">
      <c r="B636" s="121">
        <v>44469</v>
      </c>
      <c r="C636" s="122">
        <v>136.6</v>
      </c>
      <c r="D636">
        <f t="shared" si="18"/>
        <v>1.5676691729323307</v>
      </c>
      <c r="E636">
        <v>-1.3718411552346611E-2</v>
      </c>
      <c r="G636">
        <v>633</v>
      </c>
      <c r="H636">
        <f t="shared" ca="1" si="19"/>
        <v>-5.6251199873489394E-2</v>
      </c>
    </row>
    <row r="637" spans="2:8">
      <c r="B637" s="121">
        <v>45028</v>
      </c>
      <c r="C637" s="122">
        <v>53.2</v>
      </c>
      <c r="D637">
        <f t="shared" si="18"/>
        <v>-0.54334763948497855</v>
      </c>
      <c r="E637">
        <v>-1.3901760889712697E-2</v>
      </c>
      <c r="G637">
        <v>634</v>
      </c>
      <c r="H637">
        <f t="shared" ca="1" si="19"/>
        <v>3.3352344270712944E-2</v>
      </c>
    </row>
    <row r="638" spans="2:8">
      <c r="B638" s="121">
        <v>45251</v>
      </c>
      <c r="C638" s="122">
        <v>116.5</v>
      </c>
      <c r="D638">
        <f t="shared" si="18"/>
        <v>-0.17170280838961965</v>
      </c>
      <c r="E638">
        <v>-1.3965298349555698E-2</v>
      </c>
      <c r="G638">
        <v>635</v>
      </c>
      <c r="H638">
        <f t="shared" ca="1" si="19"/>
        <v>-7.9668161973060717E-2</v>
      </c>
    </row>
    <row r="639" spans="2:8">
      <c r="B639" s="121">
        <v>44544</v>
      </c>
      <c r="C639" s="122">
        <v>140.65</v>
      </c>
      <c r="D639">
        <f t="shared" si="18"/>
        <v>0.20471092077087799</v>
      </c>
      <c r="E639">
        <v>-1.4020329477742727E-2</v>
      </c>
      <c r="G639">
        <v>636</v>
      </c>
      <c r="H639">
        <f t="shared" ca="1" si="19"/>
        <v>2.0792390087766392E-2</v>
      </c>
    </row>
    <row r="640" spans="2:8">
      <c r="B640" s="121">
        <v>45272</v>
      </c>
      <c r="C640" s="122">
        <v>116.75</v>
      </c>
      <c r="D640">
        <f t="shared" si="18"/>
        <v>-0.58011149073907575</v>
      </c>
      <c r="E640">
        <v>-1.4352047277332232E-2</v>
      </c>
      <c r="G640">
        <v>637</v>
      </c>
      <c r="H640">
        <f t="shared" ca="1" si="19"/>
        <v>2.6559333542734893E-2</v>
      </c>
    </row>
    <row r="641" spans="2:8">
      <c r="B641" s="121">
        <v>45657</v>
      </c>
      <c r="C641" s="122">
        <v>278.05</v>
      </c>
      <c r="D641">
        <f t="shared" si="18"/>
        <v>1.3180491871613174</v>
      </c>
      <c r="E641">
        <v>-1.4356611130804718E-2</v>
      </c>
      <c r="G641">
        <v>638</v>
      </c>
      <c r="H641">
        <f t="shared" ca="1" si="19"/>
        <v>-4.757379907042332E-2</v>
      </c>
    </row>
    <row r="642" spans="2:8">
      <c r="B642" s="121">
        <v>45268</v>
      </c>
      <c r="C642" s="122">
        <v>119.95</v>
      </c>
      <c r="D642">
        <f t="shared" si="18"/>
        <v>-9.539969834087475E-2</v>
      </c>
      <c r="E642">
        <v>-1.4379622021364009E-2</v>
      </c>
      <c r="G642">
        <v>639</v>
      </c>
      <c r="H642">
        <f t="shared" ca="1" si="19"/>
        <v>4.243775223209223E-2</v>
      </c>
    </row>
    <row r="643" spans="2:8">
      <c r="B643" s="121">
        <v>44440</v>
      </c>
      <c r="C643" s="122">
        <v>132.6</v>
      </c>
      <c r="D643">
        <f t="shared" si="18"/>
        <v>0.3468765871000507</v>
      </c>
      <c r="E643">
        <v>-1.4492753623188531E-2</v>
      </c>
      <c r="G643">
        <v>640</v>
      </c>
      <c r="H643">
        <f t="shared" ca="1" si="19"/>
        <v>-5.9644975803743928E-2</v>
      </c>
    </row>
    <row r="644" spans="2:8">
      <c r="B644" s="121">
        <v>45194</v>
      </c>
      <c r="C644" s="122">
        <v>98.45</v>
      </c>
      <c r="D644">
        <f t="shared" ref="D644:D707" si="20">IFERROR((C644-C645)/C645,0)</f>
        <v>0.45420974889217131</v>
      </c>
      <c r="E644">
        <v>-1.4514514514514541E-2</v>
      </c>
      <c r="G644">
        <v>641</v>
      </c>
      <c r="H644">
        <f t="shared" ca="1" si="19"/>
        <v>7.5513001778374431E-2</v>
      </c>
    </row>
    <row r="645" spans="2:8">
      <c r="B645" s="121">
        <v>44882</v>
      </c>
      <c r="C645" s="122">
        <v>67.7</v>
      </c>
      <c r="D645">
        <f t="shared" si="20"/>
        <v>-0.5732745036243303</v>
      </c>
      <c r="E645">
        <v>-1.4556040756914119E-2</v>
      </c>
      <c r="G645">
        <v>642</v>
      </c>
      <c r="H645">
        <f t="shared" ref="H645:H708" ca="1" si="21">IFERROR(_xlfn.NORM.INV(RAND(),N$5,N$6),0)</f>
        <v>-2.7441317048593157E-2</v>
      </c>
    </row>
    <row r="646" spans="2:8">
      <c r="B646" s="121">
        <v>45343</v>
      </c>
      <c r="C646" s="122">
        <v>158.65</v>
      </c>
      <c r="D646">
        <f t="shared" si="20"/>
        <v>1.0082278481012659</v>
      </c>
      <c r="E646">
        <v>-1.4902204284383765E-2</v>
      </c>
      <c r="G646">
        <v>643</v>
      </c>
      <c r="H646">
        <f t="shared" ca="1" si="21"/>
        <v>2.7379831679126995E-2</v>
      </c>
    </row>
    <row r="647" spans="2:8">
      <c r="B647" s="121">
        <v>44627</v>
      </c>
      <c r="C647" s="122">
        <v>79</v>
      </c>
      <c r="D647">
        <f t="shared" si="20"/>
        <v>-0.56256921373200441</v>
      </c>
      <c r="E647">
        <v>-1.4962593516209511E-2</v>
      </c>
      <c r="G647">
        <v>644</v>
      </c>
      <c r="H647">
        <f t="shared" ca="1" si="21"/>
        <v>2.4647626041603508E-2</v>
      </c>
    </row>
    <row r="648" spans="2:8">
      <c r="B648" s="121">
        <v>45442</v>
      </c>
      <c r="C648" s="122">
        <v>180.6</v>
      </c>
      <c r="D648">
        <f t="shared" si="20"/>
        <v>1.9105560032232072</v>
      </c>
      <c r="E648">
        <v>-1.4998636487592037E-2</v>
      </c>
      <c r="G648">
        <v>645</v>
      </c>
      <c r="H648">
        <f t="shared" ca="1" si="21"/>
        <v>8.5872556521343027E-2</v>
      </c>
    </row>
    <row r="649" spans="2:8">
      <c r="B649" s="121">
        <v>44853</v>
      </c>
      <c r="C649" s="122">
        <v>62.05</v>
      </c>
      <c r="D649">
        <f t="shared" si="20"/>
        <v>-2.2834645669291383E-2</v>
      </c>
      <c r="E649">
        <v>-1.5079365079365125E-2</v>
      </c>
      <c r="G649">
        <v>646</v>
      </c>
      <c r="H649">
        <f t="shared" ca="1" si="21"/>
        <v>1.9944054640789643E-2</v>
      </c>
    </row>
    <row r="650" spans="2:8">
      <c r="B650" s="121">
        <v>45068</v>
      </c>
      <c r="C650" s="122">
        <v>63.5</v>
      </c>
      <c r="D650">
        <f t="shared" si="20"/>
        <v>0.18470149253731341</v>
      </c>
      <c r="E650">
        <v>-1.5503875968992248E-2</v>
      </c>
      <c r="G650">
        <v>647</v>
      </c>
      <c r="H650">
        <f t="shared" ca="1" si="21"/>
        <v>-1.3389575767083458E-3</v>
      </c>
    </row>
    <row r="651" spans="2:8">
      <c r="B651" s="121">
        <v>44984</v>
      </c>
      <c r="C651" s="122">
        <v>53.6</v>
      </c>
      <c r="D651">
        <f t="shared" si="20"/>
        <v>-0.61271676300578037</v>
      </c>
      <c r="E651">
        <v>-1.5610651974288363E-2</v>
      </c>
      <c r="G651">
        <v>648</v>
      </c>
      <c r="H651">
        <f t="shared" ca="1" si="21"/>
        <v>-2.8263528954220501E-2</v>
      </c>
    </row>
    <row r="652" spans="2:8">
      <c r="B652" s="121">
        <v>44546</v>
      </c>
      <c r="C652" s="122">
        <v>138.4</v>
      </c>
      <c r="D652">
        <f t="shared" si="20"/>
        <v>-0.43528643708176923</v>
      </c>
      <c r="E652">
        <v>-1.5647226173541882E-2</v>
      </c>
      <c r="G652">
        <v>649</v>
      </c>
      <c r="H652">
        <f t="shared" ca="1" si="21"/>
        <v>1.1839034117583918E-2</v>
      </c>
    </row>
    <row r="653" spans="2:8">
      <c r="B653" s="121">
        <v>45600</v>
      </c>
      <c r="C653" s="122">
        <v>245.08</v>
      </c>
      <c r="D653">
        <f t="shared" si="20"/>
        <v>0.26362464552719789</v>
      </c>
      <c r="E653">
        <v>-1.5703441905297388E-2</v>
      </c>
      <c r="G653">
        <v>650</v>
      </c>
      <c r="H653">
        <f t="shared" ca="1" si="21"/>
        <v>6.1133288092865376E-2</v>
      </c>
    </row>
    <row r="654" spans="2:8">
      <c r="B654" s="121">
        <v>45464</v>
      </c>
      <c r="C654" s="122">
        <v>193.95</v>
      </c>
      <c r="D654">
        <f t="shared" si="20"/>
        <v>1.8543046357615891</v>
      </c>
      <c r="E654">
        <v>-1.5732047703628634E-2</v>
      </c>
      <c r="G654">
        <v>651</v>
      </c>
      <c r="H654">
        <f t="shared" ca="1" si="21"/>
        <v>-5.8409433238103069E-2</v>
      </c>
    </row>
    <row r="655" spans="2:8">
      <c r="B655" s="121">
        <v>45078</v>
      </c>
      <c r="C655" s="122">
        <v>67.95</v>
      </c>
      <c r="D655">
        <f t="shared" si="20"/>
        <v>-0.4349272349272349</v>
      </c>
      <c r="E655">
        <v>-1.5930485155684206E-2</v>
      </c>
      <c r="G655">
        <v>652</v>
      </c>
      <c r="H655">
        <f t="shared" ca="1" si="21"/>
        <v>3.5590365530003866E-3</v>
      </c>
    </row>
    <row r="656" spans="2:8">
      <c r="B656" s="121">
        <v>45245</v>
      </c>
      <c r="C656" s="122">
        <v>120.25</v>
      </c>
      <c r="D656">
        <f t="shared" si="20"/>
        <v>-0.21018062397372742</v>
      </c>
      <c r="E656">
        <v>-1.5957446808510661E-2</v>
      </c>
      <c r="G656">
        <v>653</v>
      </c>
      <c r="H656">
        <f t="shared" ca="1" si="21"/>
        <v>-2.8561716803387057E-3</v>
      </c>
    </row>
    <row r="657" spans="2:8">
      <c r="B657" s="121">
        <v>45336</v>
      </c>
      <c r="C657" s="122">
        <v>152.25</v>
      </c>
      <c r="D657">
        <f t="shared" si="20"/>
        <v>0.2551525144270404</v>
      </c>
      <c r="E657">
        <v>-1.6155088852988692E-2</v>
      </c>
      <c r="G657">
        <v>654</v>
      </c>
      <c r="H657">
        <f t="shared" ca="1" si="21"/>
        <v>4.9936889329152195E-3</v>
      </c>
    </row>
    <row r="658" spans="2:8">
      <c r="B658" s="121">
        <v>45237</v>
      </c>
      <c r="C658" s="122">
        <v>121.3</v>
      </c>
      <c r="D658">
        <f t="shared" si="20"/>
        <v>-0.34219088937093278</v>
      </c>
      <c r="E658">
        <v>-1.6220600162206E-2</v>
      </c>
      <c r="G658">
        <v>655</v>
      </c>
      <c r="H658">
        <f t="shared" ca="1" si="21"/>
        <v>-3.0287349453745619E-2</v>
      </c>
    </row>
    <row r="659" spans="2:8">
      <c r="B659" s="121">
        <v>45406</v>
      </c>
      <c r="C659" s="122">
        <v>184.4</v>
      </c>
      <c r="D659">
        <f t="shared" si="20"/>
        <v>1.4619492656875834</v>
      </c>
      <c r="E659">
        <v>-1.6271005601493641E-2</v>
      </c>
      <c r="G659">
        <v>656</v>
      </c>
      <c r="H659">
        <f t="shared" ca="1" si="21"/>
        <v>-1.6647916663984359E-2</v>
      </c>
    </row>
    <row r="660" spans="2:8">
      <c r="B660" s="121">
        <v>45105</v>
      </c>
      <c r="C660" s="122">
        <v>74.900000000000006</v>
      </c>
      <c r="D660">
        <f t="shared" si="20"/>
        <v>-0.72798256764118396</v>
      </c>
      <c r="E660">
        <v>-1.6414970453053183E-2</v>
      </c>
      <c r="G660">
        <v>657</v>
      </c>
      <c r="H660">
        <f t="shared" ca="1" si="21"/>
        <v>4.8683786432803737E-2</v>
      </c>
    </row>
    <row r="661" spans="2:8">
      <c r="B661" s="121">
        <v>45575</v>
      </c>
      <c r="C661" s="122">
        <v>275.35000000000002</v>
      </c>
      <c r="D661">
        <f t="shared" si="20"/>
        <v>4.1323392357875122</v>
      </c>
      <c r="E661">
        <v>-1.6431505626004522E-2</v>
      </c>
      <c r="G661">
        <v>658</v>
      </c>
      <c r="H661">
        <f t="shared" ca="1" si="21"/>
        <v>-3.1168002180308792E-4</v>
      </c>
    </row>
    <row r="662" spans="2:8">
      <c r="B662" s="121">
        <v>44988</v>
      </c>
      <c r="C662" s="122">
        <v>53.65</v>
      </c>
      <c r="D662">
        <f t="shared" si="20"/>
        <v>-0.81620417951353197</v>
      </c>
      <c r="E662">
        <v>-1.649862511457376E-2</v>
      </c>
      <c r="G662">
        <v>659</v>
      </c>
      <c r="H662">
        <f t="shared" ca="1" si="21"/>
        <v>1.7370448075811572E-2</v>
      </c>
    </row>
    <row r="663" spans="2:8">
      <c r="B663" s="121">
        <v>45644</v>
      </c>
      <c r="C663" s="122">
        <v>291.89999999999998</v>
      </c>
      <c r="D663">
        <f t="shared" si="20"/>
        <v>1.7421324565523719</v>
      </c>
      <c r="E663">
        <v>-1.6509433962264265E-2</v>
      </c>
      <c r="G663">
        <v>660</v>
      </c>
      <c r="H663">
        <f t="shared" ca="1" si="21"/>
        <v>7.1322314863825551E-2</v>
      </c>
    </row>
    <row r="664" spans="2:8">
      <c r="B664" s="121">
        <v>45225</v>
      </c>
      <c r="C664" s="122">
        <v>106.45</v>
      </c>
      <c r="D664">
        <f t="shared" si="20"/>
        <v>-0.51348263254113347</v>
      </c>
      <c r="E664">
        <v>-1.6628175519630459E-2</v>
      </c>
      <c r="G664">
        <v>661</v>
      </c>
      <c r="H664">
        <f t="shared" ca="1" si="21"/>
        <v>2.8601828193890854E-3</v>
      </c>
    </row>
    <row r="665" spans="2:8">
      <c r="B665" s="121">
        <v>45687</v>
      </c>
      <c r="C665" s="122">
        <v>218.8</v>
      </c>
      <c r="D665">
        <f t="shared" si="20"/>
        <v>3.6602768903088396</v>
      </c>
      <c r="E665">
        <v>-1.6629213483146017E-2</v>
      </c>
      <c r="G665">
        <v>662</v>
      </c>
      <c r="H665">
        <f t="shared" ca="1" si="21"/>
        <v>-5.865749924885099E-3</v>
      </c>
    </row>
    <row r="666" spans="2:8">
      <c r="B666" s="121">
        <v>44953</v>
      </c>
      <c r="C666" s="122">
        <v>46.95</v>
      </c>
      <c r="D666">
        <f t="shared" si="20"/>
        <v>-0.82403208275551898</v>
      </c>
      <c r="E666">
        <v>-1.675392670157062E-2</v>
      </c>
      <c r="G666">
        <v>663</v>
      </c>
      <c r="H666">
        <f t="shared" ca="1" si="21"/>
        <v>-5.8003189688256185E-2</v>
      </c>
    </row>
    <row r="667" spans="2:8">
      <c r="B667" s="121">
        <v>45617</v>
      </c>
      <c r="C667" s="122">
        <v>266.81</v>
      </c>
      <c r="D667">
        <f t="shared" si="20"/>
        <v>0.69295685279187824</v>
      </c>
      <c r="E667">
        <v>-1.6767393867924571E-2</v>
      </c>
      <c r="G667">
        <v>664</v>
      </c>
      <c r="H667">
        <f t="shared" ca="1" si="21"/>
        <v>-2.1904259373325186E-2</v>
      </c>
    </row>
    <row r="668" spans="2:8">
      <c r="B668" s="121">
        <v>44516</v>
      </c>
      <c r="C668" s="122">
        <v>157.6</v>
      </c>
      <c r="D668">
        <f t="shared" si="20"/>
        <v>1.8524886877828053</v>
      </c>
      <c r="E668">
        <v>-1.6843418590143586E-2</v>
      </c>
      <c r="G668">
        <v>665</v>
      </c>
      <c r="H668">
        <f t="shared" ca="1" si="21"/>
        <v>-1.555333236058969E-2</v>
      </c>
    </row>
    <row r="669" spans="2:8">
      <c r="B669" s="121">
        <v>44932</v>
      </c>
      <c r="C669" s="122">
        <v>55.25</v>
      </c>
      <c r="D669">
        <f t="shared" si="20"/>
        <v>-0.74645495846909271</v>
      </c>
      <c r="E669">
        <v>-1.6903914590747381E-2</v>
      </c>
      <c r="G669">
        <v>666</v>
      </c>
      <c r="H669">
        <f t="shared" ca="1" si="21"/>
        <v>-4.2664781311974098E-2</v>
      </c>
    </row>
    <row r="670" spans="2:8">
      <c r="B670" s="121">
        <v>45496</v>
      </c>
      <c r="C670" s="122">
        <v>217.91</v>
      </c>
      <c r="D670">
        <f t="shared" si="20"/>
        <v>2.4671439936356405</v>
      </c>
      <c r="E670">
        <v>-1.6917802039159074E-2</v>
      </c>
      <c r="G670">
        <v>667</v>
      </c>
      <c r="H670">
        <f t="shared" ca="1" si="21"/>
        <v>1.5149834606818912E-2</v>
      </c>
    </row>
    <row r="671" spans="2:8">
      <c r="B671" s="121">
        <v>44824</v>
      </c>
      <c r="C671" s="122">
        <v>62.85</v>
      </c>
      <c r="D671">
        <f t="shared" si="20"/>
        <v>0.10166520595968456</v>
      </c>
      <c r="E671">
        <v>-1.720093823299455E-2</v>
      </c>
      <c r="G671">
        <v>668</v>
      </c>
      <c r="H671">
        <f t="shared" ca="1" si="21"/>
        <v>2.0074421226255516E-2</v>
      </c>
    </row>
    <row r="672" spans="2:8">
      <c r="B672" s="121">
        <v>44704</v>
      </c>
      <c r="C672" s="122">
        <v>57.05</v>
      </c>
      <c r="D672">
        <f t="shared" si="20"/>
        <v>-0.68208414600167178</v>
      </c>
      <c r="E672">
        <v>-1.7226528854435832E-2</v>
      </c>
      <c r="G672">
        <v>669</v>
      </c>
      <c r="H672">
        <f t="shared" ca="1" si="21"/>
        <v>7.814584512950036E-3</v>
      </c>
    </row>
    <row r="673" spans="2:8">
      <c r="B673" s="121">
        <v>45378</v>
      </c>
      <c r="C673" s="122">
        <v>179.45</v>
      </c>
      <c r="D673">
        <f t="shared" si="20"/>
        <v>-0.34339553604098066</v>
      </c>
      <c r="E673">
        <v>-1.725082146768897E-2</v>
      </c>
      <c r="G673">
        <v>670</v>
      </c>
      <c r="H673">
        <f t="shared" ca="1" si="21"/>
        <v>-3.1344201631454786E-2</v>
      </c>
    </row>
    <row r="674" spans="2:8">
      <c r="B674" s="121">
        <v>45565</v>
      </c>
      <c r="C674" s="122">
        <v>273.3</v>
      </c>
      <c r="D674">
        <f t="shared" si="20"/>
        <v>1.0251945164875882</v>
      </c>
      <c r="E674">
        <v>-1.743663490922152E-2</v>
      </c>
      <c r="G674">
        <v>671</v>
      </c>
      <c r="H674">
        <f t="shared" ca="1" si="21"/>
        <v>3.9574023246698731E-2</v>
      </c>
    </row>
    <row r="675" spans="2:8">
      <c r="B675" s="121">
        <v>44424</v>
      </c>
      <c r="C675" s="122">
        <v>134.94999999999999</v>
      </c>
      <c r="D675">
        <f t="shared" si="20"/>
        <v>-0.16336019838809684</v>
      </c>
      <c r="E675">
        <v>-1.7473607571896657E-2</v>
      </c>
      <c r="G675">
        <v>672</v>
      </c>
      <c r="H675">
        <f t="shared" ca="1" si="21"/>
        <v>-3.8351133914663701E-2</v>
      </c>
    </row>
    <row r="676" spans="2:8">
      <c r="B676" s="121">
        <v>45349</v>
      </c>
      <c r="C676" s="122">
        <v>161.30000000000001</v>
      </c>
      <c r="D676">
        <f t="shared" si="20"/>
        <v>0.2904000000000001</v>
      </c>
      <c r="E676">
        <v>-1.7661388550547975E-2</v>
      </c>
      <c r="G676">
        <v>673</v>
      </c>
      <c r="H676">
        <f t="shared" ca="1" si="21"/>
        <v>3.8433736144968833E-4</v>
      </c>
    </row>
    <row r="677" spans="2:8">
      <c r="B677" s="121">
        <v>44432</v>
      </c>
      <c r="C677" s="122">
        <v>125</v>
      </c>
      <c r="D677">
        <f t="shared" si="20"/>
        <v>-0.57147754542338014</v>
      </c>
      <c r="E677">
        <v>-1.768172888015717E-2</v>
      </c>
      <c r="G677">
        <v>674</v>
      </c>
      <c r="H677">
        <f t="shared" ca="1" si="21"/>
        <v>-6.1436098402864875E-2</v>
      </c>
    </row>
    <row r="678" spans="2:8">
      <c r="B678" s="121">
        <v>45559</v>
      </c>
      <c r="C678" s="122">
        <v>291.7</v>
      </c>
      <c r="D678">
        <f t="shared" si="20"/>
        <v>3.2459970887918486</v>
      </c>
      <c r="E678">
        <v>-1.7845117845117883E-2</v>
      </c>
      <c r="G678">
        <v>675</v>
      </c>
      <c r="H678">
        <f t="shared" ca="1" si="21"/>
        <v>1.1134448341446767E-2</v>
      </c>
    </row>
    <row r="679" spans="2:8">
      <c r="B679" s="121">
        <v>44881</v>
      </c>
      <c r="C679" s="122">
        <v>68.7</v>
      </c>
      <c r="D679">
        <f t="shared" si="20"/>
        <v>-0.12706480304955528</v>
      </c>
      <c r="E679">
        <v>-1.7869907076483203E-2</v>
      </c>
      <c r="G679">
        <v>676</v>
      </c>
      <c r="H679">
        <f t="shared" ca="1" si="21"/>
        <v>-3.0938325773543964E-3</v>
      </c>
    </row>
    <row r="680" spans="2:8">
      <c r="B680" s="121">
        <v>45125</v>
      </c>
      <c r="C680" s="122">
        <v>78.7</v>
      </c>
      <c r="D680">
        <f t="shared" si="20"/>
        <v>-0.40603773584905656</v>
      </c>
      <c r="E680">
        <v>-1.8091079226450441E-2</v>
      </c>
      <c r="G680">
        <v>677</v>
      </c>
      <c r="H680">
        <f t="shared" ca="1" si="21"/>
        <v>-4.5204904479709027E-2</v>
      </c>
    </row>
    <row r="681" spans="2:8">
      <c r="B681" s="121">
        <v>44425</v>
      </c>
      <c r="C681" s="122">
        <v>132.5</v>
      </c>
      <c r="D681">
        <f t="shared" si="20"/>
        <v>0.36457260556127713</v>
      </c>
      <c r="E681">
        <v>-1.8154872174879502E-2</v>
      </c>
      <c r="G681">
        <v>678</v>
      </c>
      <c r="H681">
        <f t="shared" ca="1" si="21"/>
        <v>3.9768111211424644E-2</v>
      </c>
    </row>
    <row r="682" spans="2:8">
      <c r="B682" s="121">
        <v>44595</v>
      </c>
      <c r="C682" s="122">
        <v>97.1</v>
      </c>
      <c r="D682">
        <f t="shared" si="20"/>
        <v>0.24168797953964183</v>
      </c>
      <c r="E682">
        <v>-1.8200202224469275E-2</v>
      </c>
      <c r="G682">
        <v>679</v>
      </c>
      <c r="H682">
        <f t="shared" ca="1" si="21"/>
        <v>-1.5137577312496816E-2</v>
      </c>
    </row>
    <row r="683" spans="2:8">
      <c r="B683" s="121">
        <v>44649</v>
      </c>
      <c r="C683" s="122">
        <v>78.2</v>
      </c>
      <c r="D683">
        <f t="shared" si="20"/>
        <v>-0.6434271123067804</v>
      </c>
      <c r="E683">
        <v>-1.8204645323289425E-2</v>
      </c>
      <c r="G683">
        <v>680</v>
      </c>
      <c r="H683">
        <f t="shared" ca="1" si="21"/>
        <v>-6.1847120302043141E-5</v>
      </c>
    </row>
    <row r="684" spans="2:8">
      <c r="B684" s="121">
        <v>45498</v>
      </c>
      <c r="C684" s="122">
        <v>219.31</v>
      </c>
      <c r="D684">
        <f t="shared" si="20"/>
        <v>-0.18472118959107806</v>
      </c>
      <c r="E684">
        <v>-1.8703297686697422E-2</v>
      </c>
      <c r="G684">
        <v>681</v>
      </c>
      <c r="H684">
        <f t="shared" ca="1" si="21"/>
        <v>-1.129338342293737E-2</v>
      </c>
    </row>
    <row r="685" spans="2:8">
      <c r="B685" s="121">
        <v>45568</v>
      </c>
      <c r="C685" s="122">
        <v>269</v>
      </c>
      <c r="D685">
        <f t="shared" si="20"/>
        <v>9.6392908090483009E-2</v>
      </c>
      <c r="E685">
        <v>-1.8785336494619654E-2</v>
      </c>
      <c r="G685">
        <v>682</v>
      </c>
      <c r="H685">
        <f t="shared" ca="1" si="21"/>
        <v>-2.3133546885976027E-2</v>
      </c>
    </row>
    <row r="686" spans="2:8">
      <c r="B686" s="121">
        <v>45666</v>
      </c>
      <c r="C686" s="122">
        <v>245.35</v>
      </c>
      <c r="D686">
        <f t="shared" si="20"/>
        <v>-0.10537830446672745</v>
      </c>
      <c r="E686">
        <v>-1.8796240751849696E-2</v>
      </c>
      <c r="G686">
        <v>683</v>
      </c>
      <c r="H686">
        <f t="shared" ca="1" si="21"/>
        <v>1.5959510050257916E-2</v>
      </c>
    </row>
    <row r="687" spans="2:8">
      <c r="B687" s="121">
        <v>45581</v>
      </c>
      <c r="C687" s="122">
        <v>274.25</v>
      </c>
      <c r="D687">
        <f t="shared" si="20"/>
        <v>1.3581255374032672</v>
      </c>
      <c r="E687">
        <v>-1.8959041316401398E-2</v>
      </c>
      <c r="G687">
        <v>684</v>
      </c>
      <c r="H687">
        <f t="shared" ca="1" si="21"/>
        <v>-3.1788460622552668E-3</v>
      </c>
    </row>
    <row r="688" spans="2:8">
      <c r="B688" s="121">
        <v>45261</v>
      </c>
      <c r="C688" s="122">
        <v>116.3</v>
      </c>
      <c r="D688">
        <f t="shared" si="20"/>
        <v>-0.37304582210242587</v>
      </c>
      <c r="E688">
        <v>-1.8979333614508646E-2</v>
      </c>
      <c r="G688">
        <v>685</v>
      </c>
      <c r="H688">
        <f t="shared" ca="1" si="21"/>
        <v>-1.8838082067995622E-2</v>
      </c>
    </row>
    <row r="689" spans="2:8">
      <c r="B689" s="121">
        <v>45434</v>
      </c>
      <c r="C689" s="122">
        <v>185.5</v>
      </c>
      <c r="D689">
        <f t="shared" si="20"/>
        <v>-0.23615400452954496</v>
      </c>
      <c r="E689">
        <v>-1.9037546271813827E-2</v>
      </c>
      <c r="G689">
        <v>686</v>
      </c>
      <c r="H689">
        <f t="shared" ca="1" si="21"/>
        <v>3.1576383529968222E-2</v>
      </c>
    </row>
    <row r="690" spans="2:8">
      <c r="B690" s="121">
        <v>45539</v>
      </c>
      <c r="C690" s="122">
        <v>242.85</v>
      </c>
      <c r="D690">
        <f t="shared" si="20"/>
        <v>0.41191860465116276</v>
      </c>
      <c r="E690">
        <v>-1.9580137262817904E-2</v>
      </c>
      <c r="G690">
        <v>687</v>
      </c>
      <c r="H690">
        <f t="shared" ca="1" si="21"/>
        <v>-6.0424815128112966E-3</v>
      </c>
    </row>
    <row r="691" spans="2:8">
      <c r="B691" s="121">
        <v>45447</v>
      </c>
      <c r="C691" s="122">
        <v>172</v>
      </c>
      <c r="D691">
        <f t="shared" si="20"/>
        <v>0.92501398992725248</v>
      </c>
      <c r="E691">
        <v>-1.9663721858079162E-2</v>
      </c>
      <c r="G691">
        <v>688</v>
      </c>
      <c r="H691">
        <f t="shared" ca="1" si="21"/>
        <v>2.0892838593626263E-2</v>
      </c>
    </row>
    <row r="692" spans="2:8">
      <c r="B692" s="121">
        <v>45156</v>
      </c>
      <c r="C692" s="122">
        <v>89.35</v>
      </c>
      <c r="D692">
        <f t="shared" si="20"/>
        <v>-0.5254912373871482</v>
      </c>
      <c r="E692">
        <v>-1.9747668678003413E-2</v>
      </c>
      <c r="G692">
        <v>689</v>
      </c>
      <c r="H692">
        <f t="shared" ca="1" si="21"/>
        <v>-4.2863908922443704E-2</v>
      </c>
    </row>
    <row r="693" spans="2:8">
      <c r="B693" s="121">
        <v>45397</v>
      </c>
      <c r="C693" s="122">
        <v>188.3</v>
      </c>
      <c r="D693">
        <f t="shared" si="20"/>
        <v>2.4645814167433304</v>
      </c>
      <c r="E693">
        <v>-1.9781363872982734E-2</v>
      </c>
      <c r="G693">
        <v>690</v>
      </c>
      <c r="H693">
        <f t="shared" ca="1" si="21"/>
        <v>1.5671534264203701E-2</v>
      </c>
    </row>
    <row r="694" spans="2:8">
      <c r="B694" s="121">
        <v>44748</v>
      </c>
      <c r="C694" s="122">
        <v>54.35</v>
      </c>
      <c r="D694">
        <f t="shared" si="20"/>
        <v>-0.25802047781569964</v>
      </c>
      <c r="E694">
        <v>-1.983769161406675E-2</v>
      </c>
      <c r="G694">
        <v>691</v>
      </c>
      <c r="H694">
        <f t="shared" ca="1" si="21"/>
        <v>-4.0135644204295502E-2</v>
      </c>
    </row>
    <row r="695" spans="2:8">
      <c r="B695" s="121">
        <v>45114</v>
      </c>
      <c r="C695" s="122">
        <v>73.25</v>
      </c>
      <c r="D695">
        <f t="shared" si="20"/>
        <v>0.37429643527204509</v>
      </c>
      <c r="E695">
        <v>-2.0066889632107024E-2</v>
      </c>
      <c r="G695">
        <v>692</v>
      </c>
      <c r="H695">
        <f t="shared" ca="1" si="21"/>
        <v>5.2242990569356357E-2</v>
      </c>
    </row>
    <row r="696" spans="2:8">
      <c r="B696" s="121">
        <v>44967</v>
      </c>
      <c r="C696" s="122">
        <v>53.3</v>
      </c>
      <c r="D696">
        <f t="shared" si="20"/>
        <v>-0.80837677512133732</v>
      </c>
      <c r="E696">
        <v>-2.0220588235294143E-2</v>
      </c>
      <c r="G696">
        <v>693</v>
      </c>
      <c r="H696">
        <f t="shared" ca="1" si="21"/>
        <v>-2.8295564197185985E-2</v>
      </c>
    </row>
    <row r="697" spans="2:8">
      <c r="B697" s="121">
        <v>45562</v>
      </c>
      <c r="C697" s="122">
        <v>278.14999999999998</v>
      </c>
      <c r="D697">
        <f t="shared" si="20"/>
        <v>1.4625940681717573</v>
      </c>
      <c r="E697">
        <v>-2.0253610426206412E-2</v>
      </c>
      <c r="G697">
        <v>694</v>
      </c>
      <c r="H697">
        <f t="shared" ca="1" si="21"/>
        <v>-6.6660876039561162E-3</v>
      </c>
    </row>
    <row r="698" spans="2:8">
      <c r="B698" s="121">
        <v>45253</v>
      </c>
      <c r="C698" s="122">
        <v>112.95</v>
      </c>
      <c r="D698">
        <f t="shared" si="20"/>
        <v>1.3654450261780104</v>
      </c>
      <c r="E698">
        <v>-2.0381613183000819E-2</v>
      </c>
      <c r="G698">
        <v>695</v>
      </c>
      <c r="H698">
        <f t="shared" ca="1" si="21"/>
        <v>1.4734232919327747E-2</v>
      </c>
    </row>
    <row r="699" spans="2:8">
      <c r="B699" s="121">
        <v>44963</v>
      </c>
      <c r="C699" s="122">
        <v>47.75</v>
      </c>
      <c r="D699">
        <f t="shared" si="20"/>
        <v>-0.72784269022513537</v>
      </c>
      <c r="E699">
        <v>-2.0512820512820513E-2</v>
      </c>
      <c r="G699">
        <v>696</v>
      </c>
      <c r="H699">
        <f t="shared" ca="1" si="21"/>
        <v>-1.1058226114342233E-2</v>
      </c>
    </row>
    <row r="700" spans="2:8">
      <c r="B700" s="121">
        <v>45446</v>
      </c>
      <c r="C700" s="122">
        <v>175.45</v>
      </c>
      <c r="D700">
        <f t="shared" si="20"/>
        <v>-0.27425025853154089</v>
      </c>
      <c r="E700">
        <v>-2.0653084007814775E-2</v>
      </c>
      <c r="G700">
        <v>697</v>
      </c>
      <c r="H700">
        <f t="shared" ca="1" si="21"/>
        <v>-1.9204062325141012E-2</v>
      </c>
    </row>
    <row r="701" spans="2:8">
      <c r="B701" s="121">
        <v>45596</v>
      </c>
      <c r="C701" s="122">
        <v>241.75</v>
      </c>
      <c r="D701">
        <f t="shared" si="20"/>
        <v>2.7802971071149334</v>
      </c>
      <c r="E701">
        <v>-2.0660320032408322E-2</v>
      </c>
      <c r="G701">
        <v>698</v>
      </c>
      <c r="H701">
        <f t="shared" ca="1" si="21"/>
        <v>6.9390777143229602E-3</v>
      </c>
    </row>
    <row r="702" spans="2:8">
      <c r="B702" s="121">
        <v>44875</v>
      </c>
      <c r="C702" s="122">
        <v>63.95</v>
      </c>
      <c r="D702">
        <f t="shared" si="20"/>
        <v>-0.6503553854565336</v>
      </c>
      <c r="E702">
        <v>-2.0673813169984599E-2</v>
      </c>
      <c r="G702">
        <v>699</v>
      </c>
      <c r="H702">
        <f t="shared" ca="1" si="21"/>
        <v>6.4200369489392627E-3</v>
      </c>
    </row>
    <row r="703" spans="2:8">
      <c r="B703" s="121">
        <v>45436</v>
      </c>
      <c r="C703" s="122">
        <v>182.9</v>
      </c>
      <c r="D703">
        <f t="shared" si="20"/>
        <v>0.82900000000000007</v>
      </c>
      <c r="E703">
        <v>-2.0877944325481828E-2</v>
      </c>
      <c r="G703">
        <v>700</v>
      </c>
      <c r="H703">
        <f t="shared" ca="1" si="21"/>
        <v>-1.3603269844990119E-2</v>
      </c>
    </row>
    <row r="704" spans="2:8">
      <c r="B704" s="121">
        <v>45189</v>
      </c>
      <c r="C704" s="122">
        <v>100</v>
      </c>
      <c r="D704">
        <f t="shared" si="20"/>
        <v>0.7256255392579809</v>
      </c>
      <c r="E704">
        <v>-2.1047479197258988E-2</v>
      </c>
      <c r="G704">
        <v>701</v>
      </c>
      <c r="H704">
        <f t="shared" ca="1" si="21"/>
        <v>-1.2909567229306772E-2</v>
      </c>
    </row>
    <row r="705" spans="2:8">
      <c r="B705" s="121">
        <v>44803</v>
      </c>
      <c r="C705" s="122">
        <v>57.95</v>
      </c>
      <c r="D705">
        <f t="shared" si="20"/>
        <v>-0.5811348030357788</v>
      </c>
      <c r="E705">
        <v>-2.1114864864864864E-2</v>
      </c>
      <c r="G705">
        <v>702</v>
      </c>
      <c r="H705">
        <f t="shared" ca="1" si="21"/>
        <v>-1.3088717746647133E-2</v>
      </c>
    </row>
    <row r="706" spans="2:8">
      <c r="B706" s="121">
        <v>44565</v>
      </c>
      <c r="C706" s="122">
        <v>138.35</v>
      </c>
      <c r="D706">
        <f t="shared" si="20"/>
        <v>-0.43953818108162851</v>
      </c>
      <c r="E706">
        <v>-2.1223912274495934E-2</v>
      </c>
      <c r="G706">
        <v>703</v>
      </c>
      <c r="H706">
        <f t="shared" ca="1" si="21"/>
        <v>-7.0667983963968177E-4</v>
      </c>
    </row>
    <row r="707" spans="2:8">
      <c r="B707" s="121">
        <v>45595</v>
      </c>
      <c r="C707" s="122">
        <v>246.85</v>
      </c>
      <c r="D707">
        <f t="shared" si="20"/>
        <v>-0.13507358093903288</v>
      </c>
      <c r="E707">
        <v>-2.1407333994053541E-2</v>
      </c>
      <c r="G707">
        <v>704</v>
      </c>
      <c r="H707">
        <f t="shared" ca="1" si="21"/>
        <v>-1.7017999114240494E-2</v>
      </c>
    </row>
    <row r="708" spans="2:8">
      <c r="B708" s="121">
        <v>45560</v>
      </c>
      <c r="C708" s="122">
        <v>285.39999999999998</v>
      </c>
      <c r="D708">
        <f t="shared" ref="D708:D771" si="22">IFERROR((C708-C709)/C709,0)</f>
        <v>3.5158227848101262</v>
      </c>
      <c r="E708">
        <v>-2.1597531710661678E-2</v>
      </c>
      <c r="G708">
        <v>705</v>
      </c>
      <c r="H708">
        <f t="shared" ca="1" si="21"/>
        <v>-4.7131135697196805E-2</v>
      </c>
    </row>
    <row r="709" spans="2:8">
      <c r="B709" s="121">
        <v>44820</v>
      </c>
      <c r="C709" s="122">
        <v>63.2</v>
      </c>
      <c r="D709">
        <f t="shared" si="22"/>
        <v>-0.66988769913815627</v>
      </c>
      <c r="E709">
        <v>-2.1671826625386865E-2</v>
      </c>
      <c r="G709">
        <v>706</v>
      </c>
      <c r="H709">
        <f t="shared" ref="H709:H772" ca="1" si="23">IFERROR(_xlfn.NORM.INV(RAND(),N$5,N$6),0)</f>
        <v>8.6809256755584242E-3</v>
      </c>
    </row>
    <row r="710" spans="2:8">
      <c r="B710" s="121">
        <v>45419</v>
      </c>
      <c r="C710" s="122">
        <v>191.45</v>
      </c>
      <c r="D710">
        <f t="shared" si="22"/>
        <v>1.8362962962962961</v>
      </c>
      <c r="E710">
        <v>-2.1716913643331632E-2</v>
      </c>
      <c r="G710">
        <v>707</v>
      </c>
      <c r="H710">
        <f t="shared" ca="1" si="23"/>
        <v>1.9056438434805846E-2</v>
      </c>
    </row>
    <row r="711" spans="2:8">
      <c r="B711" s="121">
        <v>44725</v>
      </c>
      <c r="C711" s="122">
        <v>67.5</v>
      </c>
      <c r="D711">
        <f t="shared" si="22"/>
        <v>-0.4998147462022971</v>
      </c>
      <c r="E711">
        <v>-2.1739130434782608E-2</v>
      </c>
      <c r="G711">
        <v>708</v>
      </c>
      <c r="H711">
        <f t="shared" ca="1" si="23"/>
        <v>4.0157913514153182E-3</v>
      </c>
    </row>
    <row r="712" spans="2:8">
      <c r="B712" s="121">
        <v>44475</v>
      </c>
      <c r="C712" s="122">
        <v>134.94999999999999</v>
      </c>
      <c r="D712">
        <f t="shared" si="22"/>
        <v>-2.9553010712966804E-3</v>
      </c>
      <c r="E712">
        <v>-2.1747009786154407E-2</v>
      </c>
      <c r="G712">
        <v>709</v>
      </c>
      <c r="H712">
        <f t="shared" ca="1" si="23"/>
        <v>1.8904290355625696E-2</v>
      </c>
    </row>
    <row r="713" spans="2:8">
      <c r="B713" s="121">
        <v>44547</v>
      </c>
      <c r="C713" s="122">
        <v>135.35</v>
      </c>
      <c r="D713">
        <f t="shared" si="22"/>
        <v>0.38678278688524592</v>
      </c>
      <c r="E713">
        <v>-2.2037572254335343E-2</v>
      </c>
      <c r="G713">
        <v>710</v>
      </c>
      <c r="H713">
        <f t="shared" ca="1" si="23"/>
        <v>3.3723829045020449E-2</v>
      </c>
    </row>
    <row r="714" spans="2:8">
      <c r="B714" s="121">
        <v>45169</v>
      </c>
      <c r="C714" s="122">
        <v>97.6</v>
      </c>
      <c r="D714">
        <f t="shared" si="22"/>
        <v>0.92315270935960581</v>
      </c>
      <c r="E714">
        <v>-2.2044088176352734E-2</v>
      </c>
      <c r="G714">
        <v>711</v>
      </c>
      <c r="H714">
        <f t="shared" ca="1" si="23"/>
        <v>-6.6086550587924203E-2</v>
      </c>
    </row>
    <row r="715" spans="2:8">
      <c r="B715" s="121">
        <v>44999</v>
      </c>
      <c r="C715" s="122">
        <v>50.75</v>
      </c>
      <c r="D715">
        <f t="shared" si="22"/>
        <v>-0.82009925558312657</v>
      </c>
      <c r="E715">
        <v>-2.2157996146435426E-2</v>
      </c>
      <c r="G715">
        <v>712</v>
      </c>
      <c r="H715">
        <f t="shared" ca="1" si="23"/>
        <v>3.8432170415943386E-2</v>
      </c>
    </row>
    <row r="716" spans="2:8">
      <c r="B716" s="121">
        <v>45646</v>
      </c>
      <c r="C716" s="122">
        <v>282.10000000000002</v>
      </c>
      <c r="D716">
        <f t="shared" si="22"/>
        <v>8.3643122676581062E-3</v>
      </c>
      <c r="E716">
        <v>-2.2183708838821412E-2</v>
      </c>
      <c r="G716">
        <v>713</v>
      </c>
      <c r="H716">
        <f t="shared" ca="1" si="23"/>
        <v>5.5639097683321381E-3</v>
      </c>
    </row>
    <row r="717" spans="2:8">
      <c r="B717" s="121">
        <v>45625</v>
      </c>
      <c r="C717" s="122">
        <v>279.76</v>
      </c>
      <c r="D717">
        <f t="shared" si="22"/>
        <v>3.4091410559495663</v>
      </c>
      <c r="E717">
        <v>-2.2262607905497517E-2</v>
      </c>
      <c r="G717">
        <v>714</v>
      </c>
      <c r="H717">
        <f t="shared" ca="1" si="23"/>
        <v>-2.1048879351666772E-2</v>
      </c>
    </row>
    <row r="718" spans="2:8">
      <c r="B718" s="121">
        <v>45048</v>
      </c>
      <c r="C718" s="122">
        <v>63.45</v>
      </c>
      <c r="D718">
        <f t="shared" si="22"/>
        <v>7.6335877862595422E-2</v>
      </c>
      <c r="E718">
        <v>-2.2342064714946111E-2</v>
      </c>
      <c r="G718">
        <v>715</v>
      </c>
      <c r="H718">
        <f t="shared" ca="1" si="23"/>
        <v>-1.883747846616083E-2</v>
      </c>
    </row>
    <row r="719" spans="2:8">
      <c r="B719" s="121">
        <v>44929</v>
      </c>
      <c r="C719" s="122">
        <v>58.95</v>
      </c>
      <c r="D719">
        <f t="shared" si="22"/>
        <v>-0.26035131744040152</v>
      </c>
      <c r="E719">
        <v>-2.2388059701492446E-2</v>
      </c>
      <c r="G719">
        <v>716</v>
      </c>
      <c r="H719">
        <f t="shared" ca="1" si="23"/>
        <v>-4.5313769567188987E-2</v>
      </c>
    </row>
    <row r="720" spans="2:8">
      <c r="B720" s="121">
        <v>44614</v>
      </c>
      <c r="C720" s="122">
        <v>79.7</v>
      </c>
      <c r="D720">
        <f t="shared" si="22"/>
        <v>-0.40500186636804769</v>
      </c>
      <c r="E720">
        <v>-2.2685469037400298E-2</v>
      </c>
      <c r="G720">
        <v>717</v>
      </c>
      <c r="H720">
        <f t="shared" ca="1" si="23"/>
        <v>-2.577447588244329E-2</v>
      </c>
    </row>
    <row r="721" spans="2:8">
      <c r="B721" s="121">
        <v>44560</v>
      </c>
      <c r="C721" s="122">
        <v>133.94999999999999</v>
      </c>
      <c r="D721">
        <f t="shared" si="22"/>
        <v>-0.47734987709235638</v>
      </c>
      <c r="E721">
        <v>-2.2975929978118204E-2</v>
      </c>
      <c r="G721">
        <v>718</v>
      </c>
      <c r="H721">
        <f t="shared" ca="1" si="23"/>
        <v>-1.4194353065652228E-2</v>
      </c>
    </row>
    <row r="722" spans="2:8">
      <c r="B722" s="121">
        <v>45509</v>
      </c>
      <c r="C722" s="122">
        <v>256.29000000000002</v>
      </c>
      <c r="D722">
        <f t="shared" si="22"/>
        <v>3.6853747714808049</v>
      </c>
      <c r="E722">
        <v>-2.3061675688038252E-2</v>
      </c>
      <c r="G722">
        <v>719</v>
      </c>
      <c r="H722">
        <f t="shared" ca="1" si="23"/>
        <v>1.2281495727006828E-2</v>
      </c>
    </row>
    <row r="723" spans="2:8">
      <c r="B723" s="121">
        <v>44936</v>
      </c>
      <c r="C723" s="122">
        <v>54.7</v>
      </c>
      <c r="D723">
        <f t="shared" si="22"/>
        <v>-0.67018390111546577</v>
      </c>
      <c r="E723">
        <v>-2.3214285714285663E-2</v>
      </c>
      <c r="G723">
        <v>720</v>
      </c>
      <c r="H723">
        <f t="shared" ca="1" si="23"/>
        <v>9.0345444922937355E-3</v>
      </c>
    </row>
    <row r="724" spans="2:8">
      <c r="B724" s="121">
        <v>45356</v>
      </c>
      <c r="C724" s="122">
        <v>165.85</v>
      </c>
      <c r="D724">
        <f t="shared" si="22"/>
        <v>-0.41786591786591781</v>
      </c>
      <c r="E724">
        <v>-2.326266195524156E-2</v>
      </c>
      <c r="G724">
        <v>721</v>
      </c>
      <c r="H724">
        <f t="shared" ca="1" si="23"/>
        <v>-2.3387981528411317E-2</v>
      </c>
    </row>
    <row r="725" spans="2:8">
      <c r="B725" s="121">
        <v>45638</v>
      </c>
      <c r="C725" s="122">
        <v>284.89999999999998</v>
      </c>
      <c r="D725">
        <f t="shared" si="22"/>
        <v>0.58586139716114649</v>
      </c>
      <c r="E725">
        <v>-2.3646333104866461E-2</v>
      </c>
      <c r="G725">
        <v>722</v>
      </c>
      <c r="H725">
        <f t="shared" ca="1" si="23"/>
        <v>-6.2557798056024393E-3</v>
      </c>
    </row>
    <row r="726" spans="2:8">
      <c r="B726" s="121">
        <v>45455</v>
      </c>
      <c r="C726" s="122">
        <v>179.65</v>
      </c>
      <c r="D726">
        <f t="shared" si="22"/>
        <v>1.9282803585982071</v>
      </c>
      <c r="E726">
        <v>-2.3747418758830584E-2</v>
      </c>
      <c r="G726">
        <v>723</v>
      </c>
      <c r="H726">
        <f t="shared" ca="1" si="23"/>
        <v>3.5670208155381298E-3</v>
      </c>
    </row>
    <row r="727" spans="2:8">
      <c r="B727" s="121">
        <v>44916</v>
      </c>
      <c r="C727" s="122">
        <v>61.35</v>
      </c>
      <c r="D727">
        <f t="shared" si="22"/>
        <v>-0.7613583320367201</v>
      </c>
      <c r="E727">
        <v>-2.386634844868735E-2</v>
      </c>
      <c r="G727">
        <v>724</v>
      </c>
      <c r="H727">
        <f t="shared" ca="1" si="23"/>
        <v>3.8395327513039583E-2</v>
      </c>
    </row>
    <row r="728" spans="2:8">
      <c r="B728" s="121">
        <v>45517</v>
      </c>
      <c r="C728" s="122">
        <v>257.08</v>
      </c>
      <c r="D728">
        <f t="shared" si="22"/>
        <v>1.4460513796384395</v>
      </c>
      <c r="E728">
        <v>-2.4105075352086027E-2</v>
      </c>
      <c r="G728">
        <v>725</v>
      </c>
      <c r="H728">
        <f t="shared" ca="1" si="23"/>
        <v>1.7023091211756002E-2</v>
      </c>
    </row>
    <row r="729" spans="2:8">
      <c r="B729" s="121">
        <v>45230</v>
      </c>
      <c r="C729" s="122">
        <v>105.1</v>
      </c>
      <c r="D729">
        <f t="shared" si="22"/>
        <v>0.27393939393939387</v>
      </c>
      <c r="E729">
        <v>-2.4141132776230347E-2</v>
      </c>
      <c r="G729">
        <v>726</v>
      </c>
      <c r="H729">
        <f t="shared" ca="1" si="23"/>
        <v>4.7716943208608318E-3</v>
      </c>
    </row>
    <row r="730" spans="2:8">
      <c r="B730" s="121">
        <v>44658</v>
      </c>
      <c r="C730" s="122">
        <v>82.5</v>
      </c>
      <c r="D730">
        <f t="shared" si="22"/>
        <v>-0.66250767028022084</v>
      </c>
      <c r="E730">
        <v>-2.4246008279124747E-2</v>
      </c>
      <c r="G730">
        <v>727</v>
      </c>
      <c r="H730">
        <f t="shared" ca="1" si="23"/>
        <v>-1.4551054471848564E-2</v>
      </c>
    </row>
    <row r="731" spans="2:8">
      <c r="B731" s="121">
        <v>45537</v>
      </c>
      <c r="C731" s="122">
        <v>244.45</v>
      </c>
      <c r="D731">
        <f t="shared" si="22"/>
        <v>2.0480049875311721</v>
      </c>
      <c r="E731">
        <v>-2.4268550672574194E-2</v>
      </c>
      <c r="G731">
        <v>728</v>
      </c>
      <c r="H731">
        <f t="shared" ca="1" si="23"/>
        <v>1.388022727648207E-2</v>
      </c>
    </row>
    <row r="732" spans="2:8">
      <c r="B732" s="121">
        <v>44624</v>
      </c>
      <c r="C732" s="122">
        <v>80.2</v>
      </c>
      <c r="D732">
        <f t="shared" si="22"/>
        <v>-0.58250910983862569</v>
      </c>
      <c r="E732">
        <v>-2.4330900243309E-2</v>
      </c>
      <c r="G732">
        <v>729</v>
      </c>
      <c r="H732">
        <f t="shared" ca="1" si="23"/>
        <v>1.7962329470129452E-2</v>
      </c>
    </row>
    <row r="733" spans="2:8">
      <c r="B733" s="121">
        <v>45394</v>
      </c>
      <c r="C733" s="122">
        <v>192.1</v>
      </c>
      <c r="D733">
        <f t="shared" si="22"/>
        <v>2.5873015873015874</v>
      </c>
      <c r="E733">
        <v>-2.4377856780091474E-2</v>
      </c>
      <c r="G733">
        <v>730</v>
      </c>
      <c r="H733">
        <f t="shared" ca="1" si="23"/>
        <v>-3.5863792325289468E-4</v>
      </c>
    </row>
    <row r="734" spans="2:8">
      <c r="B734" s="121">
        <v>45005</v>
      </c>
      <c r="C734" s="122">
        <v>53.55</v>
      </c>
      <c r="D734">
        <f t="shared" si="22"/>
        <v>-0.61818181818181817</v>
      </c>
      <c r="E734">
        <v>-2.4590163934426257E-2</v>
      </c>
      <c r="G734">
        <v>731</v>
      </c>
      <c r="H734">
        <f t="shared" ca="1" si="23"/>
        <v>5.0879156973529904E-2</v>
      </c>
    </row>
    <row r="735" spans="2:8">
      <c r="B735" s="121">
        <v>45327</v>
      </c>
      <c r="C735" s="122">
        <v>140.25</v>
      </c>
      <c r="D735">
        <f t="shared" si="22"/>
        <v>-0.28897338403041822</v>
      </c>
      <c r="E735">
        <v>-2.4687065368567532E-2</v>
      </c>
      <c r="G735">
        <v>732</v>
      </c>
      <c r="H735">
        <f t="shared" ca="1" si="23"/>
        <v>-1.2222468941129239E-2</v>
      </c>
    </row>
    <row r="736" spans="2:8">
      <c r="B736" s="121">
        <v>45469</v>
      </c>
      <c r="C736" s="122">
        <v>197.25</v>
      </c>
      <c r="D736">
        <f t="shared" si="22"/>
        <v>0.46165246387550957</v>
      </c>
      <c r="E736">
        <v>-2.4818312157017897E-2</v>
      </c>
      <c r="G736">
        <v>733</v>
      </c>
      <c r="H736">
        <f t="shared" ca="1" si="23"/>
        <v>-1.2217777857182935E-2</v>
      </c>
    </row>
    <row r="737" spans="2:8">
      <c r="B737" s="121">
        <v>44413</v>
      </c>
      <c r="C737" s="122">
        <v>134.94999999999999</v>
      </c>
      <c r="D737">
        <f t="shared" si="22"/>
        <v>-0.50156971375807946</v>
      </c>
      <c r="E737">
        <v>-2.4927745664740007E-2</v>
      </c>
      <c r="G737">
        <v>734</v>
      </c>
      <c r="H737">
        <f t="shared" ca="1" si="23"/>
        <v>-5.4562461935468475E-3</v>
      </c>
    </row>
    <row r="738" spans="2:8">
      <c r="B738" s="121">
        <v>45552</v>
      </c>
      <c r="C738" s="122">
        <v>270.75</v>
      </c>
      <c r="D738">
        <f t="shared" si="22"/>
        <v>-8.3135794107687136E-2</v>
      </c>
      <c r="E738">
        <v>-2.5027007562117353E-2</v>
      </c>
      <c r="G738">
        <v>735</v>
      </c>
      <c r="H738">
        <f t="shared" ca="1" si="23"/>
        <v>4.8763270723438563E-2</v>
      </c>
    </row>
    <row r="739" spans="2:8">
      <c r="B739" s="121">
        <v>45635</v>
      </c>
      <c r="C739" s="122">
        <v>295.3</v>
      </c>
      <c r="D739">
        <f t="shared" si="22"/>
        <v>0.18723113416154072</v>
      </c>
      <c r="E739">
        <v>-2.5251691698299977E-2</v>
      </c>
      <c r="G739">
        <v>736</v>
      </c>
      <c r="H739">
        <f t="shared" ca="1" si="23"/>
        <v>-5.3089961019132791E-2</v>
      </c>
    </row>
    <row r="740" spans="2:8">
      <c r="B740" s="121">
        <v>45604</v>
      </c>
      <c r="C740" s="122">
        <v>248.73</v>
      </c>
      <c r="D740">
        <f t="shared" si="22"/>
        <v>3.194435075885329</v>
      </c>
      <c r="E740">
        <v>-2.5429041611159036E-2</v>
      </c>
      <c r="G740">
        <v>737</v>
      </c>
      <c r="H740">
        <f t="shared" ca="1" si="23"/>
        <v>1.0959284533866902E-2</v>
      </c>
    </row>
    <row r="741" spans="2:8">
      <c r="B741" s="121">
        <v>44925</v>
      </c>
      <c r="C741" s="122">
        <v>59.3</v>
      </c>
      <c r="D741">
        <f t="shared" si="22"/>
        <v>-0.39949367088607596</v>
      </c>
      <c r="E741">
        <v>-2.5472473294987745E-2</v>
      </c>
      <c r="G741">
        <v>738</v>
      </c>
      <c r="H741">
        <f t="shared" ca="1" si="23"/>
        <v>4.2112501549449143E-3</v>
      </c>
    </row>
    <row r="742" spans="2:8">
      <c r="B742" s="121">
        <v>45181</v>
      </c>
      <c r="C742" s="122">
        <v>98.75</v>
      </c>
      <c r="D742">
        <f t="shared" si="22"/>
        <v>-0.38873413803775925</v>
      </c>
      <c r="E742">
        <v>-2.5653675382338377E-2</v>
      </c>
      <c r="G742">
        <v>739</v>
      </c>
      <c r="H742">
        <f t="shared" ca="1" si="23"/>
        <v>3.9293195890725677E-2</v>
      </c>
    </row>
    <row r="743" spans="2:8">
      <c r="B743" s="121">
        <v>45357</v>
      </c>
      <c r="C743" s="122">
        <v>161.55000000000001</v>
      </c>
      <c r="D743">
        <f t="shared" si="22"/>
        <v>0.20290394638868203</v>
      </c>
      <c r="E743">
        <v>-2.5927042508290522E-2</v>
      </c>
      <c r="G743">
        <v>740</v>
      </c>
      <c r="H743">
        <f t="shared" ca="1" si="23"/>
        <v>-2.3870448542943096E-2</v>
      </c>
    </row>
    <row r="744" spans="2:8">
      <c r="B744" s="121">
        <v>44459</v>
      </c>
      <c r="C744" s="122">
        <v>134.30000000000001</v>
      </c>
      <c r="D744">
        <f t="shared" si="22"/>
        <v>-0.24677509814918674</v>
      </c>
      <c r="E744">
        <v>-2.610587382160982E-2</v>
      </c>
      <c r="G744">
        <v>741</v>
      </c>
      <c r="H744">
        <f t="shared" ca="1" si="23"/>
        <v>4.7155004895930823E-2</v>
      </c>
    </row>
    <row r="745" spans="2:8">
      <c r="B745" s="121">
        <v>45385</v>
      </c>
      <c r="C745" s="122">
        <v>178.3</v>
      </c>
      <c r="D745">
        <f t="shared" si="22"/>
        <v>1.414353419092756</v>
      </c>
      <c r="E745">
        <v>-2.6215182960130985E-2</v>
      </c>
      <c r="G745">
        <v>742</v>
      </c>
      <c r="H745">
        <f t="shared" ca="1" si="23"/>
        <v>8.0142900393296874E-3</v>
      </c>
    </row>
    <row r="746" spans="2:8">
      <c r="B746" s="121">
        <v>44679</v>
      </c>
      <c r="C746" s="122">
        <v>73.849999999999994</v>
      </c>
      <c r="D746">
        <f t="shared" si="22"/>
        <v>-0.39392695937628236</v>
      </c>
      <c r="E746">
        <v>-2.6367831245880029E-2</v>
      </c>
      <c r="G746">
        <v>743</v>
      </c>
      <c r="H746">
        <f t="shared" ca="1" si="23"/>
        <v>-6.946283078934295E-3</v>
      </c>
    </row>
    <row r="747" spans="2:8">
      <c r="B747" s="121">
        <v>45239</v>
      </c>
      <c r="C747" s="122">
        <v>121.85</v>
      </c>
      <c r="D747">
        <f t="shared" si="22"/>
        <v>-7.2325846973734301E-2</v>
      </c>
      <c r="E747">
        <v>-2.6368357970435567E-2</v>
      </c>
      <c r="G747">
        <v>744</v>
      </c>
      <c r="H747">
        <f t="shared" ca="1" si="23"/>
        <v>-2.4057449566404487E-2</v>
      </c>
    </row>
    <row r="748" spans="2:8">
      <c r="B748" s="121">
        <v>44414</v>
      </c>
      <c r="C748" s="122">
        <v>131.35</v>
      </c>
      <c r="D748">
        <f t="shared" si="22"/>
        <v>5.0799999999999956E-2</v>
      </c>
      <c r="E748">
        <v>-2.6676546869210779E-2</v>
      </c>
      <c r="G748">
        <v>745</v>
      </c>
      <c r="H748">
        <f t="shared" ca="1" si="23"/>
        <v>-4.6887480974846144E-2</v>
      </c>
    </row>
    <row r="749" spans="2:8">
      <c r="B749" s="121">
        <v>45286</v>
      </c>
      <c r="C749" s="122">
        <v>125</v>
      </c>
      <c r="D749">
        <f t="shared" si="22"/>
        <v>0.48986889153754459</v>
      </c>
      <c r="E749">
        <v>-2.7237354085603113E-2</v>
      </c>
      <c r="G749">
        <v>746</v>
      </c>
      <c r="H749">
        <f t="shared" ca="1" si="23"/>
        <v>2.0938339003152735E-2</v>
      </c>
    </row>
    <row r="750" spans="2:8">
      <c r="B750" s="121">
        <v>44656</v>
      </c>
      <c r="C750" s="122">
        <v>83.9</v>
      </c>
      <c r="D750">
        <f t="shared" si="22"/>
        <v>0.3160784313725491</v>
      </c>
      <c r="E750">
        <v>-2.7246376811594138E-2</v>
      </c>
      <c r="G750">
        <v>747</v>
      </c>
      <c r="H750">
        <f t="shared" ca="1" si="23"/>
        <v>-3.5143901025389869E-2</v>
      </c>
    </row>
    <row r="751" spans="2:8">
      <c r="B751" s="121">
        <v>44846</v>
      </c>
      <c r="C751" s="122">
        <v>63.75</v>
      </c>
      <c r="D751">
        <f t="shared" si="22"/>
        <v>-0.5448054266333453</v>
      </c>
      <c r="E751">
        <v>-2.7459954233409568E-2</v>
      </c>
      <c r="G751">
        <v>748</v>
      </c>
      <c r="H751">
        <f t="shared" ca="1" si="23"/>
        <v>-1.904196965353851E-2</v>
      </c>
    </row>
    <row r="752" spans="2:8">
      <c r="B752" s="121">
        <v>44446</v>
      </c>
      <c r="C752" s="122">
        <v>140.05000000000001</v>
      </c>
      <c r="D752">
        <f t="shared" si="22"/>
        <v>0.75281602002503134</v>
      </c>
      <c r="E752">
        <v>-2.7768136063866709E-2</v>
      </c>
      <c r="G752">
        <v>749</v>
      </c>
      <c r="H752">
        <f t="shared" ca="1" si="23"/>
        <v>2.7109338024984064E-2</v>
      </c>
    </row>
    <row r="753" spans="2:8">
      <c r="B753" s="121">
        <v>44631</v>
      </c>
      <c r="C753" s="122">
        <v>79.900000000000006</v>
      </c>
      <c r="D753">
        <f t="shared" si="22"/>
        <v>0.58689175769612723</v>
      </c>
      <c r="E753">
        <v>-2.7980535279805319E-2</v>
      </c>
      <c r="G753">
        <v>750</v>
      </c>
      <c r="H753">
        <f t="shared" ca="1" si="23"/>
        <v>2.1937478109944536E-2</v>
      </c>
    </row>
    <row r="754" spans="2:8">
      <c r="B754" s="121">
        <v>44971</v>
      </c>
      <c r="C754" s="122">
        <v>50.35</v>
      </c>
      <c r="D754">
        <f t="shared" si="22"/>
        <v>-0.79785611048659066</v>
      </c>
      <c r="E754">
        <v>-2.7992277992277912E-2</v>
      </c>
      <c r="G754">
        <v>751</v>
      </c>
      <c r="H754">
        <f t="shared" ca="1" si="23"/>
        <v>1.624715095014917E-2</v>
      </c>
    </row>
    <row r="755" spans="2:8">
      <c r="B755" s="121">
        <v>45510</v>
      </c>
      <c r="C755" s="122">
        <v>249.08</v>
      </c>
      <c r="D755">
        <f t="shared" si="22"/>
        <v>3.8084942084942091</v>
      </c>
      <c r="E755">
        <v>-2.8132193998985554E-2</v>
      </c>
      <c r="G755">
        <v>752</v>
      </c>
      <c r="H755">
        <f t="shared" ca="1" si="23"/>
        <v>4.2953438232575039E-2</v>
      </c>
    </row>
    <row r="756" spans="2:8">
      <c r="B756" s="121">
        <v>44970</v>
      </c>
      <c r="C756" s="122">
        <v>51.8</v>
      </c>
      <c r="D756">
        <f t="shared" si="22"/>
        <v>-0.2780487804878049</v>
      </c>
      <c r="E756">
        <v>-2.8142589118198877E-2</v>
      </c>
      <c r="G756">
        <v>753</v>
      </c>
      <c r="H756">
        <f t="shared" ca="1" si="23"/>
        <v>1.3627972770157374E-2</v>
      </c>
    </row>
    <row r="757" spans="2:8">
      <c r="B757" s="121">
        <v>44680</v>
      </c>
      <c r="C757" s="122">
        <v>71.75</v>
      </c>
      <c r="D757">
        <f t="shared" si="22"/>
        <v>-0.66720779220779225</v>
      </c>
      <c r="E757">
        <v>-2.8436018957345897E-2</v>
      </c>
      <c r="G757">
        <v>754</v>
      </c>
      <c r="H757">
        <f t="shared" ca="1" si="23"/>
        <v>-1.8910298270321497E-2</v>
      </c>
    </row>
    <row r="758" spans="2:8">
      <c r="B758" s="121">
        <v>45681</v>
      </c>
      <c r="C758" s="122">
        <v>215.6</v>
      </c>
      <c r="D758">
        <f t="shared" si="22"/>
        <v>-0.2129950720934477</v>
      </c>
      <c r="E758">
        <v>-2.8610047307952219E-2</v>
      </c>
      <c r="G758">
        <v>755</v>
      </c>
      <c r="H758">
        <f t="shared" ca="1" si="23"/>
        <v>1.6192334610856695E-4</v>
      </c>
    </row>
    <row r="759" spans="2:8">
      <c r="B759" s="121">
        <v>45649</v>
      </c>
      <c r="C759" s="122">
        <v>273.95</v>
      </c>
      <c r="D759">
        <f t="shared" si="22"/>
        <v>1.120356037151703</v>
      </c>
      <c r="E759">
        <v>-2.889046437433546E-2</v>
      </c>
      <c r="G759">
        <v>756</v>
      </c>
      <c r="H759">
        <f t="shared" ca="1" si="23"/>
        <v>1.9283183911116667E-2</v>
      </c>
    </row>
    <row r="760" spans="2:8">
      <c r="B760" s="121">
        <v>44580</v>
      </c>
      <c r="C760" s="122">
        <v>129.19999999999999</v>
      </c>
      <c r="D760">
        <f t="shared" si="22"/>
        <v>0.61197754210854627</v>
      </c>
      <c r="E760">
        <v>-2.8936490041338012E-2</v>
      </c>
      <c r="G760">
        <v>757</v>
      </c>
      <c r="H760">
        <f t="shared" ca="1" si="23"/>
        <v>2.8837341423566271E-3</v>
      </c>
    </row>
    <row r="761" spans="2:8">
      <c r="B761" s="121">
        <v>45124</v>
      </c>
      <c r="C761" s="122">
        <v>80.150000000000006</v>
      </c>
      <c r="D761">
        <f t="shared" si="22"/>
        <v>-0.41878172588832485</v>
      </c>
      <c r="E761">
        <v>-2.9073288915808498E-2</v>
      </c>
      <c r="G761">
        <v>758</v>
      </c>
      <c r="H761">
        <f t="shared" ca="1" si="23"/>
        <v>2.6423014161862306E-2</v>
      </c>
    </row>
    <row r="762" spans="2:8">
      <c r="B762" s="121">
        <v>44456</v>
      </c>
      <c r="C762" s="122">
        <v>137.9</v>
      </c>
      <c r="D762">
        <f t="shared" si="22"/>
        <v>-0.47932792146498021</v>
      </c>
      <c r="E762">
        <v>-2.9215065117916265E-2</v>
      </c>
      <c r="G762">
        <v>759</v>
      </c>
      <c r="H762">
        <f t="shared" ca="1" si="23"/>
        <v>3.8141471841823191E-2</v>
      </c>
    </row>
    <row r="763" spans="2:8">
      <c r="B763" s="121">
        <v>45663</v>
      </c>
      <c r="C763" s="122">
        <v>264.85000000000002</v>
      </c>
      <c r="D763">
        <f t="shared" si="22"/>
        <v>1.0373076923076925</v>
      </c>
      <c r="E763">
        <v>-2.9320139270661533E-2</v>
      </c>
      <c r="G763">
        <v>760</v>
      </c>
      <c r="H763">
        <f t="shared" ca="1" si="23"/>
        <v>-4.9354127363918719E-2</v>
      </c>
    </row>
    <row r="764" spans="2:8">
      <c r="B764" s="121">
        <v>44567</v>
      </c>
      <c r="C764" s="122">
        <v>130</v>
      </c>
      <c r="D764">
        <f t="shared" si="22"/>
        <v>-0.31253305129561076</v>
      </c>
      <c r="E764">
        <v>-2.9488615154908467E-2</v>
      </c>
      <c r="G764">
        <v>761</v>
      </c>
      <c r="H764">
        <f t="shared" ca="1" si="23"/>
        <v>1.9557162910523264E-2</v>
      </c>
    </row>
    <row r="765" spans="2:8">
      <c r="B765" s="121">
        <v>45433</v>
      </c>
      <c r="C765" s="122">
        <v>189.1</v>
      </c>
      <c r="D765">
        <f t="shared" si="22"/>
        <v>1.3505282784338097</v>
      </c>
      <c r="E765">
        <v>-2.9509879394405955E-2</v>
      </c>
      <c r="G765">
        <v>762</v>
      </c>
      <c r="H765">
        <f t="shared" ca="1" si="23"/>
        <v>-2.3323503802852707E-2</v>
      </c>
    </row>
    <row r="766" spans="2:8">
      <c r="B766" s="121">
        <v>44670</v>
      </c>
      <c r="C766" s="122">
        <v>80.45</v>
      </c>
      <c r="D766">
        <f t="shared" si="22"/>
        <v>0.33085194375516952</v>
      </c>
      <c r="E766">
        <v>-2.9553679131483747E-2</v>
      </c>
      <c r="G766">
        <v>763</v>
      </c>
      <c r="H766">
        <f t="shared" ca="1" si="23"/>
        <v>-3.8071837911360353E-2</v>
      </c>
    </row>
    <row r="767" spans="2:8">
      <c r="B767" s="121">
        <v>44707</v>
      </c>
      <c r="C767" s="122">
        <v>60.45</v>
      </c>
      <c r="D767">
        <f t="shared" si="22"/>
        <v>-0.33571428571428569</v>
      </c>
      <c r="E767">
        <v>-2.969502407704646E-2</v>
      </c>
      <c r="G767">
        <v>764</v>
      </c>
      <c r="H767">
        <f t="shared" ca="1" si="23"/>
        <v>4.1449767234660755E-2</v>
      </c>
    </row>
    <row r="768" spans="2:8">
      <c r="B768" s="121">
        <v>45163</v>
      </c>
      <c r="C768" s="122">
        <v>91</v>
      </c>
      <c r="D768">
        <f t="shared" si="22"/>
        <v>-3.3970276008492596E-2</v>
      </c>
      <c r="E768">
        <v>-2.9850746268656688E-2</v>
      </c>
      <c r="G768">
        <v>765</v>
      </c>
      <c r="H768">
        <f t="shared" ca="1" si="23"/>
        <v>-7.6841334283782184E-3</v>
      </c>
    </row>
    <row r="769" spans="2:8">
      <c r="B769" s="121">
        <v>44596</v>
      </c>
      <c r="C769" s="122">
        <v>94.2</v>
      </c>
      <c r="D769">
        <f t="shared" si="22"/>
        <v>-0.28392246294184725</v>
      </c>
      <c r="E769">
        <v>-2.9866117404737297E-2</v>
      </c>
      <c r="G769">
        <v>766</v>
      </c>
      <c r="H769">
        <f t="shared" ca="1" si="23"/>
        <v>7.5953634763389587E-3</v>
      </c>
    </row>
    <row r="770" spans="2:8">
      <c r="B770" s="121">
        <v>44498</v>
      </c>
      <c r="C770" s="122">
        <v>131.55000000000001</v>
      </c>
      <c r="D770">
        <f t="shared" si="22"/>
        <v>0.67047619047619067</v>
      </c>
      <c r="E770">
        <v>-2.9867256637168018E-2</v>
      </c>
      <c r="G770">
        <v>767</v>
      </c>
      <c r="H770">
        <f t="shared" ca="1" si="23"/>
        <v>3.0788703823067483E-2</v>
      </c>
    </row>
    <row r="771" spans="2:8">
      <c r="B771" s="121">
        <v>44676</v>
      </c>
      <c r="C771" s="122">
        <v>78.75</v>
      </c>
      <c r="D771">
        <f t="shared" si="22"/>
        <v>-0.36079545454545459</v>
      </c>
      <c r="E771">
        <v>-3.0172413793103481E-2</v>
      </c>
      <c r="G771">
        <v>768</v>
      </c>
      <c r="H771">
        <f t="shared" ca="1" si="23"/>
        <v>-4.5287732741615482E-2</v>
      </c>
    </row>
    <row r="772" spans="2:8">
      <c r="B772" s="121">
        <v>45288</v>
      </c>
      <c r="C772" s="122">
        <v>123.2</v>
      </c>
      <c r="D772">
        <f t="shared" ref="D772:D835" si="24">IFERROR((C772-C773)/C773,0)</f>
        <v>-0.34275806881835152</v>
      </c>
      <c r="E772">
        <v>-3.0303030303030259E-2</v>
      </c>
      <c r="G772">
        <v>769</v>
      </c>
      <c r="H772">
        <f t="shared" ca="1" si="23"/>
        <v>1.0618221471326305E-2</v>
      </c>
    </row>
    <row r="773" spans="2:8">
      <c r="B773" s="121">
        <v>45405</v>
      </c>
      <c r="C773" s="122">
        <v>187.45</v>
      </c>
      <c r="D773">
        <f t="shared" si="24"/>
        <v>1.8838461538461537</v>
      </c>
      <c r="E773">
        <v>-3.0514610809413013E-2</v>
      </c>
      <c r="G773">
        <v>770</v>
      </c>
      <c r="H773">
        <f t="shared" ref="H773:H836" ca="1" si="25">IFERROR(_xlfn.NORM.INV(RAND(),N$5,N$6),0)</f>
        <v>2.7917090279456984E-2</v>
      </c>
    </row>
    <row r="774" spans="2:8">
      <c r="B774" s="121">
        <v>44732</v>
      </c>
      <c r="C774" s="122">
        <v>65</v>
      </c>
      <c r="D774">
        <f t="shared" si="24"/>
        <v>-0.49357226334242305</v>
      </c>
      <c r="E774">
        <v>-3.0574198359433216E-2</v>
      </c>
      <c r="G774">
        <v>771</v>
      </c>
      <c r="H774">
        <f t="shared" ca="1" si="25"/>
        <v>5.7705188927156328E-2</v>
      </c>
    </row>
    <row r="775" spans="2:8">
      <c r="B775" s="121">
        <v>44503</v>
      </c>
      <c r="C775" s="122">
        <v>128.35</v>
      </c>
      <c r="D775">
        <f t="shared" si="24"/>
        <v>2.5159744408945618E-2</v>
      </c>
      <c r="E775">
        <v>-3.095507738769343E-2</v>
      </c>
      <c r="G775">
        <v>772</v>
      </c>
      <c r="H775">
        <f t="shared" ca="1" si="25"/>
        <v>1.169172894861684E-2</v>
      </c>
    </row>
    <row r="776" spans="2:8">
      <c r="B776" s="121">
        <v>44581</v>
      </c>
      <c r="C776" s="122">
        <v>125.2</v>
      </c>
      <c r="D776">
        <f t="shared" si="24"/>
        <v>0.48870392390011902</v>
      </c>
      <c r="E776">
        <v>-3.0959752321981317E-2</v>
      </c>
      <c r="G776">
        <v>773</v>
      </c>
      <c r="H776">
        <f t="shared" ca="1" si="25"/>
        <v>3.5416541748446329E-2</v>
      </c>
    </row>
    <row r="777" spans="2:8">
      <c r="B777" s="121">
        <v>45138</v>
      </c>
      <c r="C777" s="122">
        <v>84.1</v>
      </c>
      <c r="D777">
        <f t="shared" si="24"/>
        <v>0.3531777956556717</v>
      </c>
      <c r="E777">
        <v>-3.1105990783410174E-2</v>
      </c>
      <c r="G777">
        <v>774</v>
      </c>
      <c r="H777">
        <f t="shared" ca="1" si="25"/>
        <v>-2.1125787463161579E-2</v>
      </c>
    </row>
    <row r="778" spans="2:8">
      <c r="B778" s="121">
        <v>44911</v>
      </c>
      <c r="C778" s="122">
        <v>62.15</v>
      </c>
      <c r="D778">
        <f t="shared" si="24"/>
        <v>-0.11087267525035775</v>
      </c>
      <c r="E778">
        <v>-3.1176929072486467E-2</v>
      </c>
      <c r="G778">
        <v>775</v>
      </c>
      <c r="H778">
        <f t="shared" ca="1" si="25"/>
        <v>5.176822202539471E-2</v>
      </c>
    </row>
    <row r="779" spans="2:8">
      <c r="B779" s="121">
        <v>44718</v>
      </c>
      <c r="C779" s="122">
        <v>69.900000000000006</v>
      </c>
      <c r="D779">
        <f t="shared" si="24"/>
        <v>5.7553956834533191E-3</v>
      </c>
      <c r="E779">
        <v>-3.1185031185031183E-2</v>
      </c>
      <c r="G779">
        <v>776</v>
      </c>
      <c r="H779">
        <f t="shared" ca="1" si="25"/>
        <v>3.8706997446772265E-2</v>
      </c>
    </row>
    <row r="780" spans="2:8">
      <c r="B780" s="121">
        <v>44683</v>
      </c>
      <c r="C780" s="122">
        <v>69.5</v>
      </c>
      <c r="D780">
        <f t="shared" si="24"/>
        <v>0.28942486085343233</v>
      </c>
      <c r="E780">
        <v>-3.1358885017421602E-2</v>
      </c>
      <c r="G780">
        <v>777</v>
      </c>
      <c r="H780">
        <f t="shared" ca="1" si="25"/>
        <v>2.3726243306492478E-2</v>
      </c>
    </row>
    <row r="781" spans="2:8">
      <c r="B781" s="121">
        <v>44757</v>
      </c>
      <c r="C781" s="122">
        <v>53.9</v>
      </c>
      <c r="D781">
        <f t="shared" si="24"/>
        <v>-0.59761104889884276</v>
      </c>
      <c r="E781">
        <v>-3.1446540880503145E-2</v>
      </c>
      <c r="G781">
        <v>778</v>
      </c>
      <c r="H781">
        <f t="shared" ca="1" si="25"/>
        <v>-6.4713025705096128E-2</v>
      </c>
    </row>
    <row r="782" spans="2:8">
      <c r="B782" s="121">
        <v>44566</v>
      </c>
      <c r="C782" s="122">
        <v>133.94999999999999</v>
      </c>
      <c r="D782">
        <f t="shared" si="24"/>
        <v>-0.10550918196994999</v>
      </c>
      <c r="E782">
        <v>-3.1803397181062565E-2</v>
      </c>
      <c r="G782">
        <v>779</v>
      </c>
      <c r="H782">
        <f t="shared" ca="1" si="25"/>
        <v>2.748631800320139E-2</v>
      </c>
    </row>
    <row r="783" spans="2:8">
      <c r="B783" s="121">
        <v>44522</v>
      </c>
      <c r="C783" s="122">
        <v>149.75</v>
      </c>
      <c r="D783">
        <f t="shared" si="24"/>
        <v>2.1100726895119419</v>
      </c>
      <c r="E783">
        <v>-3.1997414350355455E-2</v>
      </c>
      <c r="G783">
        <v>780</v>
      </c>
      <c r="H783">
        <f t="shared" ca="1" si="25"/>
        <v>-3.1082622354717458E-2</v>
      </c>
    </row>
    <row r="784" spans="2:8">
      <c r="B784" s="121">
        <v>44958</v>
      </c>
      <c r="C784" s="122">
        <v>48.15</v>
      </c>
      <c r="D784">
        <f t="shared" si="24"/>
        <v>-0.68905392315143688</v>
      </c>
      <c r="E784">
        <v>-3.2160804020100534E-2</v>
      </c>
      <c r="G784">
        <v>781</v>
      </c>
      <c r="H784">
        <f t="shared" ca="1" si="25"/>
        <v>-2.6779937550129401E-2</v>
      </c>
    </row>
    <row r="785" spans="2:8">
      <c r="B785" s="121">
        <v>45362</v>
      </c>
      <c r="C785" s="122">
        <v>154.85</v>
      </c>
      <c r="D785">
        <f t="shared" si="24"/>
        <v>0.88153098420413123</v>
      </c>
      <c r="E785">
        <v>-3.2187500000000036E-2</v>
      </c>
      <c r="G785">
        <v>782</v>
      </c>
      <c r="H785">
        <f t="shared" ca="1" si="25"/>
        <v>2.520934817195284E-2</v>
      </c>
    </row>
    <row r="786" spans="2:8">
      <c r="B786" s="121">
        <v>44651</v>
      </c>
      <c r="C786" s="122">
        <v>82.3</v>
      </c>
      <c r="D786">
        <f t="shared" si="24"/>
        <v>-0.40791366906474824</v>
      </c>
      <c r="E786">
        <v>-3.2333921222810112E-2</v>
      </c>
      <c r="G786">
        <v>783</v>
      </c>
      <c r="H786">
        <f t="shared" ca="1" si="25"/>
        <v>2.9814520765390765E-2</v>
      </c>
    </row>
    <row r="787" spans="2:8">
      <c r="B787" s="121">
        <v>44467</v>
      </c>
      <c r="C787" s="122">
        <v>139</v>
      </c>
      <c r="D787">
        <f t="shared" si="24"/>
        <v>1.1958925750394946</v>
      </c>
      <c r="E787">
        <v>-3.2707028531663108E-2</v>
      </c>
      <c r="G787">
        <v>784</v>
      </c>
      <c r="H787">
        <f t="shared" ca="1" si="25"/>
        <v>5.6804872013144388E-3</v>
      </c>
    </row>
    <row r="788" spans="2:8">
      <c r="B788" s="121">
        <v>44818</v>
      </c>
      <c r="C788" s="122">
        <v>63.3</v>
      </c>
      <c r="D788">
        <f t="shared" si="24"/>
        <v>0.16574585635359118</v>
      </c>
      <c r="E788">
        <v>-3.284950343773882E-2</v>
      </c>
      <c r="G788">
        <v>785</v>
      </c>
      <c r="H788">
        <f t="shared" ca="1" si="25"/>
        <v>-1.0109765697364533E-3</v>
      </c>
    </row>
    <row r="789" spans="2:8">
      <c r="B789" s="121">
        <v>44746</v>
      </c>
      <c r="C789" s="122">
        <v>54.3</v>
      </c>
      <c r="D789">
        <f t="shared" si="24"/>
        <v>-0.54041472704189597</v>
      </c>
      <c r="E789">
        <v>-3.2947462154942146E-2</v>
      </c>
      <c r="G789">
        <v>786</v>
      </c>
      <c r="H789">
        <f t="shared" ca="1" si="25"/>
        <v>-3.04273398148571E-2</v>
      </c>
    </row>
    <row r="790" spans="2:8">
      <c r="B790" s="121">
        <v>45250</v>
      </c>
      <c r="C790" s="122">
        <v>118.15</v>
      </c>
      <c r="D790">
        <f t="shared" si="24"/>
        <v>-0.55599398722284854</v>
      </c>
      <c r="E790">
        <v>-3.3142389525368222E-2</v>
      </c>
      <c r="G790">
        <v>787</v>
      </c>
      <c r="H790">
        <f t="shared" ca="1" si="25"/>
        <v>-5.5797612436201495E-2</v>
      </c>
    </row>
    <row r="791" spans="2:8">
      <c r="B791" s="121">
        <v>45572</v>
      </c>
      <c r="C791" s="122">
        <v>266.10000000000002</v>
      </c>
      <c r="D791">
        <f t="shared" si="24"/>
        <v>3.3093117408906885</v>
      </c>
      <c r="E791">
        <v>-3.341808935706498E-2</v>
      </c>
      <c r="G791">
        <v>788</v>
      </c>
      <c r="H791">
        <f t="shared" ca="1" si="25"/>
        <v>4.6130858786626129E-2</v>
      </c>
    </row>
    <row r="792" spans="2:8">
      <c r="B792" s="121">
        <v>44888</v>
      </c>
      <c r="C792" s="122">
        <v>61.75</v>
      </c>
      <c r="D792">
        <f t="shared" si="24"/>
        <v>-0.19333768778576091</v>
      </c>
      <c r="E792">
        <v>-3.4401876465989099E-2</v>
      </c>
      <c r="G792">
        <v>789</v>
      </c>
      <c r="H792">
        <f t="shared" ca="1" si="25"/>
        <v>-2.2956379269755703E-2</v>
      </c>
    </row>
    <row r="793" spans="2:8">
      <c r="B793" s="121">
        <v>44635</v>
      </c>
      <c r="C793" s="122">
        <v>76.55</v>
      </c>
      <c r="D793">
        <f t="shared" si="24"/>
        <v>-0.60602161605764282</v>
      </c>
      <c r="E793">
        <v>-3.467843631778058E-2</v>
      </c>
      <c r="G793">
        <v>790</v>
      </c>
      <c r="H793">
        <f t="shared" ca="1" si="25"/>
        <v>-3.6943347200734311E-3</v>
      </c>
    </row>
    <row r="794" spans="2:8">
      <c r="B794" s="121">
        <v>45425</v>
      </c>
      <c r="C794" s="122">
        <v>194.3</v>
      </c>
      <c r="D794">
        <f t="shared" si="24"/>
        <v>2.1237942122186499</v>
      </c>
      <c r="E794">
        <v>-3.4773969200198707E-2</v>
      </c>
      <c r="G794">
        <v>791</v>
      </c>
      <c r="H794">
        <f t="shared" ca="1" si="25"/>
        <v>1.8428616602737341E-2</v>
      </c>
    </row>
    <row r="795" spans="2:8">
      <c r="B795" s="121">
        <v>44797</v>
      </c>
      <c r="C795" s="122">
        <v>62.2</v>
      </c>
      <c r="D795">
        <f t="shared" si="24"/>
        <v>-0.23680981595092021</v>
      </c>
      <c r="E795">
        <v>-3.4910783553141971E-2</v>
      </c>
      <c r="G795">
        <v>792</v>
      </c>
      <c r="H795">
        <f t="shared" ca="1" si="25"/>
        <v>4.3089762236709815E-2</v>
      </c>
    </row>
    <row r="796" spans="2:8">
      <c r="B796" s="121">
        <v>44663</v>
      </c>
      <c r="C796" s="122">
        <v>81.5</v>
      </c>
      <c r="D796">
        <f t="shared" si="24"/>
        <v>-0.68207528769260783</v>
      </c>
      <c r="E796">
        <v>-3.4931912374185942E-2</v>
      </c>
      <c r="G796">
        <v>793</v>
      </c>
      <c r="H796">
        <f t="shared" ca="1" si="25"/>
        <v>1.4590683412757934E-2</v>
      </c>
    </row>
    <row r="797" spans="2:8">
      <c r="B797" s="121">
        <v>45587</v>
      </c>
      <c r="C797" s="122">
        <v>256.35000000000002</v>
      </c>
      <c r="D797">
        <f t="shared" si="24"/>
        <v>0.3686599038974907</v>
      </c>
      <c r="E797">
        <v>-3.5190063981934389E-2</v>
      </c>
      <c r="G797">
        <v>794</v>
      </c>
      <c r="H797">
        <f t="shared" ca="1" si="25"/>
        <v>6.0722047735648609E-3</v>
      </c>
    </row>
    <row r="798" spans="2:8">
      <c r="B798" s="121">
        <v>45426</v>
      </c>
      <c r="C798" s="122">
        <v>187.3</v>
      </c>
      <c r="D798">
        <f t="shared" si="24"/>
        <v>2.6088631984585744</v>
      </c>
      <c r="E798">
        <v>-3.6026762738033964E-2</v>
      </c>
      <c r="G798">
        <v>795</v>
      </c>
      <c r="H798">
        <f t="shared" ca="1" si="25"/>
        <v>-7.5068870007514088E-3</v>
      </c>
    </row>
    <row r="799" spans="2:8">
      <c r="B799" s="121">
        <v>44998</v>
      </c>
      <c r="C799" s="122">
        <v>51.9</v>
      </c>
      <c r="D799">
        <f t="shared" si="24"/>
        <v>-0.78352450469238788</v>
      </c>
      <c r="E799">
        <v>-3.6211699164345454E-2</v>
      </c>
      <c r="G799">
        <v>796</v>
      </c>
      <c r="H799">
        <f t="shared" ca="1" si="25"/>
        <v>4.0210668769009389E-2</v>
      </c>
    </row>
    <row r="800" spans="2:8">
      <c r="B800" s="121">
        <v>45677</v>
      </c>
      <c r="C800" s="122">
        <v>239.75</v>
      </c>
      <c r="D800">
        <f t="shared" si="24"/>
        <v>1.7910360884749708</v>
      </c>
      <c r="E800">
        <v>-3.6374598070739596E-2</v>
      </c>
      <c r="G800">
        <v>797</v>
      </c>
      <c r="H800">
        <f t="shared" ca="1" si="25"/>
        <v>-2.2601182138211336E-2</v>
      </c>
    </row>
    <row r="801" spans="2:8">
      <c r="B801" s="121">
        <v>44610</v>
      </c>
      <c r="C801" s="122">
        <v>85.9</v>
      </c>
      <c r="D801">
        <f t="shared" si="24"/>
        <v>-0.33973866256725588</v>
      </c>
      <c r="E801">
        <v>-3.6455412226584404E-2</v>
      </c>
      <c r="G801">
        <v>798</v>
      </c>
      <c r="H801">
        <f t="shared" ca="1" si="25"/>
        <v>-2.2092895205018878E-2</v>
      </c>
    </row>
    <row r="802" spans="2:8">
      <c r="B802" s="121">
        <v>45314</v>
      </c>
      <c r="C802" s="122">
        <v>130.1</v>
      </c>
      <c r="D802">
        <f t="shared" si="24"/>
        <v>-1.9593067068575692E-2</v>
      </c>
      <c r="E802">
        <v>-3.665309144761212E-2</v>
      </c>
      <c r="G802">
        <v>799</v>
      </c>
      <c r="H802">
        <f t="shared" ca="1" si="25"/>
        <v>7.1443893074735143E-2</v>
      </c>
    </row>
    <row r="803" spans="2:8">
      <c r="B803" s="121">
        <v>44494</v>
      </c>
      <c r="C803" s="122">
        <v>132.69999999999999</v>
      </c>
      <c r="D803">
        <f t="shared" si="24"/>
        <v>0.84433634468380792</v>
      </c>
      <c r="E803">
        <v>-3.6660617059891189E-2</v>
      </c>
      <c r="G803">
        <v>800</v>
      </c>
      <c r="H803">
        <f t="shared" ca="1" si="25"/>
        <v>1.9824469337545447E-2</v>
      </c>
    </row>
    <row r="804" spans="2:8">
      <c r="B804" s="121">
        <v>44714</v>
      </c>
      <c r="C804" s="122">
        <v>71.95</v>
      </c>
      <c r="D804">
        <f t="shared" si="24"/>
        <v>-0.71706645694062132</v>
      </c>
      <c r="E804">
        <v>-3.6813922356091031E-2</v>
      </c>
      <c r="G804">
        <v>801</v>
      </c>
      <c r="H804">
        <f t="shared" ca="1" si="25"/>
        <v>-4.3521774876591798E-2</v>
      </c>
    </row>
    <row r="805" spans="2:8">
      <c r="B805" s="121">
        <v>45589</v>
      </c>
      <c r="C805" s="122">
        <v>254.3</v>
      </c>
      <c r="D805">
        <f t="shared" si="24"/>
        <v>4.0207305034550842</v>
      </c>
      <c r="E805">
        <v>-3.6924824843779583E-2</v>
      </c>
      <c r="G805">
        <v>802</v>
      </c>
      <c r="H805">
        <f t="shared" ca="1" si="25"/>
        <v>7.6902396586433532E-3</v>
      </c>
    </row>
    <row r="806" spans="2:8">
      <c r="B806" s="121">
        <v>45009</v>
      </c>
      <c r="C806" s="122">
        <v>50.65</v>
      </c>
      <c r="D806">
        <f t="shared" si="24"/>
        <v>-0.64838597709128776</v>
      </c>
      <c r="E806">
        <v>-3.7986704653371318E-2</v>
      </c>
      <c r="G806">
        <v>803</v>
      </c>
      <c r="H806">
        <f t="shared" ca="1" si="25"/>
        <v>2.7171707825067774E-2</v>
      </c>
    </row>
    <row r="807" spans="2:8">
      <c r="B807" s="121">
        <v>44445</v>
      </c>
      <c r="C807" s="122">
        <v>144.05000000000001</v>
      </c>
      <c r="D807">
        <f t="shared" si="24"/>
        <v>-5.8661145617666961E-3</v>
      </c>
      <c r="E807">
        <v>-3.8063439065108437E-2</v>
      </c>
      <c r="G807">
        <v>804</v>
      </c>
      <c r="H807">
        <f t="shared" ca="1" si="25"/>
        <v>1.0327358911159079E-2</v>
      </c>
    </row>
    <row r="808" spans="2:8">
      <c r="B808" s="121">
        <v>44533</v>
      </c>
      <c r="C808" s="122">
        <v>144.9</v>
      </c>
      <c r="D808">
        <f t="shared" si="24"/>
        <v>4.5831829664381048E-2</v>
      </c>
      <c r="E808">
        <v>-3.8167938931297711E-2</v>
      </c>
      <c r="G808">
        <v>805</v>
      </c>
      <c r="H808">
        <f t="shared" ca="1" si="25"/>
        <v>-3.0938691634262213E-2</v>
      </c>
    </row>
    <row r="809" spans="2:8">
      <c r="B809" s="121">
        <v>44488</v>
      </c>
      <c r="C809" s="122">
        <v>138.55000000000001</v>
      </c>
      <c r="D809">
        <f t="shared" si="24"/>
        <v>1.2132587859424924</v>
      </c>
      <c r="E809">
        <v>-3.8181187087816724E-2</v>
      </c>
      <c r="G809">
        <v>806</v>
      </c>
      <c r="H809">
        <f t="shared" ca="1" si="25"/>
        <v>-1.1053106150562637E-2</v>
      </c>
    </row>
    <row r="810" spans="2:8">
      <c r="B810" s="121">
        <v>44862</v>
      </c>
      <c r="C810" s="122">
        <v>62.6</v>
      </c>
      <c r="D810">
        <f t="shared" si="24"/>
        <v>-0.77061194576768044</v>
      </c>
      <c r="E810">
        <v>-3.8402457757296359E-2</v>
      </c>
      <c r="G810">
        <v>807</v>
      </c>
      <c r="H810">
        <f t="shared" ca="1" si="25"/>
        <v>-7.6929602416028449E-3</v>
      </c>
    </row>
    <row r="811" spans="2:8">
      <c r="B811" s="121">
        <v>45548</v>
      </c>
      <c r="C811" s="122">
        <v>272.89999999999998</v>
      </c>
      <c r="D811">
        <f t="shared" si="24"/>
        <v>0.94165777303450693</v>
      </c>
      <c r="E811">
        <v>-3.8746037337090526E-2</v>
      </c>
      <c r="G811">
        <v>808</v>
      </c>
      <c r="H811">
        <f t="shared" ca="1" si="25"/>
        <v>-5.8634035291358806E-2</v>
      </c>
    </row>
    <row r="812" spans="2:8">
      <c r="B812" s="121">
        <v>44540</v>
      </c>
      <c r="C812" s="122">
        <v>140.55000000000001</v>
      </c>
      <c r="D812">
        <f t="shared" si="24"/>
        <v>1.3842239185750638</v>
      </c>
      <c r="E812">
        <v>-3.89743589743589E-2</v>
      </c>
      <c r="G812">
        <v>809</v>
      </c>
      <c r="H812">
        <f t="shared" ca="1" si="25"/>
        <v>3.6171590969804372E-2</v>
      </c>
    </row>
    <row r="813" spans="2:8">
      <c r="B813" s="121">
        <v>44917</v>
      </c>
      <c r="C813" s="122">
        <v>58.95</v>
      </c>
      <c r="D813">
        <f t="shared" si="24"/>
        <v>-3.7551020408163216E-2</v>
      </c>
      <c r="E813">
        <v>-3.9119804400977974E-2</v>
      </c>
      <c r="G813">
        <v>810</v>
      </c>
      <c r="H813">
        <f t="shared" ca="1" si="25"/>
        <v>-6.9178358204124791E-3</v>
      </c>
    </row>
    <row r="814" spans="2:8">
      <c r="B814" s="121">
        <v>44847</v>
      </c>
      <c r="C814" s="122">
        <v>61.25</v>
      </c>
      <c r="D814">
        <f t="shared" si="24"/>
        <v>-0.43755739210284667</v>
      </c>
      <c r="E814">
        <v>-3.9215686274509803E-2</v>
      </c>
      <c r="G814">
        <v>811</v>
      </c>
      <c r="H814">
        <f t="shared" ca="1" si="25"/>
        <v>-1.630370913565863E-2</v>
      </c>
    </row>
    <row r="815" spans="2:8">
      <c r="B815" s="121">
        <v>45222</v>
      </c>
      <c r="C815" s="122">
        <v>108.9</v>
      </c>
      <c r="D815">
        <f t="shared" si="24"/>
        <v>0.79111842105263175</v>
      </c>
      <c r="E815">
        <v>-3.9258932509924911E-2</v>
      </c>
      <c r="G815">
        <v>812</v>
      </c>
      <c r="H815">
        <f t="shared" ca="1" si="25"/>
        <v>-8.7100313239982172E-3</v>
      </c>
    </row>
    <row r="816" spans="2:8">
      <c r="B816" s="121">
        <v>44827</v>
      </c>
      <c r="C816" s="122">
        <v>60.8</v>
      </c>
      <c r="D816">
        <f t="shared" si="24"/>
        <v>-0.54285714285714293</v>
      </c>
      <c r="E816">
        <v>-3.9494470774091628E-2</v>
      </c>
      <c r="G816">
        <v>813</v>
      </c>
      <c r="H816">
        <f t="shared" ca="1" si="25"/>
        <v>3.1953511631046989E-2</v>
      </c>
    </row>
    <row r="817" spans="2:8">
      <c r="B817" s="121">
        <v>44553</v>
      </c>
      <c r="C817" s="122">
        <v>133</v>
      </c>
      <c r="D817">
        <f t="shared" si="24"/>
        <v>1.1348314606741574</v>
      </c>
      <c r="E817">
        <v>-4.0750090155066754E-2</v>
      </c>
      <c r="G817">
        <v>814</v>
      </c>
      <c r="H817">
        <f t="shared" ca="1" si="25"/>
        <v>-4.9659006949779299E-3</v>
      </c>
    </row>
    <row r="818" spans="2:8">
      <c r="B818" s="121">
        <v>44706</v>
      </c>
      <c r="C818" s="122">
        <v>62.3</v>
      </c>
      <c r="D818">
        <f t="shared" si="24"/>
        <v>-0.77166941542972323</v>
      </c>
      <c r="E818">
        <v>-4.0800615858352665E-2</v>
      </c>
      <c r="G818">
        <v>815</v>
      </c>
      <c r="H818">
        <f t="shared" ca="1" si="25"/>
        <v>-3.7058924701286453E-2</v>
      </c>
    </row>
    <row r="819" spans="2:8">
      <c r="B819" s="121">
        <v>45660</v>
      </c>
      <c r="C819" s="122">
        <v>272.85000000000002</v>
      </c>
      <c r="D819">
        <f t="shared" si="24"/>
        <v>1.1793130990415337</v>
      </c>
      <c r="E819">
        <v>-4.1286015460295145E-2</v>
      </c>
      <c r="G819">
        <v>816</v>
      </c>
      <c r="H819">
        <f t="shared" ca="1" si="25"/>
        <v>-7.330745332635284E-4</v>
      </c>
    </row>
    <row r="820" spans="2:8">
      <c r="B820" s="121">
        <v>44418</v>
      </c>
      <c r="C820" s="122">
        <v>125.2</v>
      </c>
      <c r="D820">
        <f t="shared" si="24"/>
        <v>1.4100096246390759</v>
      </c>
      <c r="E820">
        <v>-4.1347626339969308E-2</v>
      </c>
      <c r="G820">
        <v>817</v>
      </c>
      <c r="H820">
        <f t="shared" ca="1" si="25"/>
        <v>-1.2753164446479864E-2</v>
      </c>
    </row>
    <row r="821" spans="2:8">
      <c r="B821" s="121">
        <v>44693</v>
      </c>
      <c r="C821" s="122">
        <v>51.95</v>
      </c>
      <c r="D821">
        <f t="shared" si="24"/>
        <v>-0.58356713426853701</v>
      </c>
      <c r="E821">
        <v>-4.1512915129151291E-2</v>
      </c>
      <c r="G821">
        <v>818</v>
      </c>
      <c r="H821">
        <f t="shared" ca="1" si="25"/>
        <v>2.5747549360682746E-2</v>
      </c>
    </row>
    <row r="822" spans="2:8">
      <c r="B822" s="121">
        <v>45280</v>
      </c>
      <c r="C822" s="122">
        <v>124.75</v>
      </c>
      <c r="D822">
        <f t="shared" si="24"/>
        <v>0.94012441679626757</v>
      </c>
      <c r="E822">
        <v>-4.2226487523992322E-2</v>
      </c>
      <c r="G822">
        <v>819</v>
      </c>
      <c r="H822">
        <f t="shared" ca="1" si="25"/>
        <v>-4.6491619273515757E-2</v>
      </c>
    </row>
    <row r="823" spans="2:8">
      <c r="B823" s="121">
        <v>44886</v>
      </c>
      <c r="C823" s="122">
        <v>64.3</v>
      </c>
      <c r="D823">
        <f t="shared" si="24"/>
        <v>-0.31193151417870524</v>
      </c>
      <c r="E823">
        <v>-4.2442293373045545E-2</v>
      </c>
      <c r="G823">
        <v>820</v>
      </c>
      <c r="H823">
        <f t="shared" ca="1" si="25"/>
        <v>-1.6140964309878113E-2</v>
      </c>
    </row>
    <row r="824" spans="2:8">
      <c r="B824" s="121">
        <v>45146</v>
      </c>
      <c r="C824" s="122">
        <v>93.45</v>
      </c>
      <c r="D824">
        <f t="shared" si="24"/>
        <v>0.390625</v>
      </c>
      <c r="E824">
        <v>-4.2520491803278604E-2</v>
      </c>
      <c r="G824">
        <v>821</v>
      </c>
      <c r="H824">
        <f t="shared" ca="1" si="25"/>
        <v>2.6108661601287893E-2</v>
      </c>
    </row>
    <row r="825" spans="2:8">
      <c r="B825" s="121">
        <v>44728</v>
      </c>
      <c r="C825" s="122">
        <v>67.2</v>
      </c>
      <c r="D825">
        <f t="shared" si="24"/>
        <v>0.13513513513513511</v>
      </c>
      <c r="E825">
        <v>-4.2735042735042736E-2</v>
      </c>
      <c r="G825">
        <v>822</v>
      </c>
      <c r="H825">
        <f t="shared" ca="1" si="25"/>
        <v>3.8866657170519986E-2</v>
      </c>
    </row>
    <row r="826" spans="2:8">
      <c r="B826" s="121">
        <v>44802</v>
      </c>
      <c r="C826" s="122">
        <v>59.2</v>
      </c>
      <c r="D826">
        <f t="shared" si="24"/>
        <v>-0.55672032946462002</v>
      </c>
      <c r="E826">
        <v>-4.2845594179466429E-2</v>
      </c>
      <c r="G826">
        <v>823</v>
      </c>
      <c r="H826">
        <f t="shared" ca="1" si="25"/>
        <v>3.5878009402319513E-2</v>
      </c>
    </row>
    <row r="827" spans="2:8">
      <c r="B827" s="121">
        <v>45307</v>
      </c>
      <c r="C827" s="122">
        <v>133.55000000000001</v>
      </c>
      <c r="D827">
        <f t="shared" si="24"/>
        <v>0.32555831265508695</v>
      </c>
      <c r="E827">
        <v>-4.2995342171264779E-2</v>
      </c>
      <c r="G827">
        <v>824</v>
      </c>
      <c r="H827">
        <f t="shared" ca="1" si="25"/>
        <v>-4.8947874735821607E-2</v>
      </c>
    </row>
    <row r="828" spans="2:8">
      <c r="B828" s="121">
        <v>45203</v>
      </c>
      <c r="C828" s="122">
        <v>100.75</v>
      </c>
      <c r="D828">
        <f t="shared" si="24"/>
        <v>0.68619246861924688</v>
      </c>
      <c r="E828">
        <v>-4.3209876543209853E-2</v>
      </c>
      <c r="G828">
        <v>825</v>
      </c>
      <c r="H828">
        <f t="shared" ca="1" si="25"/>
        <v>9.6632459466372486E-3</v>
      </c>
    </row>
    <row r="829" spans="2:8">
      <c r="B829" s="121">
        <v>44806</v>
      </c>
      <c r="C829" s="122">
        <v>59.75</v>
      </c>
      <c r="D829">
        <f t="shared" si="24"/>
        <v>0.12842304060434365</v>
      </c>
      <c r="E829">
        <v>-4.3234587670136153E-2</v>
      </c>
      <c r="G829">
        <v>826</v>
      </c>
      <c r="H829">
        <f t="shared" ca="1" si="25"/>
        <v>8.2381461239370048E-3</v>
      </c>
    </row>
    <row r="830" spans="2:8">
      <c r="B830" s="121">
        <v>44979</v>
      </c>
      <c r="C830" s="122">
        <v>52.95</v>
      </c>
      <c r="D830">
        <f t="shared" si="24"/>
        <v>-0.74321047526673134</v>
      </c>
      <c r="E830">
        <v>-4.3360433604336016E-2</v>
      </c>
      <c r="G830">
        <v>827</v>
      </c>
      <c r="H830">
        <f t="shared" ca="1" si="25"/>
        <v>6.8680176240707054E-3</v>
      </c>
    </row>
    <row r="831" spans="2:8">
      <c r="B831" s="121">
        <v>45684</v>
      </c>
      <c r="C831" s="122">
        <v>206.2</v>
      </c>
      <c r="D831">
        <f t="shared" si="24"/>
        <v>0.48827138217250071</v>
      </c>
      <c r="E831">
        <v>-4.3599257884972195E-2</v>
      </c>
      <c r="G831">
        <v>828</v>
      </c>
      <c r="H831">
        <f t="shared" ca="1" si="25"/>
        <v>-6.4106347155953886E-3</v>
      </c>
    </row>
    <row r="832" spans="2:8">
      <c r="B832" s="121">
        <v>44536</v>
      </c>
      <c r="C832" s="122">
        <v>138.55000000000001</v>
      </c>
      <c r="D832">
        <f t="shared" si="24"/>
        <v>0.99066091954023017</v>
      </c>
      <c r="E832">
        <v>-4.3823326432022046E-2</v>
      </c>
      <c r="G832">
        <v>829</v>
      </c>
      <c r="H832">
        <f t="shared" ca="1" si="25"/>
        <v>-7.188338995439668E-3</v>
      </c>
    </row>
    <row r="833" spans="2:8">
      <c r="B833" s="121">
        <v>44879</v>
      </c>
      <c r="C833" s="122">
        <v>69.599999999999994</v>
      </c>
      <c r="D833">
        <f t="shared" si="24"/>
        <v>0.23513753327417911</v>
      </c>
      <c r="E833">
        <v>-4.3956043956043994E-2</v>
      </c>
      <c r="G833">
        <v>830</v>
      </c>
      <c r="H833">
        <f t="shared" ca="1" si="25"/>
        <v>-6.2324559044150529E-4</v>
      </c>
    </row>
    <row r="834" spans="2:8">
      <c r="B834" s="121">
        <v>44930</v>
      </c>
      <c r="C834" s="122">
        <v>56.35</v>
      </c>
      <c r="D834">
        <f t="shared" si="24"/>
        <v>-0.13903743315508024</v>
      </c>
      <c r="E834">
        <v>-4.4105173876166262E-2</v>
      </c>
      <c r="G834">
        <v>831</v>
      </c>
      <c r="H834">
        <f t="shared" ca="1" si="25"/>
        <v>-6.8168150280274897E-2</v>
      </c>
    </row>
    <row r="835" spans="2:8">
      <c r="B835" s="121">
        <v>44900</v>
      </c>
      <c r="C835" s="122">
        <v>65.45</v>
      </c>
      <c r="D835">
        <f t="shared" si="24"/>
        <v>-1.5255530129671139E-3</v>
      </c>
      <c r="E835">
        <v>-4.5222465353756298E-2</v>
      </c>
      <c r="G835">
        <v>832</v>
      </c>
      <c r="H835">
        <f t="shared" ca="1" si="25"/>
        <v>-3.5973624625871822E-2</v>
      </c>
    </row>
    <row r="836" spans="2:8">
      <c r="B836" s="121">
        <v>44845</v>
      </c>
      <c r="C836" s="122">
        <v>65.55</v>
      </c>
      <c r="D836">
        <f t="shared" ref="D836:D877" si="26">IFERROR((C836-C837)/C837,0)</f>
        <v>-0.48547880690737838</v>
      </c>
      <c r="E836">
        <v>-4.5851528384279555E-2</v>
      </c>
      <c r="G836">
        <v>833</v>
      </c>
      <c r="H836">
        <f t="shared" ca="1" si="25"/>
        <v>2.3709249764125608E-2</v>
      </c>
    </row>
    <row r="837" spans="2:8">
      <c r="B837" s="121">
        <v>45308</v>
      </c>
      <c r="C837" s="122">
        <v>127.4</v>
      </c>
      <c r="D837">
        <f t="shared" si="26"/>
        <v>1.2893081761006289</v>
      </c>
      <c r="E837">
        <v>-4.6050168476226172E-2</v>
      </c>
      <c r="G837">
        <v>834</v>
      </c>
      <c r="H837">
        <f t="shared" ref="H837:H877" ca="1" si="27">IFERROR(_xlfn.NORM.INV(RAND(),N$5,N$6),0)</f>
        <v>-2.2696445845675702E-2</v>
      </c>
    </row>
    <row r="838" spans="2:8">
      <c r="B838" s="121">
        <v>44756</v>
      </c>
      <c r="C838" s="122">
        <v>55.65</v>
      </c>
      <c r="D838">
        <f t="shared" si="26"/>
        <v>-0.77956030897207362</v>
      </c>
      <c r="E838">
        <v>-4.6272493573264829E-2</v>
      </c>
      <c r="G838">
        <v>835</v>
      </c>
      <c r="H838">
        <f t="shared" ca="1" si="27"/>
        <v>2.3906040905967256E-2</v>
      </c>
    </row>
    <row r="839" spans="2:8">
      <c r="B839" s="121">
        <v>45664</v>
      </c>
      <c r="C839" s="122">
        <v>252.45</v>
      </c>
      <c r="D839">
        <f t="shared" si="26"/>
        <v>2.3282794990112063</v>
      </c>
      <c r="E839">
        <v>-4.6818954124976525E-2</v>
      </c>
      <c r="G839">
        <v>836</v>
      </c>
      <c r="H839">
        <f t="shared" ca="1" si="27"/>
        <v>2.9125255426197594E-2</v>
      </c>
    </row>
    <row r="840" spans="2:8">
      <c r="B840" s="121">
        <v>44678</v>
      </c>
      <c r="C840" s="122">
        <v>75.849999999999994</v>
      </c>
      <c r="D840">
        <f t="shared" si="26"/>
        <v>0.51246261216350941</v>
      </c>
      <c r="E840">
        <v>-4.7110552763819098E-2</v>
      </c>
      <c r="G840">
        <v>837</v>
      </c>
      <c r="H840">
        <f t="shared" ca="1" si="27"/>
        <v>2.3023178967136525E-2</v>
      </c>
    </row>
    <row r="841" spans="2:8">
      <c r="B841" s="121">
        <v>44943</v>
      </c>
      <c r="C841" s="122">
        <v>50.15</v>
      </c>
      <c r="D841">
        <f t="shared" si="26"/>
        <v>-0.80520489415420471</v>
      </c>
      <c r="E841">
        <v>-4.8387096774193623E-2</v>
      </c>
      <c r="G841">
        <v>838</v>
      </c>
      <c r="H841">
        <f t="shared" ca="1" si="27"/>
        <v>3.1849799485003077E-2</v>
      </c>
    </row>
    <row r="842" spans="2:8">
      <c r="B842" s="121">
        <v>45583</v>
      </c>
      <c r="C842" s="122">
        <v>257.45</v>
      </c>
      <c r="D842">
        <f t="shared" si="26"/>
        <v>3.4541522491349479</v>
      </c>
      <c r="E842">
        <v>-4.8419885418591838E-2</v>
      </c>
      <c r="G842">
        <v>839</v>
      </c>
      <c r="H842">
        <f t="shared" ca="1" si="27"/>
        <v>3.7546971028172161E-3</v>
      </c>
    </row>
    <row r="843" spans="2:8">
      <c r="B843" s="121">
        <v>44830</v>
      </c>
      <c r="C843" s="122">
        <v>57.8</v>
      </c>
      <c r="D843">
        <f t="shared" si="26"/>
        <v>8.7260034904013961E-3</v>
      </c>
      <c r="E843">
        <v>-4.9342105263157895E-2</v>
      </c>
      <c r="G843">
        <v>840</v>
      </c>
      <c r="H843">
        <f t="shared" ca="1" si="27"/>
        <v>1.4733060968921062E-2</v>
      </c>
    </row>
    <row r="844" spans="2:8">
      <c r="B844" s="121">
        <v>44741</v>
      </c>
      <c r="C844" s="122">
        <v>57.3</v>
      </c>
      <c r="D844">
        <f t="shared" si="26"/>
        <v>-0.29736358062538321</v>
      </c>
      <c r="E844">
        <v>-4.975124378109453E-2</v>
      </c>
      <c r="G844">
        <v>841</v>
      </c>
      <c r="H844">
        <f t="shared" ca="1" si="27"/>
        <v>-2.3702668992917949E-2</v>
      </c>
    </row>
    <row r="845" spans="2:8">
      <c r="B845" s="121">
        <v>44613</v>
      </c>
      <c r="C845" s="122">
        <v>81.55</v>
      </c>
      <c r="D845">
        <f t="shared" si="26"/>
        <v>-0.6250402317347924</v>
      </c>
      <c r="E845">
        <v>-5.0640279394645035E-2</v>
      </c>
      <c r="G845">
        <v>842</v>
      </c>
      <c r="H845">
        <f t="shared" ca="1" si="27"/>
        <v>-7.8198506145169024E-3</v>
      </c>
    </row>
    <row r="846" spans="2:8">
      <c r="B846" s="121">
        <v>45489</v>
      </c>
      <c r="C846" s="122">
        <v>217.49</v>
      </c>
      <c r="D846">
        <f t="shared" si="26"/>
        <v>2.5566639411283729</v>
      </c>
      <c r="E846">
        <v>-5.0883700632773275E-2</v>
      </c>
      <c r="G846">
        <v>843</v>
      </c>
      <c r="H846">
        <f t="shared" ca="1" si="27"/>
        <v>1.5354303692088316E-3</v>
      </c>
    </row>
    <row r="847" spans="2:8">
      <c r="B847" s="121">
        <v>44686</v>
      </c>
      <c r="C847" s="122">
        <v>61.15</v>
      </c>
      <c r="D847">
        <f t="shared" si="26"/>
        <v>-0.58863101244534133</v>
      </c>
      <c r="E847">
        <v>-5.120248254460829E-2</v>
      </c>
      <c r="G847">
        <v>844</v>
      </c>
      <c r="H847">
        <f t="shared" ca="1" si="27"/>
        <v>9.1468414819050672E-3</v>
      </c>
    </row>
    <row r="848" spans="2:8">
      <c r="B848" s="121">
        <v>45364</v>
      </c>
      <c r="C848" s="122">
        <v>148.65</v>
      </c>
      <c r="D848">
        <f t="shared" si="26"/>
        <v>1.0060728744939273</v>
      </c>
      <c r="E848">
        <v>-5.2581261950286805E-2</v>
      </c>
      <c r="G848">
        <v>845</v>
      </c>
      <c r="H848">
        <f t="shared" ca="1" si="27"/>
        <v>2.7576158196555185E-2</v>
      </c>
    </row>
    <row r="849" spans="2:8">
      <c r="B849" s="121">
        <v>45091</v>
      </c>
      <c r="C849" s="122">
        <v>74.099999999999994</v>
      </c>
      <c r="D849">
        <f t="shared" si="26"/>
        <v>-0.44243792325056441</v>
      </c>
      <c r="E849">
        <v>-5.3639846743295055E-2</v>
      </c>
      <c r="G849">
        <v>846</v>
      </c>
      <c r="H849">
        <f t="shared" ca="1" si="27"/>
        <v>1.17451173069315E-2</v>
      </c>
    </row>
    <row r="850" spans="2:8">
      <c r="B850" s="121">
        <v>44404</v>
      </c>
      <c r="C850" s="122">
        <v>132.9</v>
      </c>
      <c r="D850">
        <f t="shared" si="26"/>
        <v>1.4340659340659343</v>
      </c>
      <c r="E850">
        <v>-5.5101315321720579E-2</v>
      </c>
      <c r="G850">
        <v>847</v>
      </c>
      <c r="H850">
        <f t="shared" ca="1" si="27"/>
        <v>-2.4521680637493718E-2</v>
      </c>
    </row>
    <row r="851" spans="2:8">
      <c r="B851" s="121">
        <v>44778</v>
      </c>
      <c r="C851" s="122">
        <v>54.6</v>
      </c>
      <c r="D851">
        <f t="shared" si="26"/>
        <v>-0.59101123595505622</v>
      </c>
      <c r="E851">
        <v>-5.6179775280898875E-2</v>
      </c>
      <c r="G851">
        <v>848</v>
      </c>
      <c r="H851">
        <f t="shared" ca="1" si="27"/>
        <v>2.8913232919563499E-2</v>
      </c>
    </row>
    <row r="852" spans="2:8">
      <c r="B852" s="121">
        <v>44407</v>
      </c>
      <c r="C852" s="122">
        <v>133.5</v>
      </c>
      <c r="D852">
        <f t="shared" si="26"/>
        <v>1.4119241192411924</v>
      </c>
      <c r="E852">
        <v>-5.687036382903575E-2</v>
      </c>
      <c r="G852">
        <v>849</v>
      </c>
      <c r="H852">
        <f t="shared" ca="1" si="27"/>
        <v>1.8088248452459699E-3</v>
      </c>
    </row>
    <row r="853" spans="2:8">
      <c r="B853" s="121">
        <v>44700</v>
      </c>
      <c r="C853" s="122">
        <v>55.35</v>
      </c>
      <c r="D853">
        <f t="shared" si="26"/>
        <v>2.7855153203342618E-2</v>
      </c>
      <c r="E853">
        <v>-5.7872340425531889E-2</v>
      </c>
      <c r="G853">
        <v>850</v>
      </c>
      <c r="H853">
        <f t="shared" ca="1" si="27"/>
        <v>-2.4186123758739256E-2</v>
      </c>
    </row>
    <row r="854" spans="2:8">
      <c r="B854" s="121">
        <v>44742</v>
      </c>
      <c r="C854" s="122">
        <v>53.85</v>
      </c>
      <c r="D854">
        <f t="shared" si="26"/>
        <v>-0.11648892534864645</v>
      </c>
      <c r="E854">
        <v>-6.0209424083769565E-2</v>
      </c>
      <c r="G854">
        <v>851</v>
      </c>
      <c r="H854">
        <f t="shared" ca="1" si="27"/>
        <v>9.7801136454670635E-3</v>
      </c>
    </row>
    <row r="855" spans="2:8">
      <c r="B855" s="121">
        <v>45055</v>
      </c>
      <c r="C855" s="122">
        <v>60.95</v>
      </c>
      <c r="D855">
        <f t="shared" si="26"/>
        <v>-0.31285231116121759</v>
      </c>
      <c r="E855">
        <v>-6.0862865947611748E-2</v>
      </c>
      <c r="G855">
        <v>852</v>
      </c>
      <c r="H855">
        <f t="shared" ca="1" si="27"/>
        <v>1.2333468093236787E-2</v>
      </c>
    </row>
    <row r="856" spans="2:8">
      <c r="B856" s="121">
        <v>44603</v>
      </c>
      <c r="C856" s="122">
        <v>88.7</v>
      </c>
      <c r="D856">
        <f t="shared" si="26"/>
        <v>0.56299559471365646</v>
      </c>
      <c r="E856">
        <v>-6.0878771836950764E-2</v>
      </c>
      <c r="G856">
        <v>853</v>
      </c>
      <c r="H856">
        <f t="shared" ca="1" si="27"/>
        <v>2.510638105507362E-2</v>
      </c>
    </row>
    <row r="857" spans="2:8">
      <c r="B857" s="121">
        <v>44690</v>
      </c>
      <c r="C857" s="122">
        <v>56.75</v>
      </c>
      <c r="D857">
        <f t="shared" si="26"/>
        <v>-0.13226299694189611</v>
      </c>
      <c r="E857">
        <v>-6.1983471074380167E-2</v>
      </c>
      <c r="G857">
        <v>854</v>
      </c>
      <c r="H857">
        <f t="shared" ca="1" si="27"/>
        <v>-4.2914647553823494E-2</v>
      </c>
    </row>
    <row r="858" spans="2:8">
      <c r="B858" s="121">
        <v>44719</v>
      </c>
      <c r="C858" s="122">
        <v>65.400000000000006</v>
      </c>
      <c r="D858">
        <f t="shared" si="26"/>
        <v>-0.48320821809561432</v>
      </c>
      <c r="E858">
        <v>-6.4377682403433473E-2</v>
      </c>
      <c r="G858">
        <v>855</v>
      </c>
      <c r="H858">
        <f t="shared" ca="1" si="27"/>
        <v>2.9141543145028221E-2</v>
      </c>
    </row>
    <row r="859" spans="2:8">
      <c r="B859" s="121">
        <v>44550</v>
      </c>
      <c r="C859" s="122">
        <v>126.55</v>
      </c>
      <c r="D859">
        <f t="shared" si="26"/>
        <v>-0.44287915474356154</v>
      </c>
      <c r="E859">
        <v>-6.5016623568526027E-2</v>
      </c>
      <c r="G859">
        <v>856</v>
      </c>
      <c r="H859">
        <f ca="1">IFERROR(_xlfn.NORM.INV(RAND(),N$5,N$6),0)</f>
        <v>4.8893309212887953E-2</v>
      </c>
    </row>
    <row r="860" spans="2:8">
      <c r="B860" s="121">
        <v>45670</v>
      </c>
      <c r="C860" s="122">
        <v>227.15</v>
      </c>
      <c r="D860">
        <f t="shared" si="26"/>
        <v>2.4495064540622633</v>
      </c>
      <c r="E860">
        <v>-6.5033957604445289E-2</v>
      </c>
      <c r="G860">
        <v>857</v>
      </c>
      <c r="H860">
        <f t="shared" ca="1" si="27"/>
        <v>8.424890952687899E-4</v>
      </c>
    </row>
    <row r="861" spans="2:8">
      <c r="B861" s="121">
        <v>44739</v>
      </c>
      <c r="C861" s="122">
        <v>65.849999999999994</v>
      </c>
      <c r="D861">
        <f t="shared" si="26"/>
        <v>-0.1611464968152867</v>
      </c>
      <c r="E861">
        <v>-6.595744680851072E-2</v>
      </c>
      <c r="G861">
        <v>858</v>
      </c>
      <c r="H861">
        <f t="shared" ca="1" si="27"/>
        <v>-1.5907648799833713E-2</v>
      </c>
    </row>
    <row r="862" spans="2:8">
      <c r="B862" s="121">
        <v>44616</v>
      </c>
      <c r="C862" s="122">
        <v>78.5</v>
      </c>
      <c r="D862">
        <f t="shared" si="26"/>
        <v>-4.7907822922983657E-2</v>
      </c>
      <c r="E862">
        <v>-6.7142008318478968E-2</v>
      </c>
      <c r="G862">
        <v>859</v>
      </c>
      <c r="H862">
        <f t="shared" ca="1" si="27"/>
        <v>-7.8212008142061668E-2</v>
      </c>
    </row>
    <row r="863" spans="2:8">
      <c r="B863" s="121">
        <v>44606</v>
      </c>
      <c r="C863" s="122">
        <v>82.45</v>
      </c>
      <c r="D863">
        <f t="shared" si="26"/>
        <v>-0.4434694566317921</v>
      </c>
      <c r="E863">
        <v>-7.046223224351747E-2</v>
      </c>
      <c r="G863">
        <v>860</v>
      </c>
      <c r="H863">
        <f t="shared" ca="1" si="27"/>
        <v>4.3553953840126426E-2</v>
      </c>
    </row>
    <row r="864" spans="2:8">
      <c r="B864" s="121">
        <v>44526</v>
      </c>
      <c r="C864" s="122">
        <v>148.15</v>
      </c>
      <c r="D864">
        <f t="shared" si="26"/>
        <v>1.2986811481768812</v>
      </c>
      <c r="E864">
        <v>-7.2613458528951458E-2</v>
      </c>
      <c r="G864">
        <v>861</v>
      </c>
      <c r="H864">
        <f t="shared" ca="1" si="27"/>
        <v>3.7613201615875579E-2</v>
      </c>
    </row>
    <row r="865" spans="2:8">
      <c r="B865" s="121">
        <v>44685</v>
      </c>
      <c r="C865" s="122">
        <v>64.45</v>
      </c>
      <c r="D865">
        <f t="shared" si="26"/>
        <v>0.22878932316491896</v>
      </c>
      <c r="E865">
        <v>-7.2661870503597084E-2</v>
      </c>
      <c r="G865">
        <v>862</v>
      </c>
      <c r="H865">
        <f t="shared" ca="1" si="27"/>
        <v>3.5711794170080545E-2</v>
      </c>
    </row>
    <row r="866" spans="2:8">
      <c r="B866" s="121">
        <v>44691</v>
      </c>
      <c r="C866" s="122">
        <v>52.45</v>
      </c>
      <c r="D866">
        <f t="shared" si="26"/>
        <v>9.8429319371727803E-2</v>
      </c>
      <c r="E866">
        <v>-7.5770925110132115E-2</v>
      </c>
      <c r="G866">
        <v>863</v>
      </c>
      <c r="H866">
        <f t="shared" ca="1" si="27"/>
        <v>-1.0037754155040171E-2</v>
      </c>
    </row>
    <row r="867" spans="2:8">
      <c r="B867" s="121">
        <v>44951</v>
      </c>
      <c r="C867" s="122">
        <v>47.75</v>
      </c>
      <c r="D867">
        <f t="shared" si="26"/>
        <v>-0.22294548413344187</v>
      </c>
      <c r="E867">
        <v>-8.349328214971212E-2</v>
      </c>
      <c r="G867">
        <v>864</v>
      </c>
      <c r="H867">
        <f t="shared" ca="1" si="27"/>
        <v>4.2433062238119892E-2</v>
      </c>
    </row>
    <row r="868" spans="2:8">
      <c r="B868" s="121">
        <v>44792</v>
      </c>
      <c r="C868" s="122">
        <v>61.45</v>
      </c>
      <c r="D868">
        <f t="shared" si="26"/>
        <v>1.9071310116086329E-2</v>
      </c>
      <c r="E868">
        <v>-8.4202682563338183E-2</v>
      </c>
      <c r="G868">
        <v>865</v>
      </c>
      <c r="H868">
        <f t="shared" ca="1" si="27"/>
        <v>4.0061080280700727E-3</v>
      </c>
    </row>
    <row r="869" spans="2:8">
      <c r="B869" s="121">
        <v>44740</v>
      </c>
      <c r="C869" s="122">
        <v>60.3</v>
      </c>
      <c r="D869">
        <f t="shared" si="26"/>
        <v>-0.52612966601178779</v>
      </c>
      <c r="E869">
        <v>-8.4282460136674217E-2</v>
      </c>
      <c r="G869">
        <v>866</v>
      </c>
      <c r="H869">
        <f t="shared" ca="1" si="27"/>
        <v>6.8245631225741458E-3</v>
      </c>
    </row>
    <row r="870" spans="2:8">
      <c r="B870" s="121">
        <v>44431</v>
      </c>
      <c r="C870" s="122">
        <v>127.25</v>
      </c>
      <c r="D870">
        <f t="shared" si="26"/>
        <v>1.3718546132339235</v>
      </c>
      <c r="E870">
        <v>-8.6503948312993614E-2</v>
      </c>
      <c r="G870">
        <v>867</v>
      </c>
      <c r="H870">
        <f t="shared" ca="1" si="27"/>
        <v>-1.5948133139534509E-2</v>
      </c>
    </row>
    <row r="871" spans="2:8">
      <c r="B871" s="121">
        <v>44918</v>
      </c>
      <c r="C871" s="122">
        <v>53.65</v>
      </c>
      <c r="D871">
        <f t="shared" si="26"/>
        <v>-0.52793664760228776</v>
      </c>
      <c r="E871">
        <v>-8.9906700593723562E-2</v>
      </c>
      <c r="G871">
        <v>868</v>
      </c>
      <c r="H871">
        <f t="shared" ca="1" si="27"/>
        <v>4.2874241705859094E-2</v>
      </c>
    </row>
    <row r="872" spans="2:8">
      <c r="B872" s="121">
        <v>44582</v>
      </c>
      <c r="C872" s="122">
        <v>113.65</v>
      </c>
      <c r="D872">
        <f t="shared" si="26"/>
        <v>0.25580110497237574</v>
      </c>
      <c r="E872">
        <v>-9.2252396166134162E-2</v>
      </c>
      <c r="G872">
        <v>869</v>
      </c>
      <c r="H872">
        <f t="shared" ca="1" si="27"/>
        <v>2.0126130669037623E-2</v>
      </c>
    </row>
    <row r="873" spans="2:8">
      <c r="B873" s="121">
        <v>44588</v>
      </c>
      <c r="C873" s="122">
        <v>90.5</v>
      </c>
      <c r="D873">
        <f t="shared" si="26"/>
        <v>-0.57818690281985552</v>
      </c>
      <c r="E873">
        <v>-9.9054255848680967E-2</v>
      </c>
      <c r="G873">
        <v>870</v>
      </c>
      <c r="H873">
        <f t="shared" ca="1" si="27"/>
        <v>-2.9264358100957923E-3</v>
      </c>
    </row>
    <row r="874" spans="2:8">
      <c r="B874" s="121">
        <v>45678</v>
      </c>
      <c r="C874" s="122">
        <v>214.55</v>
      </c>
      <c r="D874">
        <f t="shared" si="26"/>
        <v>3.507352941176471</v>
      </c>
      <c r="E874">
        <v>-0.10510948905109484</v>
      </c>
      <c r="G874">
        <v>871</v>
      </c>
      <c r="H874">
        <f t="shared" ca="1" si="27"/>
        <v>1.484075659023274E-2</v>
      </c>
    </row>
    <row r="875" spans="2:8">
      <c r="B875" s="121">
        <v>44767</v>
      </c>
      <c r="C875" s="122">
        <v>47.6</v>
      </c>
      <c r="D875">
        <f t="shared" si="26"/>
        <v>0.14285714285714293</v>
      </c>
      <c r="E875">
        <v>-0.11276794035414719</v>
      </c>
      <c r="G875">
        <v>872</v>
      </c>
      <c r="H875">
        <f t="shared" ca="1" si="27"/>
        <v>-5.8567861104436812E-2</v>
      </c>
    </row>
    <row r="876" spans="2:8">
      <c r="B876" s="121">
        <v>44768</v>
      </c>
      <c r="C876" s="122">
        <v>41.65</v>
      </c>
      <c r="D876">
        <f t="shared" si="26"/>
        <v>-0.54406130268199238</v>
      </c>
      <c r="E876">
        <v>-0.12500000000000006</v>
      </c>
      <c r="G876">
        <v>873</v>
      </c>
      <c r="H876">
        <f t="shared" ca="1" si="27"/>
        <v>-1.1122409488072138E-2</v>
      </c>
    </row>
    <row r="877" spans="2:8">
      <c r="B877" s="121">
        <v>44585</v>
      </c>
      <c r="C877" s="122">
        <v>91.35</v>
      </c>
      <c r="D877">
        <f t="shared" si="26"/>
        <v>0</v>
      </c>
      <c r="E877">
        <v>-0.19621645402551702</v>
      </c>
      <c r="G877">
        <v>874</v>
      </c>
      <c r="H877">
        <f t="shared" ca="1" si="27"/>
        <v>-1.6770130173128634E-2</v>
      </c>
    </row>
  </sheetData>
  <pageMargins left="0.7" right="0.7" top="0.75" bottom="0.75" header="0.3" footer="0.3"/>
  <pageSetup scale="94" orientation="landscape"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E06B56-5C72-45FB-B28A-B14FC03B015C}">
  <sheetPr>
    <tabColor rgb="FF002060"/>
  </sheetPr>
  <dimension ref="A2:I102"/>
  <sheetViews>
    <sheetView showGridLines="0" tabSelected="1" workbookViewId="0"/>
  </sheetViews>
  <sheetFormatPr defaultRowHeight="14.5"/>
  <cols>
    <col min="1" max="1" width="1.90625" customWidth="1"/>
    <col min="2" max="2" width="25.6328125" customWidth="1"/>
  </cols>
  <sheetData>
    <row r="2" spans="2:9" ht="8.5" customHeight="1">
      <c r="B2" s="74"/>
      <c r="C2" s="74"/>
      <c r="D2" s="74"/>
      <c r="E2" s="74"/>
      <c r="F2" s="74"/>
      <c r="G2" s="74"/>
      <c r="H2" s="74"/>
      <c r="I2" s="74"/>
    </row>
    <row r="3" spans="2:9" ht="28.5" customHeight="1">
      <c r="B3" s="75" t="str">
        <f>'[3]Data Sheet'!B1</f>
        <v>ZOMATO LTD</v>
      </c>
    </row>
    <row r="4" spans="2:9">
      <c r="B4" t="str">
        <f>CONCATENATE(" ","(", VLOOKUP(B3, '[3]List of Stocks'!A2:C5442, 3, FALSE), " | BSE Code: ", VLOOKUP(B3, '[3]List of Stocks'!A2:C5442, 2, FALSE), ")")</f>
        <v xml:space="preserve"> (ZOMATO | BSE Code: 543320)</v>
      </c>
    </row>
    <row r="5" spans="2:9" ht="22.5" customHeight="1">
      <c r="B5" s="76" t="str">
        <f>CONCATENATE(" ","INR "&amp;'[3]Data Sheet'!B8)</f>
        <v xml:space="preserve"> INR 242.95</v>
      </c>
    </row>
    <row r="6" spans="2:9">
      <c r="B6" t="s">
        <v>220</v>
      </c>
    </row>
    <row r="7" spans="2:9" ht="3" customHeight="1" thickBot="1">
      <c r="B7" s="77"/>
      <c r="C7" s="77"/>
      <c r="D7" s="77"/>
      <c r="E7" s="77"/>
      <c r="F7" s="77"/>
      <c r="G7" s="77"/>
      <c r="H7" s="77"/>
      <c r="I7" s="77"/>
    </row>
    <row r="8" spans="2:9" ht="15.5">
      <c r="B8" s="78" t="s">
        <v>221</v>
      </c>
    </row>
    <row r="9" spans="2:9">
      <c r="B9" s="241" t="s">
        <v>222</v>
      </c>
      <c r="C9" s="242"/>
      <c r="D9" s="242"/>
      <c r="E9" s="242"/>
      <c r="F9" s="242"/>
      <c r="G9" s="242"/>
      <c r="H9" s="242"/>
      <c r="I9" s="242"/>
    </row>
    <row r="10" spans="2:9">
      <c r="B10" s="242"/>
      <c r="C10" s="242"/>
      <c r="D10" s="242"/>
      <c r="E10" s="242"/>
      <c r="F10" s="242"/>
      <c r="G10" s="242"/>
      <c r="H10" s="242"/>
      <c r="I10" s="242"/>
    </row>
    <row r="11" spans="2:9" ht="40.5" customHeight="1">
      <c r="B11" s="242"/>
      <c r="C11" s="242"/>
      <c r="D11" s="242"/>
      <c r="E11" s="242"/>
      <c r="F11" s="242"/>
      <c r="G11" s="242"/>
      <c r="H11" s="242"/>
      <c r="I11" s="242"/>
    </row>
    <row r="12" spans="2:9" ht="3" customHeight="1"/>
    <row r="13" spans="2:9" ht="15.5">
      <c r="B13" s="78" t="s">
        <v>223</v>
      </c>
    </row>
    <row r="14" spans="2:9" ht="3" customHeight="1">
      <c r="B14" s="79"/>
    </row>
    <row r="15" spans="2:9">
      <c r="D15" s="80"/>
    </row>
    <row r="48" spans="2:9" ht="7" customHeight="1">
      <c r="B48" s="74"/>
      <c r="C48" s="74"/>
      <c r="D48" s="74"/>
      <c r="E48" s="74"/>
      <c r="F48" s="74"/>
      <c r="G48" s="74"/>
      <c r="H48" s="74"/>
      <c r="I48" s="74"/>
    </row>
    <row r="49" spans="1:9" ht="14.5" customHeight="1"/>
    <row r="50" spans="1:9" ht="7" customHeight="1">
      <c r="A50" s="18"/>
      <c r="B50" s="74"/>
      <c r="C50" s="74"/>
      <c r="D50" s="74"/>
      <c r="E50" s="74"/>
      <c r="F50" s="74"/>
      <c r="G50" s="74"/>
      <c r="H50" s="74"/>
      <c r="I50" s="74"/>
    </row>
    <row r="51" spans="1:9" ht="7" customHeight="1"/>
    <row r="53" spans="1:9">
      <c r="B53" s="235" t="s">
        <v>338</v>
      </c>
      <c r="C53" s="235"/>
      <c r="D53" s="235"/>
      <c r="E53" s="235"/>
      <c r="F53" s="235"/>
      <c r="G53" s="235"/>
      <c r="H53" s="235"/>
      <c r="I53" s="235"/>
    </row>
    <row r="54" spans="1:9">
      <c r="C54" s="81">
        <f>IFERROR('[3]Data Sheet'!E16,0)</f>
        <v>43190</v>
      </c>
      <c r="D54" s="81">
        <f>IFERROR('[3]Data Sheet'!F16,0)</f>
        <v>43555</v>
      </c>
      <c r="E54" s="81">
        <f>IFERROR('[3]Data Sheet'!G16,0)</f>
        <v>43921</v>
      </c>
      <c r="F54" s="81">
        <f>IFERROR('[3]Data Sheet'!H16,0)</f>
        <v>44286</v>
      </c>
      <c r="G54" s="81">
        <f>IFERROR('[3]Data Sheet'!I16,0)</f>
        <v>44651</v>
      </c>
      <c r="H54" s="81">
        <f>IFERROR('[3]Data Sheet'!J16,0)</f>
        <v>45016</v>
      </c>
      <c r="I54" s="81">
        <f>IFERROR('[3]Data Sheet'!K16,0)</f>
        <v>45382</v>
      </c>
    </row>
    <row r="55" spans="1:9">
      <c r="B55" t="s">
        <v>44</v>
      </c>
      <c r="C55" s="35">
        <f>IFERROR('[3]Data Sheet'!E30,0)</f>
        <v>-103.68</v>
      </c>
      <c r="D55" s="35">
        <f>IFERROR('[3]Data Sheet'!F30,0)</f>
        <v>-964.95</v>
      </c>
      <c r="E55" s="35">
        <f>IFERROR('[3]Data Sheet'!G30,0)</f>
        <v>-2367.16</v>
      </c>
      <c r="F55" s="35">
        <f>IFERROR('[3]Data Sheet'!H30,0)</f>
        <v>-812.8</v>
      </c>
      <c r="G55" s="35">
        <f>IFERROR('[3]Data Sheet'!I30,0)</f>
        <v>-1208.7</v>
      </c>
      <c r="H55" s="35">
        <f>IFERROR('[3]Data Sheet'!J30,0)</f>
        <v>-971</v>
      </c>
      <c r="I55" s="35">
        <f>IFERROR('[3]Data Sheet'!K30,0)</f>
        <v>351</v>
      </c>
    </row>
    <row r="56" spans="1:9">
      <c r="B56" t="s">
        <v>339</v>
      </c>
      <c r="C56" s="35">
        <f>IFERROR(('[3]Data Sheet'!E57+'[3]Data Sheet'!E58)+('[3]Data Sheet'!D57+'[3]Data Sheet'!D58)/2,0)</f>
        <v>1036.0899999999999</v>
      </c>
      <c r="D56" s="35">
        <f>IFERROR(('[3]Data Sheet'!F57+'[3]Data Sheet'!F58)+('[3]Data Sheet'!E57+'[3]Data Sheet'!E58)/2,0)</f>
        <v>2873.6850000000004</v>
      </c>
      <c r="E56" s="35">
        <f>IFERROR(('[3]Data Sheet'!G57+'[3]Data Sheet'!G58)+('[3]Data Sheet'!F57+'[3]Data Sheet'!F58)/2,0)</f>
        <v>1635.2000000000003</v>
      </c>
      <c r="F56" s="35">
        <f>IFERROR(('[3]Data Sheet'!H57+'[3]Data Sheet'!H58)+('[3]Data Sheet'!G57+'[3]Data Sheet'!G58)/2,0)</f>
        <v>7872.49</v>
      </c>
      <c r="G56" s="35">
        <f>IFERROR(('[3]Data Sheet'!I57+'[3]Data Sheet'!I58)+('[3]Data Sheet'!H57+'[3]Data Sheet'!H58)/2,0)</f>
        <v>20327.400000000001</v>
      </c>
      <c r="H56" s="35">
        <f>IFERROR(('[3]Data Sheet'!J57+'[3]Data Sheet'!J58)+('[3]Data Sheet'!I57+'[3]Data Sheet'!I58)/2,0)</f>
        <v>27712.75</v>
      </c>
      <c r="I56" s="35">
        <f>IFERROR(('[3]Data Sheet'!K57+'[3]Data Sheet'!K58)+('[3]Data Sheet'!J57+'[3]Data Sheet'!J58)/2,0)</f>
        <v>30143</v>
      </c>
    </row>
    <row r="57" spans="1:9">
      <c r="B57" s="82" t="s">
        <v>340</v>
      </c>
      <c r="C57" s="83">
        <f>C55/C56</f>
        <v>-0.10006852686542676</v>
      </c>
      <c r="D57" s="83">
        <f t="shared" ref="D57:I57" si="0">D55/D56</f>
        <v>-0.33578836928890948</v>
      </c>
      <c r="E57" s="83">
        <f t="shared" si="0"/>
        <v>-1.4476272015655574</v>
      </c>
      <c r="F57" s="83">
        <f t="shared" si="0"/>
        <v>-0.10324560590105544</v>
      </c>
      <c r="G57" s="83">
        <f t="shared" si="0"/>
        <v>-5.9461613388824934E-2</v>
      </c>
      <c r="H57" s="83">
        <f t="shared" si="0"/>
        <v>-3.5038024014217281E-2</v>
      </c>
      <c r="I57" s="83">
        <f t="shared" si="0"/>
        <v>1.1644494575855091E-2</v>
      </c>
    </row>
    <row r="59" spans="1:9">
      <c r="B59" s="235" t="s">
        <v>341</v>
      </c>
      <c r="C59" s="235"/>
      <c r="D59" s="235"/>
      <c r="E59" s="235"/>
      <c r="F59" s="235"/>
      <c r="G59" s="235"/>
      <c r="H59" s="235"/>
      <c r="I59" s="235"/>
    </row>
    <row r="60" spans="1:9">
      <c r="C60" s="81">
        <f t="shared" ref="C60:H60" si="1">C54</f>
        <v>43190</v>
      </c>
      <c r="D60" s="81">
        <f t="shared" si="1"/>
        <v>43555</v>
      </c>
      <c r="E60" s="81">
        <f t="shared" si="1"/>
        <v>43921</v>
      </c>
      <c r="F60" s="81">
        <f t="shared" si="1"/>
        <v>44286</v>
      </c>
      <c r="G60" s="81">
        <f t="shared" si="1"/>
        <v>44651</v>
      </c>
      <c r="H60" s="81">
        <f t="shared" si="1"/>
        <v>45016</v>
      </c>
      <c r="I60" s="81">
        <f>I54</f>
        <v>45382</v>
      </c>
    </row>
    <row r="61" spans="1:9">
      <c r="B61" t="s">
        <v>44</v>
      </c>
      <c r="C61" s="35">
        <v>-103.68</v>
      </c>
      <c r="D61" s="35">
        <v>-964.95</v>
      </c>
      <c r="E61" s="35">
        <v>-2367.16</v>
      </c>
      <c r="F61" s="35">
        <v>-812.8</v>
      </c>
      <c r="G61" s="35">
        <v>-1208.7</v>
      </c>
      <c r="H61" s="35">
        <v>-971</v>
      </c>
      <c r="I61" s="35">
        <v>351</v>
      </c>
    </row>
    <row r="62" spans="1:9">
      <c r="B62" t="s">
        <v>303</v>
      </c>
      <c r="C62" s="35">
        <f>IFERROR('[3]Data Sheet'!E17,0)</f>
        <v>466.02</v>
      </c>
      <c r="D62" s="35">
        <f>IFERROR('[3]Data Sheet'!F17,0)</f>
        <v>1312.59</v>
      </c>
      <c r="E62" s="35">
        <f>IFERROR('[3]Data Sheet'!G17,0)</f>
        <v>2604.7399999999998</v>
      </c>
      <c r="F62" s="35">
        <f>IFERROR('[3]Data Sheet'!H17,0)</f>
        <v>1993.8</v>
      </c>
      <c r="G62" s="35">
        <f>IFERROR('[3]Data Sheet'!I17,0)</f>
        <v>4192.3999999999996</v>
      </c>
      <c r="H62" s="35">
        <f>IFERROR('[3]Data Sheet'!J17,0)</f>
        <v>7079</v>
      </c>
      <c r="I62" s="35">
        <f>IFERROR('[3]Data Sheet'!K17,0)</f>
        <v>12114</v>
      </c>
    </row>
    <row r="63" spans="1:9">
      <c r="B63" s="82" t="s">
        <v>342</v>
      </c>
      <c r="C63" s="83">
        <f t="shared" ref="C63:H63" si="2">C61/C62</f>
        <v>-0.22247972190034765</v>
      </c>
      <c r="D63" s="83">
        <f t="shared" si="2"/>
        <v>-0.73514958974241773</v>
      </c>
      <c r="E63" s="83">
        <f t="shared" si="2"/>
        <v>-0.90878936093429674</v>
      </c>
      <c r="F63" s="83">
        <f t="shared" si="2"/>
        <v>-0.40766375764871099</v>
      </c>
      <c r="G63" s="83">
        <f t="shared" si="2"/>
        <v>-0.28830741341475052</v>
      </c>
      <c r="H63" s="83">
        <f t="shared" si="2"/>
        <v>-0.13716626642181098</v>
      </c>
      <c r="I63" s="83">
        <f>I61/I62</f>
        <v>2.8974739970282319E-2</v>
      </c>
    </row>
    <row r="65" spans="2:9">
      <c r="B65" t="s">
        <v>303</v>
      </c>
      <c r="C65" s="35">
        <f t="shared" ref="C65:H65" si="3">IFERROR(C62,0)</f>
        <v>466.02</v>
      </c>
      <c r="D65" s="35">
        <f t="shared" si="3"/>
        <v>1312.59</v>
      </c>
      <c r="E65" s="35">
        <f t="shared" si="3"/>
        <v>2604.7399999999998</v>
      </c>
      <c r="F65" s="35">
        <f t="shared" si="3"/>
        <v>1993.8</v>
      </c>
      <c r="G65" s="35">
        <f t="shared" si="3"/>
        <v>4192.3999999999996</v>
      </c>
      <c r="H65" s="35">
        <f t="shared" si="3"/>
        <v>7079</v>
      </c>
      <c r="I65" s="35">
        <f>IFERROR(I62,0)</f>
        <v>12114</v>
      </c>
    </row>
    <row r="66" spans="2:9">
      <c r="B66" t="s">
        <v>343</v>
      </c>
      <c r="C66" s="35">
        <f>IFERROR(('[3]Data Sheet'!E66+'[3]Data Sheet'!D66),0)</f>
        <v>1374.49</v>
      </c>
      <c r="D66" s="35">
        <f>IFERROR(('[3]Data Sheet'!F66+'[3]Data Sheet'!E66),0)</f>
        <v>4787.37</v>
      </c>
      <c r="E66" s="35">
        <f>IFERROR(('[3]Data Sheet'!G66+'[3]Data Sheet'!F66),0)</f>
        <v>6313.27</v>
      </c>
      <c r="F66" s="35">
        <f>IFERROR(('[3]Data Sheet'!H66+'[3]Data Sheet'!G66),0)</f>
        <v>11603.89</v>
      </c>
      <c r="G66" s="35">
        <f>IFERROR(('[3]Data Sheet'!I66+'[3]Data Sheet'!H66),0)</f>
        <v>26030.5</v>
      </c>
      <c r="H66" s="35">
        <f>IFERROR(('[3]Data Sheet'!J66+'[3]Data Sheet'!I66),0)</f>
        <v>38926</v>
      </c>
      <c r="I66" s="35">
        <f>IFERROR(('[3]Data Sheet'!K66+'[3]Data Sheet'!J66),0)</f>
        <v>44955</v>
      </c>
    </row>
    <row r="67" spans="2:9">
      <c r="B67" s="82" t="s">
        <v>344</v>
      </c>
      <c r="C67" s="139">
        <f t="shared" ref="C67:H67" si="4">C65/C66</f>
        <v>0.33904939286571745</v>
      </c>
      <c r="D67" s="139">
        <f t="shared" si="4"/>
        <v>0.27417768002055409</v>
      </c>
      <c r="E67" s="139">
        <f t="shared" si="4"/>
        <v>0.41258175240406314</v>
      </c>
      <c r="F67" s="139">
        <f t="shared" si="4"/>
        <v>0.1718216908295408</v>
      </c>
      <c r="G67" s="139">
        <f t="shared" si="4"/>
        <v>0.16105722133650907</v>
      </c>
      <c r="H67" s="139">
        <f t="shared" si="4"/>
        <v>0.18185788419051532</v>
      </c>
      <c r="I67" s="139">
        <f>I65/I66</f>
        <v>0.26946946946946948</v>
      </c>
    </row>
    <row r="69" spans="2:9">
      <c r="B69" t="s">
        <v>345</v>
      </c>
      <c r="C69" s="35">
        <f t="shared" ref="C69:H69" si="5">C66</f>
        <v>1374.49</v>
      </c>
      <c r="D69" s="35">
        <f t="shared" si="5"/>
        <v>4787.37</v>
      </c>
      <c r="E69" s="35">
        <f t="shared" si="5"/>
        <v>6313.27</v>
      </c>
      <c r="F69" s="35">
        <f t="shared" si="5"/>
        <v>11603.89</v>
      </c>
      <c r="G69" s="35">
        <f t="shared" si="5"/>
        <v>26030.5</v>
      </c>
      <c r="H69" s="35">
        <f t="shared" si="5"/>
        <v>38926</v>
      </c>
      <c r="I69" s="35">
        <f>I66</f>
        <v>44955</v>
      </c>
    </row>
    <row r="70" spans="2:9">
      <c r="B70" t="s">
        <v>339</v>
      </c>
      <c r="C70" s="35">
        <f t="shared" ref="C70:H70" si="6">C56</f>
        <v>1036.0899999999999</v>
      </c>
      <c r="D70" s="35">
        <f t="shared" si="6"/>
        <v>2873.6850000000004</v>
      </c>
      <c r="E70" s="35">
        <f t="shared" si="6"/>
        <v>1635.2000000000003</v>
      </c>
      <c r="F70" s="35">
        <f t="shared" si="6"/>
        <v>7872.49</v>
      </c>
      <c r="G70" s="35">
        <f t="shared" si="6"/>
        <v>20327.400000000001</v>
      </c>
      <c r="H70" s="35">
        <f t="shared" si="6"/>
        <v>27712.75</v>
      </c>
      <c r="I70" s="35">
        <f>I56</f>
        <v>30143</v>
      </c>
    </row>
    <row r="71" spans="2:9">
      <c r="B71" s="82" t="s">
        <v>346</v>
      </c>
      <c r="C71" s="139">
        <f t="shared" ref="C71:H71" si="7">C69/C70</f>
        <v>1.3266125529635457</v>
      </c>
      <c r="D71" s="139">
        <f t="shared" si="7"/>
        <v>1.6659341577103959</v>
      </c>
      <c r="E71" s="139">
        <f t="shared" si="7"/>
        <v>3.8608549412915849</v>
      </c>
      <c r="F71" s="139">
        <f t="shared" si="7"/>
        <v>1.4739796430354311</v>
      </c>
      <c r="G71" s="139">
        <f t="shared" si="7"/>
        <v>1.2805621968377656</v>
      </c>
      <c r="H71" s="139">
        <f t="shared" si="7"/>
        <v>1.404624225311454</v>
      </c>
      <c r="I71" s="139">
        <f>I69/I70</f>
        <v>1.4913910360614404</v>
      </c>
    </row>
    <row r="73" spans="2:9">
      <c r="B73" s="82" t="s">
        <v>338</v>
      </c>
      <c r="C73" s="83">
        <f t="shared" ref="C73:H73" si="8">IFERROR(C63*C67*C71,0)</f>
        <v>-0.10006852686542676</v>
      </c>
      <c r="D73" s="83">
        <f t="shared" si="8"/>
        <v>-0.33578836928890954</v>
      </c>
      <c r="E73" s="83">
        <f t="shared" si="8"/>
        <v>-1.4476272015655576</v>
      </c>
      <c r="F73" s="83">
        <f t="shared" si="8"/>
        <v>-0.10324560590105546</v>
      </c>
      <c r="G73" s="83">
        <f t="shared" si="8"/>
        <v>-5.9461613388824927E-2</v>
      </c>
      <c r="H73" s="83">
        <f t="shared" si="8"/>
        <v>-3.5038024014217274E-2</v>
      </c>
      <c r="I73" s="83">
        <f>IFERROR(I63*I67*I71,0)</f>
        <v>1.1644494575855091E-2</v>
      </c>
    </row>
    <row r="75" spans="2:9">
      <c r="B75" s="235" t="s">
        <v>347</v>
      </c>
      <c r="C75" s="235"/>
      <c r="D75" s="235"/>
      <c r="E75" s="235"/>
      <c r="F75" s="235"/>
      <c r="G75" s="235"/>
      <c r="H75" s="235"/>
      <c r="I75" s="235"/>
    </row>
    <row r="76" spans="2:9">
      <c r="C76" s="81">
        <f>IFERROR('[3]Data Sheet'!E16,0)</f>
        <v>43190</v>
      </c>
      <c r="D76" s="81">
        <f>IFERROR('[3]Data Sheet'!F16,0)</f>
        <v>43555</v>
      </c>
      <c r="E76" s="81">
        <f>IFERROR('[3]Data Sheet'!G16,0)</f>
        <v>43921</v>
      </c>
      <c r="F76" s="81">
        <f>IFERROR('[3]Data Sheet'!H16,0)</f>
        <v>44286</v>
      </c>
      <c r="G76" s="81">
        <f>IFERROR('[3]Data Sheet'!I16,0)</f>
        <v>44651</v>
      </c>
      <c r="H76" s="81">
        <f>IFERROR('[3]Data Sheet'!J16,0)</f>
        <v>45016</v>
      </c>
      <c r="I76" s="81">
        <f>IFERROR('[3]Data Sheet'!K16,0)</f>
        <v>45382</v>
      </c>
    </row>
    <row r="77" spans="2:9">
      <c r="B77" t="s">
        <v>44</v>
      </c>
      <c r="C77" s="35">
        <f t="shared" ref="C77:H77" si="9">C55</f>
        <v>-103.68</v>
      </c>
      <c r="D77" s="35">
        <f t="shared" si="9"/>
        <v>-964.95</v>
      </c>
      <c r="E77" s="35">
        <f t="shared" si="9"/>
        <v>-2367.16</v>
      </c>
      <c r="F77" s="35">
        <f t="shared" si="9"/>
        <v>-812.8</v>
      </c>
      <c r="G77" s="35">
        <f t="shared" si="9"/>
        <v>-1208.7</v>
      </c>
      <c r="H77" s="35">
        <f t="shared" si="9"/>
        <v>-971</v>
      </c>
      <c r="I77" s="35">
        <f>I55</f>
        <v>351</v>
      </c>
    </row>
    <row r="78" spans="2:9">
      <c r="B78" t="str">
        <f>B69</f>
        <v>Average Total Asset</v>
      </c>
      <c r="C78" s="35">
        <f t="shared" ref="C78:H78" si="10">C69</f>
        <v>1374.49</v>
      </c>
      <c r="D78" s="35">
        <f t="shared" si="10"/>
        <v>4787.37</v>
      </c>
      <c r="E78" s="35">
        <f t="shared" si="10"/>
        <v>6313.27</v>
      </c>
      <c r="F78" s="35">
        <f t="shared" si="10"/>
        <v>11603.89</v>
      </c>
      <c r="G78" s="35">
        <f t="shared" si="10"/>
        <v>26030.5</v>
      </c>
      <c r="H78" s="35">
        <f t="shared" si="10"/>
        <v>38926</v>
      </c>
      <c r="I78" s="35">
        <f>I69</f>
        <v>44955</v>
      </c>
    </row>
    <row r="79" spans="2:9">
      <c r="B79" s="82" t="s">
        <v>348</v>
      </c>
      <c r="C79" s="140">
        <f>C77/C78</f>
        <v>-7.543161463524653E-2</v>
      </c>
      <c r="D79" s="140">
        <f t="shared" ref="D79:I79" si="11">D77/D78</f>
        <v>-0.2015616089836382</v>
      </c>
      <c r="E79" s="140">
        <f t="shared" si="11"/>
        <v>-0.37494990710044079</v>
      </c>
      <c r="F79" s="140">
        <f t="shared" si="11"/>
        <v>-7.0045476129125664E-2</v>
      </c>
      <c r="G79" s="140">
        <f t="shared" si="11"/>
        <v>-4.6433990895295901E-2</v>
      </c>
      <c r="H79" s="140">
        <f t="shared" si="11"/>
        <v>-2.4944766993783077E-2</v>
      </c>
      <c r="I79" s="140">
        <f t="shared" si="11"/>
        <v>7.8078078078078076E-3</v>
      </c>
    </row>
    <row r="81" spans="2:9">
      <c r="B81" s="235" t="s">
        <v>349</v>
      </c>
      <c r="C81" s="235"/>
      <c r="D81" s="235"/>
      <c r="E81" s="235"/>
      <c r="F81" s="235"/>
      <c r="G81" s="235"/>
      <c r="H81" s="235"/>
      <c r="I81" s="235"/>
    </row>
    <row r="82" spans="2:9">
      <c r="C82" s="81">
        <f t="shared" ref="C82:H82" si="12">C76</f>
        <v>43190</v>
      </c>
      <c r="D82" s="81">
        <f t="shared" si="12"/>
        <v>43555</v>
      </c>
      <c r="E82" s="81">
        <f t="shared" si="12"/>
        <v>43921</v>
      </c>
      <c r="F82" s="81">
        <f t="shared" si="12"/>
        <v>44286</v>
      </c>
      <c r="G82" s="81">
        <f t="shared" si="12"/>
        <v>44651</v>
      </c>
      <c r="H82" s="81">
        <f t="shared" si="12"/>
        <v>45016</v>
      </c>
      <c r="I82" s="81">
        <f>I76</f>
        <v>45382</v>
      </c>
    </row>
    <row r="83" spans="2:9">
      <c r="B83" t="s">
        <v>44</v>
      </c>
      <c r="C83" s="35">
        <v>-103.68</v>
      </c>
      <c r="D83" s="35">
        <v>-964.95</v>
      </c>
      <c r="E83" s="35">
        <v>-2367.16</v>
      </c>
      <c r="F83" s="35">
        <v>-812.8</v>
      </c>
      <c r="G83" s="35">
        <v>-1208.7</v>
      </c>
      <c r="H83" s="35">
        <v>-971</v>
      </c>
      <c r="I83" s="35">
        <v>351</v>
      </c>
    </row>
    <row r="84" spans="2:9">
      <c r="B84" t="s">
        <v>303</v>
      </c>
      <c r="C84" s="35">
        <f t="shared" ref="C84:H84" si="13">C65</f>
        <v>466.02</v>
      </c>
      <c r="D84" s="35">
        <f t="shared" si="13"/>
        <v>1312.59</v>
      </c>
      <c r="E84" s="35">
        <f t="shared" si="13"/>
        <v>2604.7399999999998</v>
      </c>
      <c r="F84" s="35">
        <f t="shared" si="13"/>
        <v>1993.8</v>
      </c>
      <c r="G84" s="35">
        <f t="shared" si="13"/>
        <v>4192.3999999999996</v>
      </c>
      <c r="H84" s="35">
        <f t="shared" si="13"/>
        <v>7079</v>
      </c>
      <c r="I84" s="35">
        <f>I65</f>
        <v>12114</v>
      </c>
    </row>
    <row r="85" spans="2:9">
      <c r="B85" s="82" t="s">
        <v>342</v>
      </c>
      <c r="C85" s="83">
        <f t="shared" ref="C85:H85" si="14">C83/C84</f>
        <v>-0.22247972190034765</v>
      </c>
      <c r="D85" s="83">
        <f t="shared" si="14"/>
        <v>-0.73514958974241773</v>
      </c>
      <c r="E85" s="83">
        <f t="shared" si="14"/>
        <v>-0.90878936093429674</v>
      </c>
      <c r="F85" s="83">
        <f t="shared" si="14"/>
        <v>-0.40766375764871099</v>
      </c>
      <c r="G85" s="83">
        <f t="shared" si="14"/>
        <v>-0.28830741341475052</v>
      </c>
      <c r="H85" s="83">
        <f t="shared" si="14"/>
        <v>-0.13716626642181098</v>
      </c>
      <c r="I85" s="83">
        <f>I83/I84</f>
        <v>2.8974739970282319E-2</v>
      </c>
    </row>
    <row r="87" spans="2:9">
      <c r="B87" t="s">
        <v>303</v>
      </c>
      <c r="C87" s="35">
        <f t="shared" ref="C87:H87" si="15">IFERROR(C84,0)</f>
        <v>466.02</v>
      </c>
      <c r="D87" s="35">
        <f t="shared" si="15"/>
        <v>1312.59</v>
      </c>
      <c r="E87" s="35">
        <f t="shared" si="15"/>
        <v>2604.7399999999998</v>
      </c>
      <c r="F87" s="35">
        <f t="shared" si="15"/>
        <v>1993.8</v>
      </c>
      <c r="G87" s="35">
        <f t="shared" si="15"/>
        <v>4192.3999999999996</v>
      </c>
      <c r="H87" s="35">
        <f t="shared" si="15"/>
        <v>7079</v>
      </c>
      <c r="I87" s="35">
        <f>IFERROR(I84,0)</f>
        <v>12114</v>
      </c>
    </row>
    <row r="88" spans="2:9">
      <c r="B88" t="s">
        <v>343</v>
      </c>
      <c r="C88" s="35">
        <f t="shared" ref="C88:H88" si="16">C69</f>
        <v>1374.49</v>
      </c>
      <c r="D88" s="35">
        <f t="shared" si="16"/>
        <v>4787.37</v>
      </c>
      <c r="E88" s="35">
        <f t="shared" si="16"/>
        <v>6313.27</v>
      </c>
      <c r="F88" s="35">
        <f t="shared" si="16"/>
        <v>11603.89</v>
      </c>
      <c r="G88" s="35">
        <f t="shared" si="16"/>
        <v>26030.5</v>
      </c>
      <c r="H88" s="35">
        <f t="shared" si="16"/>
        <v>38926</v>
      </c>
      <c r="I88" s="35">
        <f>I69</f>
        <v>44955</v>
      </c>
    </row>
    <row r="89" spans="2:9">
      <c r="B89" s="82" t="s">
        <v>344</v>
      </c>
      <c r="C89" s="139">
        <f t="shared" ref="C89:H89" si="17">C87/C88</f>
        <v>0.33904939286571745</v>
      </c>
      <c r="D89" s="139">
        <f t="shared" si="17"/>
        <v>0.27417768002055409</v>
      </c>
      <c r="E89" s="139">
        <f t="shared" si="17"/>
        <v>0.41258175240406314</v>
      </c>
      <c r="F89" s="139">
        <f t="shared" si="17"/>
        <v>0.1718216908295408</v>
      </c>
      <c r="G89" s="139">
        <f t="shared" si="17"/>
        <v>0.16105722133650907</v>
      </c>
      <c r="H89" s="139">
        <f t="shared" si="17"/>
        <v>0.18185788419051532</v>
      </c>
      <c r="I89" s="139">
        <f>I87/I88</f>
        <v>0.26946946946946948</v>
      </c>
    </row>
    <row r="91" spans="2:9">
      <c r="B91" s="82" t="s">
        <v>350</v>
      </c>
      <c r="C91" s="140">
        <f t="shared" ref="C91:G91" si="18">C89*C85</f>
        <v>-7.543161463524653E-2</v>
      </c>
      <c r="D91" s="140">
        <f t="shared" si="18"/>
        <v>-0.20156160898363823</v>
      </c>
      <c r="E91" s="140">
        <f t="shared" si="18"/>
        <v>-0.37494990710044079</v>
      </c>
      <c r="F91" s="140">
        <f t="shared" si="18"/>
        <v>-7.0045476129125664E-2</v>
      </c>
      <c r="G91" s="140">
        <f t="shared" si="18"/>
        <v>-4.6433990895295901E-2</v>
      </c>
      <c r="H91" s="140">
        <f>H89*H85</f>
        <v>-2.4944766993783073E-2</v>
      </c>
      <c r="I91" s="140">
        <f>I89*I85</f>
        <v>7.8078078078078084E-3</v>
      </c>
    </row>
    <row r="100" spans="1:9" ht="7" customHeight="1">
      <c r="A100" s="18"/>
      <c r="B100" s="74"/>
      <c r="C100" s="74"/>
      <c r="D100" s="74"/>
      <c r="E100" s="74"/>
      <c r="F100" s="74"/>
      <c r="G100" s="74"/>
      <c r="H100" s="74"/>
      <c r="I100" s="74"/>
    </row>
    <row r="102" spans="1:9" ht="15" customHeight="1">
      <c r="B102" s="18"/>
      <c r="C102" s="18"/>
      <c r="D102" s="18"/>
      <c r="E102" s="18"/>
      <c r="F102" s="18"/>
      <c r="G102" s="18"/>
      <c r="H102" s="18"/>
      <c r="I102" s="18"/>
    </row>
  </sheetData>
  <mergeCells count="5">
    <mergeCell ref="B9:I11"/>
    <mergeCell ref="B53:I53"/>
    <mergeCell ref="B59:I59"/>
    <mergeCell ref="B75:I75"/>
    <mergeCell ref="B81:I81"/>
  </mergeCells>
  <pageMargins left="0.7" right="0.7" top="0.75" bottom="0.75" header="0.3" footer="0.3"/>
  <pageSetup paperSize="9" scale="98" orientation="portrait" r:id="rId1"/>
  <headerFooter>
    <oddFooter>&amp;RPage &amp;P</oddFooter>
  </headerFooter>
  <rowBreaks count="1" manualBreakCount="1">
    <brk id="48" max="16383" man="1"/>
  </rowBreak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18</vt:i4>
      </vt:variant>
      <vt:variant>
        <vt:lpstr>Named Ranges</vt:lpstr>
      </vt:variant>
      <vt:variant>
        <vt:i4>12</vt:i4>
      </vt:variant>
    </vt:vector>
  </HeadingPairs>
  <TitlesOfParts>
    <vt:vector size="30" baseType="lpstr">
      <vt:lpstr>Intro</vt:lpstr>
      <vt:lpstr>Index&gt;&gt;</vt:lpstr>
      <vt:lpstr>Teaser</vt:lpstr>
      <vt:lpstr>HFS-Income Statement</vt:lpstr>
      <vt:lpstr>HFS-Balance Sheet </vt:lpstr>
      <vt:lpstr>HFS-Cash Flow Statement</vt:lpstr>
      <vt:lpstr>Ratio Analysis</vt:lpstr>
      <vt:lpstr>WACC</vt:lpstr>
      <vt:lpstr>Data</vt:lpstr>
      <vt:lpstr>RM</vt:lpstr>
      <vt:lpstr>Intrinsic Growth</vt:lpstr>
      <vt:lpstr>DCF</vt:lpstr>
      <vt:lpstr>Comps Valuation</vt:lpstr>
      <vt:lpstr>Football Field Analysis</vt:lpstr>
      <vt:lpstr>Altman Z Score</vt:lpstr>
      <vt:lpstr>Historical Approach</vt:lpstr>
      <vt:lpstr>Monte Carlo Simulation</vt:lpstr>
      <vt:lpstr>DuPont Analysis</vt:lpstr>
      <vt:lpstr>'Altman Z Score'!Print_Area</vt:lpstr>
      <vt:lpstr>Data!Print_Area</vt:lpstr>
      <vt:lpstr>'DuPont Analysis'!Print_Area</vt:lpstr>
      <vt:lpstr>'Football Field Analysis'!Print_Area</vt:lpstr>
      <vt:lpstr>'HFS-Balance Sheet '!Print_Area</vt:lpstr>
      <vt:lpstr>'HFS-Income Statement'!Print_Area</vt:lpstr>
      <vt:lpstr>'Historical Approach'!Print_Area</vt:lpstr>
      <vt:lpstr>'Intrinsic Growth'!Print_Area</vt:lpstr>
      <vt:lpstr>'Monte Carlo Simulation'!Print_Area</vt:lpstr>
      <vt:lpstr>RM!Print_Area</vt:lpstr>
      <vt:lpstr>Teaser!Print_Area</vt:lpstr>
      <vt:lpstr>WACC!Print_Area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jainanjali2220@outlook.com</cp:lastModifiedBy>
  <cp:lastPrinted>2025-03-13T08:31:34Z</cp:lastPrinted>
  <dcterms:created xsi:type="dcterms:W3CDTF">2025-02-18T14:06:36Z</dcterms:created>
  <dcterms:modified xsi:type="dcterms:W3CDTF">2025-04-08T07:28:31Z</dcterms:modified>
</cp:coreProperties>
</file>