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<sst xmlns="http://schemas.openxmlformats.org/spreadsheetml/2006/main" count="92" uniqueCount="76">
  <si>
    <t>Project Yr</t>
  </si>
  <si>
    <t>Yr -1</t>
  </si>
  <si>
    <t>Yr 0</t>
  </si>
  <si>
    <t>Yr 1</t>
  </si>
  <si>
    <t>Yr 2</t>
  </si>
  <si>
    <t>Yr 3</t>
  </si>
  <si>
    <t>Yr 4</t>
  </si>
  <si>
    <t>Yr 5</t>
  </si>
  <si>
    <t>Yr 6</t>
  </si>
  <si>
    <t>Year</t>
  </si>
  <si>
    <t>Calendar Yr</t>
  </si>
  <si>
    <t>Net Working Capital Forecast ($000s)</t>
  </si>
  <si>
    <t>Receivables (15% of Sales)</t>
  </si>
  <si>
    <t xml:space="preserve">Sales Volume (000) </t>
  </si>
  <si>
    <t>Payables (15%) of COGS</t>
  </si>
  <si>
    <t>Price/Unit</t>
  </si>
  <si>
    <t xml:space="preserve">Net Working Capital </t>
  </si>
  <si>
    <t>($ in thousands)</t>
  </si>
  <si>
    <t>Change in NWC</t>
  </si>
  <si>
    <t>Sales Revenue</t>
  </si>
  <si>
    <t>Cannibalize Rate</t>
  </si>
  <si>
    <t>AR% of sales</t>
  </si>
  <si>
    <t>Cannibalize Sales</t>
  </si>
  <si>
    <t>AP% of COGS</t>
  </si>
  <si>
    <t>Incremental Sales</t>
  </si>
  <si>
    <t xml:space="preserve">ProductionVolume (000) </t>
  </si>
  <si>
    <t xml:space="preserve">Net Present Value </t>
  </si>
  <si>
    <t>Variable Cost/Unit</t>
  </si>
  <si>
    <t>Free Cash Flow</t>
  </si>
  <si>
    <t>Project Cost Of Capital</t>
  </si>
  <si>
    <t xml:space="preserve">Variable Cost  </t>
  </si>
  <si>
    <t>Discount Factor</t>
  </si>
  <si>
    <t>Depreciation</t>
  </si>
  <si>
    <t>PV of Free Cash Flow</t>
  </si>
  <si>
    <t>Other Fixed</t>
  </si>
  <si>
    <t>NVP</t>
  </si>
  <si>
    <t>COGS</t>
  </si>
  <si>
    <t>Cannibalize Benefit</t>
  </si>
  <si>
    <t>IRR</t>
  </si>
  <si>
    <t>Incremental COGS</t>
  </si>
  <si>
    <t>NPV(000s) and IRR</t>
  </si>
  <si>
    <t>Gross Profit</t>
  </si>
  <si>
    <t>NPV@12%</t>
  </si>
  <si>
    <t xml:space="preserve">Lost Rental Income </t>
  </si>
  <si>
    <t>SG&amp;A - recurring</t>
  </si>
  <si>
    <t xml:space="preserve">Advertising Launch </t>
  </si>
  <si>
    <t>Payback</t>
  </si>
  <si>
    <t>RD &amp; E</t>
  </si>
  <si>
    <t>Years (Total)</t>
  </si>
  <si>
    <t xml:space="preserve">Incremental OpEx </t>
  </si>
  <si>
    <t>Initial Investment</t>
  </si>
  <si>
    <t>Sum of yr 1-yr2</t>
  </si>
  <si>
    <t>Net(Initial+sum)</t>
  </si>
  <si>
    <t>EBIT (Operating Profit)</t>
  </si>
  <si>
    <t>Partial Year</t>
  </si>
  <si>
    <t>ETR (Effective Tax Rate)</t>
  </si>
  <si>
    <t>Payback Period</t>
  </si>
  <si>
    <t>Tax Expense</t>
  </si>
  <si>
    <t xml:space="preserve">NOPAT  </t>
  </si>
  <si>
    <t>MIRR</t>
  </si>
  <si>
    <t>Cash Flows</t>
  </si>
  <si>
    <t>Capex</t>
  </si>
  <si>
    <t>WACC</t>
  </si>
  <si>
    <t>Change NWC</t>
  </si>
  <si>
    <t>Unlevered FCF</t>
  </si>
  <si>
    <t>NPV</t>
  </si>
  <si>
    <t>Assumptions</t>
  </si>
  <si>
    <t>Sales Volume</t>
  </si>
  <si>
    <t>Useful Life</t>
  </si>
  <si>
    <t>Cannablized Rate</t>
  </si>
  <si>
    <t>Cannablize Banefit</t>
  </si>
  <si>
    <t>Lost Rental Income</t>
  </si>
  <si>
    <t>SG&amp;A - Recurring</t>
  </si>
  <si>
    <t>Advertising Launch</t>
  </si>
  <si>
    <t>RD&amp;E</t>
  </si>
  <si>
    <t>Tax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</si>
</sst>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;(#,##0)"/>
    <numFmt numFmtId="165" formatCode="#,##0.00;(#,##0.00)"/>
    <numFmt numFmtId="166" formatCode="&quot;$&quot;#,##0"/>
    <numFmt numFmtId="167" formatCode="0.0%"/>
    <numFmt numFmtId="168" formatCode="_(&quot;$&quot;* #,##0.00_);_(&quot;$&quot;* \(#,##0.00\);_(&quot;$&quot;* &quot;-&quot;??_);_(@_)"/>
  </numFmts>
  <fonts count="11">
    <font>
      <sz val="10.0"/>
      <color rgb="FF000000"/>
      <name val="Arial"/>
      <scheme val="minor"/>
    </font>
    <font>
      <b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1F1F1F"/>
      <name val="Calibri"/>
    </font>
    <font>
      <b/>
      <sz val="8.0"/>
      <color rgb="FF000000"/>
      <name val="Calibri"/>
    </font>
    <font>
      <b/>
      <sz val="9.0"/>
      <color rgb="FF1F1F1F"/>
      <name val="&quot;Google Sans&quot;"/>
    </font>
    <font>
      <sz val="9.0"/>
      <color rgb="FF1F1F1F"/>
      <name val="&quot;Google Sans&quot;"/>
    </font>
    <font>
      <b/>
      <color rgb="FF000000"/>
      <name val="Docs-Calibri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0" fillId="2" fontId="2" numFmtId="0" xfId="0" applyAlignment="1" applyFont="1">
      <alignment horizontal="center" readingOrder="0"/>
    </xf>
    <xf borderId="8" fillId="2" fontId="2" numFmtId="0" xfId="0" applyAlignment="1" applyBorder="1" applyFont="1">
      <alignment horizontal="center" readingOrder="0"/>
    </xf>
    <xf borderId="7" fillId="2" fontId="3" numFmtId="0" xfId="0" applyAlignment="1" applyBorder="1" applyFont="1">
      <alignment readingOrder="0"/>
    </xf>
    <xf borderId="8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7" fillId="2" fontId="2" numFmtId="0" xfId="0" applyAlignment="1" applyBorder="1" applyFon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7" fillId="2" fontId="4" numFmtId="0" xfId="0" applyAlignment="1" applyBorder="1" applyFont="1">
      <alignment readingOrder="0"/>
    </xf>
    <xf borderId="0" fillId="0" fontId="2" numFmtId="165" xfId="0" applyFont="1" applyNumberFormat="1"/>
    <xf borderId="8" fillId="0" fontId="2" numFmtId="165" xfId="0" applyBorder="1" applyFont="1" applyNumberFormat="1"/>
    <xf borderId="7" fillId="2" fontId="5" numFmtId="0" xfId="0" applyAlignment="1" applyBorder="1" applyFont="1">
      <alignment readingOrder="0"/>
    </xf>
    <xf borderId="0" fillId="0" fontId="2" numFmtId="3" xfId="0" applyAlignment="1" applyFont="1" applyNumberFormat="1">
      <alignment readingOrder="0"/>
    </xf>
    <xf borderId="9" fillId="2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165" xfId="0" applyBorder="1" applyFont="1" applyNumberFormat="1"/>
    <xf borderId="0" fillId="0" fontId="2" numFmtId="9" xfId="0" applyAlignment="1" applyFont="1" applyNumberFormat="1">
      <alignment readingOrder="0"/>
    </xf>
    <xf borderId="9" fillId="2" fontId="1" numFmtId="0" xfId="0" applyAlignment="1" applyBorder="1" applyFont="1">
      <alignment readingOrder="0"/>
    </xf>
    <xf borderId="10" fillId="0" fontId="2" numFmtId="0" xfId="0" applyBorder="1" applyFont="1"/>
    <xf borderId="10" fillId="0" fontId="2" numFmtId="164" xfId="0" applyBorder="1" applyFont="1" applyNumberFormat="1"/>
    <xf borderId="10" fillId="0" fontId="2" numFmtId="164" xfId="0" applyAlignment="1" applyBorder="1" applyFont="1" applyNumberFormat="1">
      <alignment readingOrder="0"/>
    </xf>
    <xf borderId="11" fillId="0" fontId="2" numFmtId="0" xfId="0" applyBorder="1" applyFont="1"/>
    <xf borderId="7" fillId="2" fontId="1" numFmtId="0" xfId="0" applyBorder="1" applyFont="1"/>
    <xf borderId="1" fillId="2" fontId="2" numFmtId="0" xfId="0" applyBorder="1" applyFont="1"/>
    <xf borderId="4" fillId="2" fontId="3" numFmtId="0" xfId="0" applyAlignment="1" applyBorder="1" applyFont="1">
      <alignment readingOrder="0"/>
    </xf>
    <xf borderId="7" fillId="2" fontId="6" numFmtId="0" xfId="0" applyAlignment="1" applyBorder="1" applyFont="1">
      <alignment readingOrder="0"/>
    </xf>
    <xf borderId="7" fillId="2" fontId="7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2" fontId="8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165" xfId="0" applyAlignment="1" applyBorder="1" applyFont="1" applyNumberFormat="1">
      <alignment readingOrder="0"/>
    </xf>
    <xf borderId="2" fillId="0" fontId="2" numFmtId="166" xfId="0" applyAlignment="1" applyBorder="1" applyFont="1" applyNumberFormat="1">
      <alignment readingOrder="0"/>
    </xf>
    <xf borderId="9" fillId="2" fontId="8" numFmtId="0" xfId="0" applyAlignment="1" applyBorder="1" applyFont="1">
      <alignment horizontal="left" readingOrder="0"/>
    </xf>
    <xf borderId="10" fillId="0" fontId="2" numFmtId="3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0" fillId="0" fontId="2" numFmtId="3" xfId="0" applyFont="1" applyNumberFormat="1"/>
    <xf borderId="9" fillId="2" fontId="1" numFmtId="0" xfId="0" applyBorder="1" applyFont="1"/>
    <xf borderId="10" fillId="0" fontId="2" numFmtId="167" xfId="0" applyAlignment="1" applyBorder="1" applyFont="1" applyNumberFormat="1">
      <alignment readingOrder="0"/>
    </xf>
    <xf borderId="9" fillId="2" fontId="6" numFmtId="0" xfId="0" applyAlignment="1" applyBorder="1" applyFont="1">
      <alignment readingOrder="0"/>
    </xf>
    <xf borderId="7" fillId="2" fontId="9" numFmtId="0" xfId="0" applyAlignment="1" applyBorder="1" applyFont="1">
      <alignment horizontal="left" readingOrder="0"/>
    </xf>
    <xf borderId="7" fillId="2" fontId="10" numFmtId="0" xfId="0" applyAlignment="1" applyBorder="1" applyFont="1">
      <alignment readingOrder="0" vertical="bottom"/>
    </xf>
    <xf borderId="0" fillId="0" fontId="10" numFmtId="3" xfId="0" applyAlignment="1" applyFont="1" applyNumberForma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0" numFmtId="3" xfId="0" applyAlignment="1" applyFont="1" applyNumberFormat="1">
      <alignment horizontal="right" vertical="bottom"/>
    </xf>
    <xf borderId="8" fillId="0" fontId="10" numFmtId="3" xfId="0" applyAlignment="1" applyBorder="1" applyFont="1" applyNumberFormat="1">
      <alignment horizontal="right" vertical="bottom"/>
    </xf>
    <xf borderId="0" fillId="3" fontId="2" numFmtId="164" xfId="0" applyAlignment="1" applyFill="1" applyFont="1" applyNumberFormat="1">
      <alignment readingOrder="0"/>
    </xf>
    <xf borderId="10" fillId="0" fontId="2" numFmtId="4" xfId="0" applyBorder="1" applyFont="1" applyNumberFormat="1"/>
    <xf borderId="11" fillId="0" fontId="2" numFmtId="164" xfId="0" applyAlignment="1" applyBorder="1" applyFont="1" applyNumberFormat="1">
      <alignment readingOrder="0"/>
    </xf>
    <xf borderId="10" fillId="0" fontId="2" numFmtId="167" xfId="0" applyBorder="1" applyFont="1" applyNumberFormat="1"/>
    <xf borderId="11" fillId="0" fontId="2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2" numFmtId="0" xfId="0" applyBorder="1" applyFont="1"/>
    <xf borderId="5" fillId="0" fontId="2" numFmtId="164" xfId="0" applyAlignment="1" applyBorder="1" applyFont="1" applyNumberFormat="1">
      <alignment readingOrder="0"/>
    </xf>
    <xf borderId="6" fillId="0" fontId="2" numFmtId="0" xfId="0" applyBorder="1" applyFont="1"/>
    <xf borderId="12" fillId="4" fontId="2" numFmtId="0" xfId="0" applyAlignment="1" applyBorder="1" applyFill="1" applyFont="1">
      <alignment readingOrder="0"/>
    </xf>
    <xf borderId="3" fillId="0" fontId="2" numFmtId="9" xfId="0" applyAlignment="1" applyBorder="1" applyFont="1" applyNumberFormat="1">
      <alignment readingOrder="0"/>
    </xf>
    <xf borderId="13" fillId="4" fontId="2" numFmtId="0" xfId="0" applyAlignment="1" applyBorder="1" applyFont="1">
      <alignment readingOrder="0"/>
    </xf>
    <xf borderId="8" fillId="0" fontId="2" numFmtId="3" xfId="0" applyBorder="1" applyFont="1" applyNumberFormat="1"/>
    <xf borderId="1" fillId="4" fontId="2" numFmtId="0" xfId="0" applyAlignment="1" applyBorder="1" applyFont="1">
      <alignment readingOrder="0"/>
    </xf>
    <xf borderId="3" fillId="0" fontId="2" numFmtId="0" xfId="0" applyBorder="1" applyFont="1"/>
    <xf borderId="13" fillId="4" fontId="9" numFmtId="0" xfId="0" applyAlignment="1" applyBorder="1" applyFont="1">
      <alignment readingOrder="0" shrinkToFit="0" vertical="bottom" wrapText="0"/>
    </xf>
    <xf borderId="8" fillId="0" fontId="2" numFmtId="167" xfId="0" applyBorder="1" applyFont="1" applyNumberFormat="1"/>
    <xf borderId="0" fillId="0" fontId="2" numFmtId="168" xfId="0" applyFont="1" applyNumberFormat="1"/>
    <xf borderId="7" fillId="0" fontId="2" numFmtId="0" xfId="0" applyAlignment="1" applyBorder="1" applyFont="1">
      <alignment readingOrder="0"/>
    </xf>
    <xf borderId="13" fillId="4" fontId="9" numFmtId="0" xfId="0" applyAlignment="1" applyBorder="1" applyFont="1">
      <alignment readingOrder="0" shrinkToFit="0" vertical="bottom" wrapText="0"/>
    </xf>
    <xf borderId="14" fillId="4" fontId="9" numFmtId="0" xfId="0" applyAlignment="1" applyBorder="1" applyFont="1">
      <alignment readingOrder="0" shrinkToFit="0" vertical="bottom" wrapText="0"/>
    </xf>
    <xf borderId="11" fillId="0" fontId="9" numFmtId="4" xfId="0" applyAlignment="1" applyBorder="1" applyFont="1" applyNumberForma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8" fillId="0" fontId="2" numFmtId="9" xfId="0" applyAlignment="1" applyBorder="1" applyFont="1" applyNumberFormat="1">
      <alignment readingOrder="0"/>
    </xf>
    <xf borderId="0" fillId="0" fontId="9" numFmtId="0" xfId="0" applyAlignment="1" applyFont="1">
      <alignment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4" xfId="0" applyAlignment="1" applyFont="1" applyNumberFormat="1">
      <alignment horizontal="right" readingOrder="0" shrinkToFit="0" vertical="bottom" wrapText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9.38"/>
    <col customWidth="1" min="11" max="11" width="30.38"/>
    <col customWidth="1" min="13" max="13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4" t="s">
        <v>9</v>
      </c>
      <c r="L1" s="5">
        <v>0.0</v>
      </c>
      <c r="M1" s="5">
        <v>1.0</v>
      </c>
      <c r="N1" s="5">
        <v>2.0</v>
      </c>
      <c r="O1" s="5">
        <v>3.0</v>
      </c>
      <c r="P1" s="5">
        <v>4.0</v>
      </c>
      <c r="Q1" s="5">
        <v>5.0</v>
      </c>
      <c r="R1" s="6"/>
    </row>
    <row r="2">
      <c r="A2" s="7" t="s">
        <v>10</v>
      </c>
      <c r="B2" s="8">
        <v>2019.0</v>
      </c>
      <c r="C2" s="8">
        <v>2020.0</v>
      </c>
      <c r="D2" s="8">
        <v>2021.0</v>
      </c>
      <c r="E2" s="8">
        <v>2022.0</v>
      </c>
      <c r="F2" s="8">
        <v>2023.0</v>
      </c>
      <c r="G2" s="8">
        <v>2024.0</v>
      </c>
      <c r="H2" s="8">
        <v>2025.0</v>
      </c>
      <c r="I2" s="9">
        <v>2026.0</v>
      </c>
      <c r="K2" s="10" t="s">
        <v>11</v>
      </c>
      <c r="R2" s="11"/>
    </row>
    <row r="3">
      <c r="A3" s="7"/>
      <c r="B3" s="12"/>
      <c r="C3" s="13"/>
      <c r="D3" s="12"/>
      <c r="E3" s="12"/>
      <c r="F3" s="12"/>
      <c r="G3" s="12"/>
      <c r="H3" s="12"/>
      <c r="I3" s="11"/>
      <c r="K3" s="14" t="s">
        <v>12</v>
      </c>
      <c r="M3" s="15">
        <f t="shared" ref="M3:P3" si="1">D10*$L$8</f>
        <v>3525</v>
      </c>
      <c r="N3" s="15">
        <f t="shared" si="1"/>
        <v>3525</v>
      </c>
      <c r="O3" s="15">
        <f t="shared" si="1"/>
        <v>3525</v>
      </c>
      <c r="P3" s="15">
        <f t="shared" si="1"/>
        <v>3525</v>
      </c>
      <c r="Q3" s="16">
        <f t="shared" ref="Q3:R3" si="2">H10*0.15</f>
        <v>0</v>
      </c>
      <c r="R3" s="11">
        <f t="shared" si="2"/>
        <v>0</v>
      </c>
    </row>
    <row r="4">
      <c r="A4" s="7" t="s">
        <v>13</v>
      </c>
      <c r="C4" s="17"/>
      <c r="D4" s="13">
        <f t="shared" ref="D4:G4" si="3">$L$43</f>
        <v>100</v>
      </c>
      <c r="E4" s="13">
        <f t="shared" si="3"/>
        <v>100</v>
      </c>
      <c r="F4" s="13">
        <f t="shared" si="3"/>
        <v>100</v>
      </c>
      <c r="G4" s="13">
        <f t="shared" si="3"/>
        <v>100</v>
      </c>
      <c r="I4" s="11"/>
      <c r="K4" s="14" t="s">
        <v>14</v>
      </c>
      <c r="L4" s="18">
        <f t="shared" ref="L4:Q4" si="4">(C21-C16)*-$L$9</f>
        <v>0</v>
      </c>
      <c r="M4" s="18">
        <f t="shared" si="4"/>
        <v>-1425</v>
      </c>
      <c r="N4" s="18">
        <f t="shared" si="4"/>
        <v>-1425</v>
      </c>
      <c r="O4" s="18">
        <f t="shared" si="4"/>
        <v>-1425</v>
      </c>
      <c r="P4" s="18">
        <f t="shared" si="4"/>
        <v>-1425</v>
      </c>
      <c r="Q4" s="18">
        <f t="shared" si="4"/>
        <v>0</v>
      </c>
      <c r="R4" s="11"/>
    </row>
    <row r="5">
      <c r="A5" s="19" t="s">
        <v>15</v>
      </c>
      <c r="C5" s="17"/>
      <c r="D5" s="13">
        <f t="shared" ref="D5:G5" si="5">$L$44</f>
        <v>260</v>
      </c>
      <c r="E5" s="13">
        <f t="shared" si="5"/>
        <v>260</v>
      </c>
      <c r="F5" s="13">
        <f t="shared" si="5"/>
        <v>260</v>
      </c>
      <c r="G5" s="13">
        <f t="shared" si="5"/>
        <v>260</v>
      </c>
      <c r="I5" s="11"/>
      <c r="K5" s="14" t="s">
        <v>16</v>
      </c>
      <c r="L5" s="12">
        <v>0.0</v>
      </c>
      <c r="M5" s="20">
        <f t="shared" ref="M5:R5" si="6">M3+M4</f>
        <v>2100</v>
      </c>
      <c r="N5" s="20">
        <f t="shared" si="6"/>
        <v>2100</v>
      </c>
      <c r="O5" s="20">
        <f t="shared" si="6"/>
        <v>2100</v>
      </c>
      <c r="P5" s="20">
        <f t="shared" si="6"/>
        <v>2100</v>
      </c>
      <c r="Q5" s="20">
        <f t="shared" si="6"/>
        <v>0</v>
      </c>
      <c r="R5" s="21">
        <f t="shared" si="6"/>
        <v>0</v>
      </c>
    </row>
    <row r="6">
      <c r="A6" s="22" t="s">
        <v>17</v>
      </c>
      <c r="C6" s="17"/>
      <c r="D6" s="17"/>
      <c r="E6" s="23"/>
      <c r="I6" s="11"/>
      <c r="K6" s="24" t="s">
        <v>18</v>
      </c>
      <c r="L6" s="25">
        <v>0.0</v>
      </c>
      <c r="M6" s="26">
        <f t="shared" ref="M6:R6" si="7">L5-M5</f>
        <v>-2100</v>
      </c>
      <c r="N6" s="26">
        <f t="shared" si="7"/>
        <v>0</v>
      </c>
      <c r="O6" s="26">
        <f t="shared" si="7"/>
        <v>0</v>
      </c>
      <c r="P6" s="26">
        <f t="shared" si="7"/>
        <v>0</v>
      </c>
      <c r="Q6" s="26">
        <f t="shared" si="7"/>
        <v>2100</v>
      </c>
      <c r="R6" s="26">
        <f t="shared" si="7"/>
        <v>0</v>
      </c>
    </row>
    <row r="7">
      <c r="A7" s="7" t="s">
        <v>19</v>
      </c>
      <c r="C7" s="17"/>
      <c r="D7" s="13">
        <f>$D4*$D5</f>
        <v>26000</v>
      </c>
      <c r="E7" s="13">
        <f t="shared" ref="E7:G7" si="8">E4*E5</f>
        <v>26000</v>
      </c>
      <c r="F7" s="13">
        <f t="shared" si="8"/>
        <v>26000</v>
      </c>
      <c r="G7" s="13">
        <f t="shared" si="8"/>
        <v>26000</v>
      </c>
      <c r="I7" s="11"/>
    </row>
    <row r="8">
      <c r="A8" s="7" t="s">
        <v>20</v>
      </c>
      <c r="C8" s="17"/>
      <c r="D8" s="27">
        <f t="shared" ref="D8:G8" si="9">$L$46</f>
        <v>-0.25</v>
      </c>
      <c r="E8" s="27">
        <f t="shared" si="9"/>
        <v>-0.25</v>
      </c>
      <c r="F8" s="27">
        <f t="shared" si="9"/>
        <v>-0.25</v>
      </c>
      <c r="G8" s="27">
        <f t="shared" si="9"/>
        <v>-0.25</v>
      </c>
      <c r="I8" s="11"/>
      <c r="K8" s="12" t="s">
        <v>21</v>
      </c>
      <c r="L8" s="27">
        <v>0.15</v>
      </c>
    </row>
    <row r="9">
      <c r="A9" s="28" t="s">
        <v>22</v>
      </c>
      <c r="B9" s="29"/>
      <c r="C9" s="30"/>
      <c r="D9" s="31">
        <f t="shared" ref="D9:G9" si="10">(D4*D8)*100</f>
        <v>-2500</v>
      </c>
      <c r="E9" s="31">
        <f t="shared" si="10"/>
        <v>-2500</v>
      </c>
      <c r="F9" s="31">
        <f t="shared" si="10"/>
        <v>-2500</v>
      </c>
      <c r="G9" s="31">
        <f t="shared" si="10"/>
        <v>-2500</v>
      </c>
      <c r="H9" s="29"/>
      <c r="I9" s="32"/>
      <c r="K9" s="12" t="s">
        <v>23</v>
      </c>
      <c r="L9" s="27">
        <v>0.15</v>
      </c>
    </row>
    <row r="10">
      <c r="A10" s="7" t="s">
        <v>24</v>
      </c>
      <c r="C10" s="17"/>
      <c r="D10" s="13">
        <f t="shared" ref="D10:G10" si="11">D7-(-D9)</f>
        <v>23500</v>
      </c>
      <c r="E10" s="13">
        <f t="shared" si="11"/>
        <v>23500</v>
      </c>
      <c r="F10" s="13">
        <f t="shared" si="11"/>
        <v>23500</v>
      </c>
      <c r="G10" s="13">
        <f t="shared" si="11"/>
        <v>23500</v>
      </c>
      <c r="I10" s="11"/>
    </row>
    <row r="11">
      <c r="A11" s="33"/>
      <c r="C11" s="17"/>
      <c r="D11" s="17"/>
      <c r="E11" s="20"/>
      <c r="I11" s="11"/>
      <c r="K11" s="34"/>
      <c r="L11" s="35" t="s">
        <v>9</v>
      </c>
      <c r="M11" s="5">
        <v>0.0</v>
      </c>
      <c r="N11" s="5">
        <v>1.0</v>
      </c>
      <c r="O11" s="5">
        <v>2.0</v>
      </c>
      <c r="P11" s="5">
        <v>3.0</v>
      </c>
      <c r="Q11" s="5">
        <v>4.0</v>
      </c>
      <c r="R11" s="6">
        <v>5.0</v>
      </c>
    </row>
    <row r="12">
      <c r="A12" s="7" t="s">
        <v>25</v>
      </c>
      <c r="C12" s="17"/>
      <c r="D12" s="13">
        <f t="shared" ref="D12:G12" si="12">D4</f>
        <v>100</v>
      </c>
      <c r="E12" s="13">
        <f t="shared" si="12"/>
        <v>100</v>
      </c>
      <c r="F12" s="13">
        <f t="shared" si="12"/>
        <v>100</v>
      </c>
      <c r="G12" s="13">
        <f t="shared" si="12"/>
        <v>100</v>
      </c>
      <c r="I12" s="11"/>
      <c r="K12" s="10" t="s">
        <v>26</v>
      </c>
      <c r="R12" s="11"/>
    </row>
    <row r="13">
      <c r="A13" s="36" t="s">
        <v>27</v>
      </c>
      <c r="C13" s="17"/>
      <c r="D13" s="13">
        <f t="shared" ref="D13:G13" si="13">$L$48</f>
        <v>60</v>
      </c>
      <c r="E13" s="13">
        <f t="shared" si="13"/>
        <v>60</v>
      </c>
      <c r="F13" s="13">
        <f t="shared" si="13"/>
        <v>60</v>
      </c>
      <c r="G13" s="13">
        <f t="shared" si="13"/>
        <v>60</v>
      </c>
      <c r="I13" s="11"/>
      <c r="K13" s="14" t="s">
        <v>28</v>
      </c>
      <c r="M13" s="18">
        <f t="shared" ref="M13:R13" si="14">C40</f>
        <v>-16500</v>
      </c>
      <c r="N13" s="18">
        <f t="shared" si="14"/>
        <v>5100</v>
      </c>
      <c r="O13" s="18">
        <f t="shared" si="14"/>
        <v>7200</v>
      </c>
      <c r="P13" s="18">
        <f t="shared" si="14"/>
        <v>7200</v>
      </c>
      <c r="Q13" s="18">
        <f t="shared" si="14"/>
        <v>7200</v>
      </c>
      <c r="R13" s="18">
        <f t="shared" si="14"/>
        <v>2700</v>
      </c>
    </row>
    <row r="14">
      <c r="A14" s="37"/>
      <c r="C14" s="17"/>
      <c r="D14" s="17"/>
      <c r="I14" s="11"/>
      <c r="K14" s="14" t="s">
        <v>29</v>
      </c>
      <c r="L14" s="27">
        <f>C41</f>
        <v>0.12</v>
      </c>
      <c r="R14" s="11"/>
    </row>
    <row r="15">
      <c r="A15" s="7" t="s">
        <v>30</v>
      </c>
      <c r="C15" s="17"/>
      <c r="D15" s="13">
        <f t="shared" ref="D15:H15" si="15">D12*D13</f>
        <v>6000</v>
      </c>
      <c r="E15" s="13">
        <f t="shared" si="15"/>
        <v>6000</v>
      </c>
      <c r="F15" s="13">
        <f t="shared" si="15"/>
        <v>6000</v>
      </c>
      <c r="G15" s="13">
        <f t="shared" si="15"/>
        <v>6000</v>
      </c>
      <c r="H15" s="13">
        <f t="shared" si="15"/>
        <v>0</v>
      </c>
      <c r="I15" s="11"/>
      <c r="K15" s="14" t="s">
        <v>31</v>
      </c>
      <c r="M15" s="12">
        <v>1.0</v>
      </c>
      <c r="N15" s="12">
        <v>0.893</v>
      </c>
      <c r="O15" s="12">
        <v>0.797</v>
      </c>
      <c r="P15" s="12">
        <v>0.712</v>
      </c>
      <c r="Q15" s="12">
        <v>0.636</v>
      </c>
      <c r="R15" s="38">
        <v>0.567</v>
      </c>
    </row>
    <row r="16">
      <c r="A16" s="39" t="s">
        <v>32</v>
      </c>
      <c r="C16" s="17"/>
      <c r="D16" s="13">
        <f t="shared" ref="D16:H16" si="16">$L$55/$L$45</f>
        <v>1500</v>
      </c>
      <c r="E16" s="13">
        <f t="shared" si="16"/>
        <v>1500</v>
      </c>
      <c r="F16" s="13">
        <f t="shared" si="16"/>
        <v>1500</v>
      </c>
      <c r="G16" s="13">
        <f t="shared" si="16"/>
        <v>1500</v>
      </c>
      <c r="H16" s="13">
        <f t="shared" si="16"/>
        <v>1500</v>
      </c>
      <c r="I16" s="11"/>
      <c r="K16" s="40" t="s">
        <v>33</v>
      </c>
      <c r="L16" s="41"/>
      <c r="M16" s="42">
        <f t="shared" ref="M16:R16" si="17">M13*M15</f>
        <v>-16500</v>
      </c>
      <c r="N16" s="43">
        <f t="shared" si="17"/>
        <v>4554.3</v>
      </c>
      <c r="O16" s="43">
        <f t="shared" si="17"/>
        <v>5738.4</v>
      </c>
      <c r="P16" s="43">
        <f t="shared" si="17"/>
        <v>5126.4</v>
      </c>
      <c r="Q16" s="43">
        <f t="shared" si="17"/>
        <v>4579.2</v>
      </c>
      <c r="R16" s="43">
        <f t="shared" si="17"/>
        <v>1530.9</v>
      </c>
    </row>
    <row r="17">
      <c r="A17" s="44" t="s">
        <v>34</v>
      </c>
      <c r="B17" s="29"/>
      <c r="C17" s="30"/>
      <c r="D17" s="31">
        <f t="shared" ref="D17:G17" si="18">$L$49</f>
        <v>5000</v>
      </c>
      <c r="E17" s="31">
        <f t="shared" si="18"/>
        <v>5000</v>
      </c>
      <c r="F17" s="31">
        <f t="shared" si="18"/>
        <v>5000</v>
      </c>
      <c r="G17" s="31">
        <f t="shared" si="18"/>
        <v>5000</v>
      </c>
      <c r="H17" s="25">
        <v>0.0</v>
      </c>
      <c r="I17" s="32"/>
      <c r="K17" s="24" t="s">
        <v>35</v>
      </c>
      <c r="L17" s="29"/>
      <c r="M17" s="45">
        <f t="array" ref="M17">NPV(L14,N13:R13)+M13</f>
        <v>5025.967806</v>
      </c>
      <c r="N17" s="29"/>
      <c r="O17" s="29"/>
      <c r="P17" s="29"/>
      <c r="Q17" s="29"/>
      <c r="R17" s="32"/>
    </row>
    <row r="18">
      <c r="A18" s="36" t="s">
        <v>36</v>
      </c>
      <c r="C18" s="17"/>
      <c r="D18" s="23">
        <f t="shared" ref="D18:H18" si="19">sum(D15:D17)</f>
        <v>12500</v>
      </c>
      <c r="E18" s="23">
        <f t="shared" si="19"/>
        <v>12500</v>
      </c>
      <c r="F18" s="23">
        <f t="shared" si="19"/>
        <v>12500</v>
      </c>
      <c r="G18" s="23">
        <f t="shared" si="19"/>
        <v>12500</v>
      </c>
      <c r="H18" s="23">
        <f t="shared" si="19"/>
        <v>1500</v>
      </c>
      <c r="I18" s="11"/>
    </row>
    <row r="19">
      <c r="A19" s="28" t="s">
        <v>37</v>
      </c>
      <c r="B19" s="29"/>
      <c r="C19" s="30"/>
      <c r="D19" s="31">
        <f t="shared" ref="D19:G19" si="20">$L$47</f>
        <v>-1500</v>
      </c>
      <c r="E19" s="31">
        <f t="shared" si="20"/>
        <v>-1500</v>
      </c>
      <c r="F19" s="31">
        <f t="shared" si="20"/>
        <v>-1500</v>
      </c>
      <c r="G19" s="31">
        <f t="shared" si="20"/>
        <v>-1500</v>
      </c>
      <c r="H19" s="31"/>
      <c r="I19" s="32"/>
      <c r="T19" s="12">
        <v>12.0</v>
      </c>
    </row>
    <row r="20">
      <c r="A20" s="33"/>
      <c r="C20" s="17"/>
      <c r="D20" s="17"/>
      <c r="I20" s="11"/>
      <c r="K20" s="46" t="s">
        <v>38</v>
      </c>
      <c r="L20" s="47" t="s">
        <v>9</v>
      </c>
      <c r="M20" s="48">
        <v>0.0</v>
      </c>
      <c r="N20" s="48">
        <v>1.0</v>
      </c>
      <c r="O20" s="48">
        <v>2.0</v>
      </c>
      <c r="P20" s="48">
        <v>3.0</v>
      </c>
      <c r="Q20" s="48">
        <v>4.0</v>
      </c>
      <c r="R20" s="49">
        <v>5.0</v>
      </c>
    </row>
    <row r="21">
      <c r="A21" s="7" t="s">
        <v>39</v>
      </c>
      <c r="C21" s="17">
        <f t="shared" ref="C21:H21" si="21">C18-(-C19)</f>
        <v>0</v>
      </c>
      <c r="D21" s="50">
        <f t="shared" si="21"/>
        <v>11000</v>
      </c>
      <c r="E21" s="50">
        <f t="shared" si="21"/>
        <v>11000</v>
      </c>
      <c r="F21" s="50">
        <f t="shared" si="21"/>
        <v>11000</v>
      </c>
      <c r="G21" s="50">
        <f t="shared" si="21"/>
        <v>11000</v>
      </c>
      <c r="H21" s="50">
        <f t="shared" si="21"/>
        <v>1500</v>
      </c>
      <c r="I21" s="11"/>
      <c r="K21" s="14" t="s">
        <v>40</v>
      </c>
      <c r="R21" s="11"/>
    </row>
    <row r="22">
      <c r="A22" s="51"/>
      <c r="B22" s="29"/>
      <c r="C22" s="30"/>
      <c r="D22" s="30"/>
      <c r="E22" s="29"/>
      <c r="F22" s="29"/>
      <c r="G22" s="29"/>
      <c r="H22" s="29"/>
      <c r="I22" s="32"/>
      <c r="K22" s="14" t="s">
        <v>28</v>
      </c>
      <c r="M22" s="18">
        <f t="shared" ref="M22:R22" si="22">M13</f>
        <v>-16500</v>
      </c>
      <c r="N22" s="18">
        <f t="shared" si="22"/>
        <v>5100</v>
      </c>
      <c r="O22" s="18">
        <f t="shared" si="22"/>
        <v>7200</v>
      </c>
      <c r="P22" s="18">
        <f t="shared" si="22"/>
        <v>7200</v>
      </c>
      <c r="Q22" s="18">
        <f t="shared" si="22"/>
        <v>7200</v>
      </c>
      <c r="R22" s="18">
        <f t="shared" si="22"/>
        <v>2700</v>
      </c>
    </row>
    <row r="23">
      <c r="A23" s="28" t="s">
        <v>41</v>
      </c>
      <c r="B23" s="29"/>
      <c r="C23" s="31">
        <f t="shared" ref="C23:H23" si="23">C10-C21</f>
        <v>0</v>
      </c>
      <c r="D23" s="31">
        <f t="shared" si="23"/>
        <v>12500</v>
      </c>
      <c r="E23" s="31">
        <f t="shared" si="23"/>
        <v>12500</v>
      </c>
      <c r="F23" s="31">
        <f t="shared" si="23"/>
        <v>12500</v>
      </c>
      <c r="G23" s="31">
        <f t="shared" si="23"/>
        <v>12500</v>
      </c>
      <c r="H23" s="31">
        <f t="shared" si="23"/>
        <v>-1500</v>
      </c>
      <c r="I23" s="32"/>
      <c r="K23" s="14" t="s">
        <v>42</v>
      </c>
      <c r="M23" s="23">
        <f>M17</f>
        <v>5025.967806</v>
      </c>
      <c r="R23" s="11"/>
    </row>
    <row r="24">
      <c r="A24" s="33"/>
      <c r="C24" s="17"/>
      <c r="D24" s="17"/>
      <c r="I24" s="11"/>
      <c r="K24" s="24" t="s">
        <v>38</v>
      </c>
      <c r="L24" s="29"/>
      <c r="M24" s="52">
        <f>IRR(M22:R22)</f>
        <v>0.2411420061</v>
      </c>
      <c r="N24" s="29"/>
      <c r="O24" s="29"/>
      <c r="P24" s="29"/>
      <c r="Q24" s="29"/>
      <c r="R24" s="32"/>
    </row>
    <row r="25">
      <c r="A25" s="7" t="s">
        <v>43</v>
      </c>
      <c r="C25" s="13">
        <v>0.0</v>
      </c>
      <c r="D25" s="13">
        <f t="shared" ref="D25:G25" si="24">$L$50</f>
        <v>200</v>
      </c>
      <c r="E25" s="13">
        <f t="shared" si="24"/>
        <v>200</v>
      </c>
      <c r="F25" s="13">
        <f t="shared" si="24"/>
        <v>200</v>
      </c>
      <c r="G25" s="13">
        <f t="shared" si="24"/>
        <v>200</v>
      </c>
      <c r="H25" s="12">
        <v>0.0</v>
      </c>
      <c r="I25" s="11"/>
    </row>
    <row r="26">
      <c r="A26" s="36" t="s">
        <v>44</v>
      </c>
      <c r="C26" s="13">
        <v>0.0</v>
      </c>
      <c r="D26" s="13">
        <f t="shared" ref="D26:G26" si="25">$L$51</f>
        <v>2800</v>
      </c>
      <c r="E26" s="13">
        <f t="shared" si="25"/>
        <v>2800</v>
      </c>
      <c r="F26" s="13">
        <f t="shared" si="25"/>
        <v>2800</v>
      </c>
      <c r="G26" s="13">
        <f t="shared" si="25"/>
        <v>2800</v>
      </c>
      <c r="H26" s="12">
        <v>0.0</v>
      </c>
      <c r="I26" s="11"/>
    </row>
    <row r="27">
      <c r="A27" s="7" t="s">
        <v>45</v>
      </c>
      <c r="C27" s="13">
        <v>0.0</v>
      </c>
      <c r="D27" s="13">
        <f t="shared" ref="D27:G27" si="26">$L$52</f>
        <v>0</v>
      </c>
      <c r="E27" s="13">
        <f t="shared" si="26"/>
        <v>0</v>
      </c>
      <c r="F27" s="13">
        <f t="shared" si="26"/>
        <v>0</v>
      </c>
      <c r="G27" s="13">
        <f t="shared" si="26"/>
        <v>0</v>
      </c>
      <c r="H27" s="13">
        <v>0.0</v>
      </c>
      <c r="I27" s="11"/>
      <c r="K27" s="46" t="s">
        <v>46</v>
      </c>
      <c r="L27" s="47" t="s">
        <v>9</v>
      </c>
      <c r="M27" s="48">
        <v>0.0</v>
      </c>
      <c r="N27" s="48">
        <v>1.0</v>
      </c>
      <c r="O27" s="48">
        <v>2.0</v>
      </c>
      <c r="P27" s="48">
        <v>3.0</v>
      </c>
      <c r="Q27" s="48">
        <v>4.0</v>
      </c>
      <c r="R27" s="49">
        <v>5.0</v>
      </c>
    </row>
    <row r="28">
      <c r="A28" s="53" t="s">
        <v>47</v>
      </c>
      <c r="B28" s="29"/>
      <c r="C28" s="31">
        <v>15000.0</v>
      </c>
      <c r="D28" s="31">
        <f t="shared" ref="D28:H28" si="27">$L$53</f>
        <v>0</v>
      </c>
      <c r="E28" s="31">
        <f t="shared" si="27"/>
        <v>0</v>
      </c>
      <c r="F28" s="31">
        <f t="shared" si="27"/>
        <v>0</v>
      </c>
      <c r="G28" s="31">
        <f t="shared" si="27"/>
        <v>0</v>
      </c>
      <c r="H28" s="31">
        <f t="shared" si="27"/>
        <v>0</v>
      </c>
      <c r="I28" s="32"/>
      <c r="K28" s="14" t="s">
        <v>48</v>
      </c>
      <c r="L28" s="12">
        <v>5.0</v>
      </c>
      <c r="R28" s="11"/>
    </row>
    <row r="29">
      <c r="A29" s="7" t="s">
        <v>49</v>
      </c>
      <c r="C29" s="13">
        <f t="shared" ref="C29:H29" si="28">sum(C25:C28)</f>
        <v>15000</v>
      </c>
      <c r="D29" s="13">
        <f t="shared" si="28"/>
        <v>3000</v>
      </c>
      <c r="E29" s="13">
        <f t="shared" si="28"/>
        <v>3000</v>
      </c>
      <c r="F29" s="13">
        <f t="shared" si="28"/>
        <v>3000</v>
      </c>
      <c r="G29" s="13">
        <f t="shared" si="28"/>
        <v>3000</v>
      </c>
      <c r="H29" s="13">
        <f t="shared" si="28"/>
        <v>0</v>
      </c>
      <c r="I29" s="11"/>
      <c r="K29" s="54" t="s">
        <v>50</v>
      </c>
      <c r="L29" s="23">
        <f>C40</f>
        <v>-16500</v>
      </c>
      <c r="M29" s="18"/>
      <c r="R29" s="11"/>
    </row>
    <row r="30">
      <c r="A30" s="7"/>
      <c r="C30" s="13"/>
      <c r="D30" s="13"/>
      <c r="E30" s="13"/>
      <c r="F30" s="13"/>
      <c r="G30" s="13"/>
      <c r="H30" s="13"/>
      <c r="I30" s="11"/>
      <c r="K30" s="55" t="s">
        <v>51</v>
      </c>
      <c r="L30" s="56">
        <f>SUM(N30:O30)</f>
        <v>12300</v>
      </c>
      <c r="M30" s="57"/>
      <c r="N30" s="58">
        <f t="shared" ref="N30:R30" si="29">D40</f>
        <v>5100</v>
      </c>
      <c r="O30" s="58">
        <f t="shared" si="29"/>
        <v>7200</v>
      </c>
      <c r="P30" s="58">
        <f t="shared" si="29"/>
        <v>7200</v>
      </c>
      <c r="Q30" s="58">
        <f t="shared" si="29"/>
        <v>7200</v>
      </c>
      <c r="R30" s="59">
        <f t="shared" si="29"/>
        <v>2700</v>
      </c>
    </row>
    <row r="31">
      <c r="A31" s="36"/>
      <c r="C31" s="13"/>
      <c r="D31" s="13"/>
      <c r="E31" s="23"/>
      <c r="F31" s="23"/>
      <c r="G31" s="23"/>
      <c r="H31" s="18"/>
      <c r="I31" s="11"/>
      <c r="K31" s="14" t="s">
        <v>52</v>
      </c>
      <c r="L31" s="50">
        <f>L29+L30</f>
        <v>-4200</v>
      </c>
      <c r="M31" s="20"/>
      <c r="R31" s="11"/>
    </row>
    <row r="32">
      <c r="A32" s="36" t="s">
        <v>53</v>
      </c>
      <c r="C32" s="60">
        <f t="shared" ref="C32:H32" si="30">C23-C29</f>
        <v>-15000</v>
      </c>
      <c r="D32" s="13">
        <f t="shared" si="30"/>
        <v>9500</v>
      </c>
      <c r="E32" s="13">
        <f t="shared" si="30"/>
        <v>9500</v>
      </c>
      <c r="F32" s="13">
        <f t="shared" si="30"/>
        <v>9500</v>
      </c>
      <c r="G32" s="13">
        <f t="shared" si="30"/>
        <v>9500</v>
      </c>
      <c r="H32" s="13">
        <f t="shared" si="30"/>
        <v>-1500</v>
      </c>
      <c r="I32" s="11"/>
      <c r="K32" s="14" t="s">
        <v>54</v>
      </c>
      <c r="L32" s="16">
        <f>L31/E40</f>
        <v>-0.5833333333</v>
      </c>
      <c r="R32" s="11"/>
    </row>
    <row r="33">
      <c r="A33" s="36" t="s">
        <v>55</v>
      </c>
      <c r="C33" s="27">
        <f t="shared" ref="C33:H33" si="31">$L$54</f>
        <v>0.4</v>
      </c>
      <c r="D33" s="27">
        <f t="shared" si="31"/>
        <v>0.4</v>
      </c>
      <c r="E33" s="27">
        <f t="shared" si="31"/>
        <v>0.4</v>
      </c>
      <c r="F33" s="27">
        <f t="shared" si="31"/>
        <v>0.4</v>
      </c>
      <c r="G33" s="27">
        <f t="shared" si="31"/>
        <v>0.4</v>
      </c>
      <c r="H33" s="27">
        <f t="shared" si="31"/>
        <v>0.4</v>
      </c>
      <c r="I33" s="11"/>
      <c r="K33" s="24" t="s">
        <v>56</v>
      </c>
      <c r="L33" s="61">
        <f>2-L32</f>
        <v>2.583333333</v>
      </c>
      <c r="M33" s="29"/>
      <c r="N33" s="29"/>
      <c r="O33" s="29"/>
      <c r="P33" s="29"/>
      <c r="Q33" s="29"/>
      <c r="R33" s="32"/>
    </row>
    <row r="34">
      <c r="A34" s="53" t="s">
        <v>57</v>
      </c>
      <c r="B34" s="29"/>
      <c r="C34" s="31">
        <f t="shared" ref="C34:I34" si="32">C32*C33</f>
        <v>-6000</v>
      </c>
      <c r="D34" s="31">
        <f t="shared" si="32"/>
        <v>3800</v>
      </c>
      <c r="E34" s="31">
        <f t="shared" si="32"/>
        <v>3800</v>
      </c>
      <c r="F34" s="31">
        <f t="shared" si="32"/>
        <v>3800</v>
      </c>
      <c r="G34" s="31">
        <f t="shared" si="32"/>
        <v>3800</v>
      </c>
      <c r="H34" s="31">
        <f t="shared" si="32"/>
        <v>-600</v>
      </c>
      <c r="I34" s="62">
        <f t="shared" si="32"/>
        <v>0</v>
      </c>
    </row>
    <row r="35">
      <c r="A35" s="7"/>
      <c r="C35" s="13"/>
      <c r="D35" s="13"/>
      <c r="E35" s="23"/>
      <c r="F35" s="23"/>
      <c r="G35" s="23"/>
      <c r="H35" s="13"/>
      <c r="I35" s="11"/>
    </row>
    <row r="36">
      <c r="A36" s="7" t="s">
        <v>58</v>
      </c>
      <c r="C36" s="13">
        <f t="shared" ref="C36:H36" si="33">C32-C34</f>
        <v>-9000</v>
      </c>
      <c r="D36" s="13">
        <f t="shared" si="33"/>
        <v>5700</v>
      </c>
      <c r="E36" s="13">
        <f t="shared" si="33"/>
        <v>5700</v>
      </c>
      <c r="F36" s="13">
        <f t="shared" si="33"/>
        <v>5700</v>
      </c>
      <c r="G36" s="13">
        <f t="shared" si="33"/>
        <v>5700</v>
      </c>
      <c r="H36" s="13">
        <f t="shared" si="33"/>
        <v>-900</v>
      </c>
      <c r="I36" s="11"/>
      <c r="K36" s="46" t="s">
        <v>59</v>
      </c>
      <c r="L36" s="47" t="s">
        <v>9</v>
      </c>
      <c r="M36" s="48">
        <v>0.0</v>
      </c>
      <c r="N36" s="48">
        <v>1.0</v>
      </c>
      <c r="O36" s="48">
        <v>2.0</v>
      </c>
      <c r="P36" s="48">
        <v>3.0</v>
      </c>
      <c r="Q36" s="48">
        <v>4.0</v>
      </c>
      <c r="R36" s="49">
        <v>5.0</v>
      </c>
    </row>
    <row r="37">
      <c r="A37" s="36" t="s">
        <v>32</v>
      </c>
      <c r="C37" s="13" t="str">
        <f t="shared" ref="C37:H37" si="34">C16</f>
        <v/>
      </c>
      <c r="D37" s="13">
        <f t="shared" si="34"/>
        <v>1500</v>
      </c>
      <c r="E37" s="13">
        <f t="shared" si="34"/>
        <v>1500</v>
      </c>
      <c r="F37" s="13">
        <f t="shared" si="34"/>
        <v>1500</v>
      </c>
      <c r="G37" s="13">
        <f t="shared" si="34"/>
        <v>1500</v>
      </c>
      <c r="H37" s="13">
        <f t="shared" si="34"/>
        <v>1500</v>
      </c>
      <c r="I37" s="11"/>
      <c r="K37" s="14" t="s">
        <v>60</v>
      </c>
      <c r="M37" s="20">
        <f t="shared" ref="M37:R37" si="35">M13</f>
        <v>-16500</v>
      </c>
      <c r="N37" s="20">
        <f t="shared" si="35"/>
        <v>5100</v>
      </c>
      <c r="O37" s="20">
        <f t="shared" si="35"/>
        <v>7200</v>
      </c>
      <c r="P37" s="20">
        <f t="shared" si="35"/>
        <v>7200</v>
      </c>
      <c r="Q37" s="20">
        <f t="shared" si="35"/>
        <v>7200</v>
      </c>
      <c r="R37" s="21">
        <f t="shared" si="35"/>
        <v>2700</v>
      </c>
    </row>
    <row r="38">
      <c r="A38" s="36" t="s">
        <v>61</v>
      </c>
      <c r="C38" s="13">
        <f t="shared" ref="C38:H38" si="36">-L55</f>
        <v>-7500</v>
      </c>
      <c r="D38" s="13">
        <f t="shared" si="36"/>
        <v>0</v>
      </c>
      <c r="E38" s="13">
        <f t="shared" si="36"/>
        <v>0</v>
      </c>
      <c r="F38" s="13">
        <f t="shared" si="36"/>
        <v>0</v>
      </c>
      <c r="G38" s="13">
        <f t="shared" si="36"/>
        <v>0</v>
      </c>
      <c r="H38" s="13">
        <f t="shared" si="36"/>
        <v>0</v>
      </c>
      <c r="I38" s="11"/>
      <c r="K38" s="14" t="s">
        <v>62</v>
      </c>
      <c r="L38" s="27">
        <f>C41</f>
        <v>0.12</v>
      </c>
      <c r="R38" s="11"/>
    </row>
    <row r="39">
      <c r="A39" s="36" t="s">
        <v>63</v>
      </c>
      <c r="C39" s="13">
        <f t="shared" ref="C39:H39" si="37">L6</f>
        <v>0</v>
      </c>
      <c r="D39" s="13">
        <f t="shared" si="37"/>
        <v>-2100</v>
      </c>
      <c r="E39" s="13">
        <f t="shared" si="37"/>
        <v>0</v>
      </c>
      <c r="F39" s="13">
        <f t="shared" si="37"/>
        <v>0</v>
      </c>
      <c r="G39" s="13">
        <f t="shared" si="37"/>
        <v>0</v>
      </c>
      <c r="H39" s="13">
        <f t="shared" si="37"/>
        <v>2100</v>
      </c>
      <c r="I39" s="11"/>
      <c r="K39" s="24" t="s">
        <v>59</v>
      </c>
      <c r="L39" s="29"/>
      <c r="M39" s="63">
        <f>MIRR(M37:R37,L38,L38)</f>
        <v>0.1811737074</v>
      </c>
      <c r="N39" s="29"/>
      <c r="O39" s="29"/>
      <c r="P39" s="29"/>
      <c r="Q39" s="29"/>
      <c r="R39" s="64"/>
    </row>
    <row r="40">
      <c r="A40" s="65" t="s">
        <v>64</v>
      </c>
      <c r="B40" s="66"/>
      <c r="C40" s="67">
        <f t="shared" ref="C40:H40" si="38">C36+C37-(-C38)-(-C39)</f>
        <v>-16500</v>
      </c>
      <c r="D40" s="67">
        <f t="shared" si="38"/>
        <v>5100</v>
      </c>
      <c r="E40" s="67">
        <f t="shared" si="38"/>
        <v>7200</v>
      </c>
      <c r="F40" s="67">
        <f t="shared" si="38"/>
        <v>7200</v>
      </c>
      <c r="G40" s="67">
        <f t="shared" si="38"/>
        <v>7200</v>
      </c>
      <c r="H40" s="67">
        <f t="shared" si="38"/>
        <v>2700</v>
      </c>
      <c r="I40" s="68"/>
    </row>
    <row r="41">
      <c r="B41" s="69" t="s">
        <v>62</v>
      </c>
      <c r="C41" s="70">
        <v>0.12</v>
      </c>
    </row>
    <row r="42">
      <c r="B42" s="71" t="s">
        <v>65</v>
      </c>
      <c r="C42" s="72">
        <f>M17</f>
        <v>5025.967806</v>
      </c>
      <c r="K42" s="73" t="s">
        <v>66</v>
      </c>
      <c r="L42" s="74"/>
    </row>
    <row r="43">
      <c r="B43" s="75" t="s">
        <v>38</v>
      </c>
      <c r="C43" s="76">
        <f>M24</f>
        <v>0.2411420061</v>
      </c>
      <c r="E43" s="77"/>
      <c r="K43" s="78" t="s">
        <v>67</v>
      </c>
      <c r="L43" s="38">
        <v>100.0</v>
      </c>
    </row>
    <row r="44">
      <c r="B44" s="79" t="s">
        <v>59</v>
      </c>
      <c r="C44" s="76">
        <f>M39</f>
        <v>0.1811737074</v>
      </c>
      <c r="K44" s="78" t="s">
        <v>15</v>
      </c>
      <c r="L44" s="38">
        <v>260.0</v>
      </c>
    </row>
    <row r="45">
      <c r="B45" s="80" t="s">
        <v>46</v>
      </c>
      <c r="C45" s="81">
        <f>L33</f>
        <v>2.583333333</v>
      </c>
      <c r="D45" s="82"/>
      <c r="E45" s="83"/>
      <c r="F45" s="82"/>
      <c r="G45" s="82"/>
      <c r="H45" s="83"/>
      <c r="K45" s="78" t="s">
        <v>68</v>
      </c>
      <c r="L45" s="38">
        <v>5.0</v>
      </c>
    </row>
    <row r="46">
      <c r="C46" s="84"/>
      <c r="K46" s="78" t="s">
        <v>69</v>
      </c>
      <c r="L46" s="85">
        <v>-0.25</v>
      </c>
    </row>
    <row r="47">
      <c r="C47" s="86"/>
      <c r="D47" s="86"/>
      <c r="E47" s="87"/>
      <c r="F47" s="87"/>
      <c r="G47" s="87"/>
      <c r="H47" s="87"/>
      <c r="K47" s="78" t="s">
        <v>70</v>
      </c>
      <c r="L47" s="38">
        <v>-1500.0</v>
      </c>
    </row>
    <row r="48">
      <c r="B48" s="88"/>
      <c r="C48" s="89"/>
      <c r="D48" s="89"/>
      <c r="E48" s="82"/>
      <c r="F48" s="82"/>
      <c r="G48" s="82"/>
      <c r="H48" s="82"/>
      <c r="K48" s="78" t="s">
        <v>27</v>
      </c>
      <c r="L48" s="38">
        <v>60.0</v>
      </c>
    </row>
    <row r="49">
      <c r="B49" s="88"/>
      <c r="C49" s="89"/>
      <c r="D49" s="89"/>
      <c r="E49" s="87"/>
      <c r="F49" s="87"/>
      <c r="G49" s="87"/>
      <c r="H49" s="87"/>
      <c r="K49" s="78" t="s">
        <v>34</v>
      </c>
      <c r="L49" s="38">
        <v>5000.0</v>
      </c>
    </row>
    <row r="50">
      <c r="B50" s="88"/>
      <c r="C50" s="89"/>
      <c r="D50" s="89"/>
      <c r="E50" s="83"/>
      <c r="F50" s="83"/>
      <c r="G50" s="83"/>
      <c r="H50" s="83"/>
      <c r="K50" s="78" t="s">
        <v>71</v>
      </c>
      <c r="L50" s="38">
        <v>200.0</v>
      </c>
    </row>
    <row r="51">
      <c r="B51" s="88"/>
      <c r="C51" s="89"/>
      <c r="D51" s="83"/>
      <c r="E51" s="89"/>
      <c r="F51" s="89"/>
      <c r="G51" s="89"/>
      <c r="H51" s="89"/>
      <c r="K51" s="78" t="s">
        <v>72</v>
      </c>
      <c r="L51" s="38">
        <v>2800.0</v>
      </c>
    </row>
    <row r="52">
      <c r="B52" s="88"/>
      <c r="C52" s="89"/>
      <c r="D52" s="89"/>
      <c r="E52" s="83"/>
      <c r="F52" s="83"/>
      <c r="G52" s="83"/>
      <c r="H52" s="83"/>
      <c r="K52" s="78" t="s">
        <v>73</v>
      </c>
      <c r="L52" s="38">
        <v>0.0</v>
      </c>
    </row>
    <row r="53">
      <c r="B53" s="88"/>
      <c r="C53" s="89"/>
      <c r="D53" s="90"/>
      <c r="E53" s="90"/>
      <c r="F53" s="90"/>
      <c r="G53" s="90"/>
      <c r="H53" s="90"/>
      <c r="K53" s="78" t="s">
        <v>74</v>
      </c>
      <c r="L53" s="38">
        <v>0.0</v>
      </c>
    </row>
    <row r="54">
      <c r="B54" s="88"/>
      <c r="C54" s="83"/>
      <c r="D54" s="83"/>
      <c r="E54" s="83"/>
      <c r="F54" s="83"/>
      <c r="G54" s="83"/>
      <c r="H54" s="83"/>
      <c r="K54" s="78" t="s">
        <v>75</v>
      </c>
      <c r="L54" s="85">
        <v>0.4</v>
      </c>
    </row>
    <row r="55">
      <c r="B55" s="88"/>
      <c r="C55" s="89"/>
      <c r="D55" s="90"/>
      <c r="E55" s="90"/>
      <c r="F55" s="90"/>
      <c r="G55" s="90"/>
      <c r="H55" s="90"/>
      <c r="K55" s="91" t="s">
        <v>61</v>
      </c>
      <c r="L55" s="64">
        <v>7500.0</v>
      </c>
    </row>
  </sheetData>
  <mergeCells count="1">
    <mergeCell ref="C46:H46"/>
  </mergeCells>
  <drawing r:id="rId1"/>
</worksheet>
</file>