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c619f66049d3cb1e/Desktop/AnjanaK_swiggy_funnel_analysis/"/>
    </mc:Choice>
  </mc:AlternateContent>
  <xr:revisionPtr revIDLastSave="0" documentId="8_{F8E4070F-2C8E-455D-B971-69D947BC5899}" xr6:coauthVersionLast="47" xr6:coauthVersionMax="47" xr10:uidLastSave="{00000000-0000-0000-0000-000000000000}"/>
  <bookViews>
    <workbookView xWindow="-108" yWindow="-108" windowWidth="23256" windowHeight="12456" xr2:uid="{C3327BBF-5D7E-B842-AC68-8C3DBE1DE0AE}"/>
  </bookViews>
  <sheets>
    <sheet name="Session Details" sheetId="1" r:id="rId1"/>
    <sheet name="Orders High &amp; Low" sheetId="4" r:id="rId2"/>
    <sheet name="Channel wise traffic" sheetId="2" r:id="rId3"/>
    <sheet name="Session_details_chart" sheetId="7" r:id="rId4"/>
    <sheet name="Conversion" sheetId="8" r:id="rId5"/>
    <sheet name="Overall_conversion" sheetId="9" r:id="rId6"/>
    <sheet name="Supporting_data_chart" sheetId="11" r:id="rId7"/>
    <sheet name="Supporting Data" sheetId="3" r:id="rId8"/>
  </sheets>
  <definedNames>
    <definedName name="_xlnm._FilterDatabase" localSheetId="7" hidden="1">'Supporting Data'!$B$2:$J$368</definedName>
    <definedName name="_xlcn.WorksheetConnection_FunnelCaseStudyData_anjana.xlsxTable11" hidden="1">Table1[]</definedName>
    <definedName name="_xlcn.WorksheetConnection_FunnelCaseStudyData_anjana.xlsxTable41" hidden="1">Table4[]</definedName>
    <definedName name="NativeTimeline_Date">#N/A</definedName>
    <definedName name="NativeTimeline_Day">#N/A</definedName>
    <definedName name="Slicer_Traffic_Change_with_respect_to_same_day_last_week">#N/A</definedName>
  </definedNames>
  <calcPr calcId="191029"/>
  <pivotCaches>
    <pivotCache cacheId="42" r:id="rId9"/>
    <pivotCache cacheId="79" r:id="rId10"/>
    <pivotCache cacheId="14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Funnel Case Study Data_anjana.xlsx!Table1"/>
          <x15:modelTable id="Table4" name="Table4" connection="WorksheetConnection_Funnel Case Study Data_anjana.xlsx!Table4"/>
        </x15:modelTables>
        <x15:modelRelationships>
          <x15:modelRelationship fromTable="Table1" fromColumn="Date" toTable="Table4"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 l="1"/>
  <c r="C5" i="1"/>
  <c r="C6" i="1"/>
  <c r="C7" i="1"/>
  <c r="C8" i="1"/>
  <c r="C9" i="1"/>
  <c r="C330" i="1"/>
  <c r="C206" i="1"/>
  <c r="C59" i="1"/>
  <c r="C38" i="1"/>
  <c r="C180" i="1"/>
  <c r="C266" i="1"/>
  <c r="C232" i="1"/>
  <c r="C19" i="1"/>
  <c r="C70" i="1"/>
  <c r="C103" i="1"/>
  <c r="C24" i="1"/>
  <c r="C87" i="1"/>
  <c r="C110" i="1"/>
  <c r="C296" i="1"/>
  <c r="C106" i="1"/>
  <c r="C315" i="1"/>
  <c r="C111" i="1"/>
  <c r="C23" i="1"/>
  <c r="C61" i="1"/>
  <c r="C85" i="1"/>
  <c r="C284" i="1"/>
  <c r="C358" i="1"/>
  <c r="C337" i="1"/>
  <c r="C33" i="1"/>
  <c r="C297" i="1"/>
  <c r="C11" i="1"/>
  <c r="C360" i="1"/>
  <c r="C42" i="1"/>
  <c r="C364" i="1"/>
  <c r="C270" i="1"/>
  <c r="C319" i="1"/>
  <c r="C159" i="1"/>
  <c r="C324" i="1"/>
  <c r="C317" i="1"/>
  <c r="C215" i="1"/>
  <c r="C95" i="1"/>
  <c r="C20" i="1"/>
  <c r="C165" i="1"/>
  <c r="C83" i="1"/>
  <c r="C144" i="1"/>
  <c r="C262" i="1"/>
  <c r="C328" i="1"/>
  <c r="C138" i="1"/>
  <c r="C168" i="1"/>
  <c r="C157" i="1"/>
  <c r="C313" i="1"/>
  <c r="C133" i="1"/>
  <c r="C228" i="1"/>
  <c r="C239" i="1"/>
  <c r="C97" i="1"/>
  <c r="C107" i="1"/>
  <c r="C81" i="1"/>
  <c r="C22" i="1"/>
  <c r="C320" i="1"/>
  <c r="C74" i="1"/>
  <c r="C282" i="1"/>
  <c r="C116" i="1"/>
  <c r="C163" i="1"/>
  <c r="C186" i="1"/>
  <c r="C109" i="1"/>
  <c r="C197" i="1"/>
  <c r="C51" i="1"/>
  <c r="C258" i="1"/>
  <c r="C195" i="1"/>
  <c r="C148" i="1"/>
  <c r="C286" i="1"/>
  <c r="C136" i="1"/>
  <c r="C341" i="1"/>
  <c r="C182" i="1"/>
  <c r="C299" i="1"/>
  <c r="C260" i="1"/>
  <c r="C146" i="1"/>
  <c r="C28" i="1"/>
  <c r="C196" i="1"/>
  <c r="C227" i="1"/>
  <c r="C119" i="1"/>
  <c r="C46" i="1"/>
  <c r="C281" i="1"/>
  <c r="C122" i="1"/>
  <c r="C40" i="1"/>
  <c r="C202" i="1"/>
  <c r="C44" i="1"/>
  <c r="C60" i="1"/>
  <c r="C283" i="1"/>
  <c r="C65" i="1"/>
  <c r="C201" i="1"/>
  <c r="C273" i="1"/>
  <c r="C321" i="1"/>
  <c r="C311" i="1"/>
  <c r="C79" i="1"/>
  <c r="C211" i="1"/>
  <c r="C236" i="1"/>
  <c r="C293" i="1"/>
  <c r="C34" i="1"/>
  <c r="C55" i="1"/>
  <c r="C307" i="1"/>
  <c r="C350" i="1"/>
  <c r="C362" i="1"/>
  <c r="C142" i="1"/>
  <c r="C16" i="1"/>
  <c r="C352" i="1"/>
  <c r="C363" i="1"/>
  <c r="C254" i="1"/>
  <c r="C271" i="1"/>
  <c r="C89" i="1"/>
  <c r="C147" i="1"/>
  <c r="C98" i="1"/>
  <c r="C334" i="1"/>
  <c r="C292" i="1"/>
  <c r="C132" i="1"/>
  <c r="C216" i="1"/>
  <c r="C224" i="1"/>
  <c r="C36" i="1"/>
  <c r="C247" i="1"/>
  <c r="C336" i="1"/>
  <c r="C62" i="1"/>
  <c r="C135" i="1"/>
  <c r="C329" i="1"/>
  <c r="C156" i="1"/>
  <c r="C14" i="1"/>
  <c r="C229" i="1"/>
  <c r="C242" i="1"/>
  <c r="C184" i="1"/>
  <c r="C332" i="1"/>
  <c r="C268" i="1"/>
  <c r="C129" i="1"/>
  <c r="C217" i="1"/>
  <c r="C234" i="1"/>
  <c r="C280" i="1"/>
  <c r="C174" i="1"/>
  <c r="C57" i="1"/>
  <c r="C45" i="1"/>
  <c r="C140" i="1"/>
  <c r="C94" i="1"/>
  <c r="C160" i="1"/>
  <c r="C305" i="1"/>
  <c r="C170" i="1"/>
  <c r="C75" i="1"/>
  <c r="C73" i="1"/>
  <c r="C84" i="1"/>
  <c r="C86" i="1"/>
  <c r="C294" i="1"/>
  <c r="C48" i="1"/>
  <c r="C10" i="1"/>
  <c r="C185" i="1"/>
  <c r="C169" i="1"/>
  <c r="C237" i="1"/>
  <c r="C213" i="1"/>
  <c r="C192" i="1"/>
  <c r="C64" i="1"/>
  <c r="C354" i="1"/>
  <c r="C193" i="1"/>
  <c r="C15" i="1"/>
  <c r="C226" i="1"/>
  <c r="C114" i="1"/>
  <c r="C253" i="1"/>
  <c r="C179" i="1"/>
  <c r="C240" i="1"/>
  <c r="C245" i="1"/>
  <c r="C309" i="1"/>
  <c r="C90" i="1"/>
  <c r="C368" i="1"/>
  <c r="C134" i="1"/>
  <c r="C187" i="1"/>
  <c r="C257" i="1"/>
  <c r="C339" i="1"/>
  <c r="C251" i="1"/>
  <c r="C267" i="1"/>
  <c r="C214" i="1"/>
  <c r="C183" i="1"/>
  <c r="C248" i="1"/>
  <c r="C188" i="1"/>
  <c r="C275" i="1"/>
  <c r="C298" i="1"/>
  <c r="C255" i="1"/>
  <c r="C189" i="1"/>
  <c r="C178" i="1"/>
  <c r="C235" i="1"/>
  <c r="C198" i="1"/>
  <c r="C220" i="1"/>
  <c r="C155" i="1"/>
  <c r="C71" i="1"/>
  <c r="C218" i="1"/>
  <c r="C101" i="1"/>
  <c r="C295" i="1"/>
  <c r="C207" i="1"/>
  <c r="C212" i="1"/>
  <c r="C93" i="1"/>
  <c r="C333" i="1"/>
  <c r="C124" i="1"/>
  <c r="C153" i="1"/>
  <c r="C25" i="1"/>
  <c r="C223" i="1"/>
  <c r="C113" i="1"/>
  <c r="C112" i="1"/>
  <c r="C287" i="1"/>
  <c r="C150" i="1"/>
  <c r="C39" i="1"/>
  <c r="C77" i="1"/>
  <c r="C194" i="1"/>
  <c r="C340" i="1"/>
  <c r="C205" i="1"/>
  <c r="C233" i="1"/>
  <c r="C191" i="1"/>
  <c r="C141" i="1"/>
  <c r="C123" i="1"/>
  <c r="C288" i="1"/>
  <c r="C316" i="1"/>
  <c r="C326" i="1"/>
  <c r="C269" i="1"/>
  <c r="C210" i="1"/>
  <c r="C231" i="1"/>
  <c r="C158" i="1"/>
  <c r="C29" i="1"/>
  <c r="C108" i="1"/>
  <c r="C278" i="1"/>
  <c r="C361" i="1"/>
  <c r="C250" i="1"/>
  <c r="C366" i="1"/>
  <c r="C342" i="1"/>
  <c r="C176" i="1"/>
  <c r="C175" i="1"/>
  <c r="C349" i="1"/>
  <c r="C367" i="1"/>
  <c r="C318" i="1"/>
  <c r="C325" i="1"/>
  <c r="C82" i="1"/>
  <c r="C348" i="1"/>
  <c r="C314" i="1"/>
  <c r="C54" i="1"/>
  <c r="C272" i="1"/>
  <c r="C190" i="1"/>
  <c r="C343" i="1"/>
  <c r="C125" i="1"/>
  <c r="C346" i="1"/>
  <c r="C152" i="1"/>
  <c r="C137" i="1"/>
  <c r="C264" i="1"/>
  <c r="C154" i="1"/>
  <c r="C162" i="1"/>
  <c r="C338" i="1"/>
  <c r="C128" i="1"/>
  <c r="C21" i="1"/>
  <c r="C171" i="1"/>
  <c r="C263" i="1"/>
  <c r="C69" i="1"/>
  <c r="C49" i="1"/>
  <c r="C302" i="1"/>
  <c r="C365" i="1"/>
  <c r="C167" i="1"/>
  <c r="C145" i="1"/>
  <c r="C256" i="1"/>
  <c r="C43" i="1"/>
  <c r="C230" i="1"/>
  <c r="C345" i="1"/>
  <c r="C27" i="1"/>
  <c r="C41" i="1"/>
  <c r="C131" i="1"/>
  <c r="C279" i="1"/>
  <c r="C356" i="1"/>
  <c r="C243" i="1"/>
  <c r="C164" i="1"/>
  <c r="C331" i="1"/>
  <c r="C244" i="1"/>
  <c r="C347" i="1"/>
  <c r="C91" i="1"/>
  <c r="C291" i="1"/>
  <c r="C127" i="1"/>
  <c r="C301" i="1"/>
  <c r="C219" i="1"/>
  <c r="C246" i="1"/>
  <c r="C100" i="1"/>
  <c r="C181" i="1"/>
  <c r="C18" i="1"/>
  <c r="C249" i="1"/>
  <c r="C66" i="1"/>
  <c r="C32" i="1"/>
  <c r="C118" i="1"/>
  <c r="C308" i="1"/>
  <c r="C99" i="1"/>
  <c r="C37" i="1"/>
  <c r="C166" i="1"/>
  <c r="C130" i="1"/>
  <c r="C17" i="1"/>
  <c r="C265" i="1"/>
  <c r="C177" i="1"/>
  <c r="C102" i="1"/>
  <c r="C327" i="1"/>
  <c r="C203" i="1"/>
  <c r="C359" i="1"/>
  <c r="C252" i="1"/>
  <c r="C335" i="1"/>
  <c r="C172" i="1"/>
  <c r="C300" i="1"/>
  <c r="C208" i="1"/>
  <c r="C221" i="1"/>
  <c r="C353" i="1"/>
  <c r="C92" i="1"/>
  <c r="C35" i="1"/>
  <c r="C58" i="1"/>
  <c r="C30" i="1"/>
  <c r="C72" i="1"/>
  <c r="C290" i="1"/>
  <c r="C139" i="1"/>
  <c r="C115" i="1"/>
  <c r="C78" i="1"/>
  <c r="C355" i="1"/>
  <c r="C50" i="1"/>
  <c r="C276" i="1"/>
  <c r="C53" i="1"/>
  <c r="C238" i="1"/>
  <c r="C310" i="1"/>
  <c r="C68" i="1"/>
  <c r="C13" i="1"/>
  <c r="C304" i="1"/>
  <c r="C151" i="1"/>
  <c r="C105" i="1"/>
  <c r="C143" i="1"/>
  <c r="C285" i="1"/>
  <c r="C47" i="1"/>
  <c r="C149" i="1"/>
  <c r="C204" i="1"/>
  <c r="C200" i="1"/>
  <c r="C126" i="1"/>
  <c r="C120" i="1"/>
  <c r="C76" i="1"/>
  <c r="C351" i="1"/>
  <c r="C312" i="1"/>
  <c r="C357" i="1"/>
  <c r="C322" i="1"/>
  <c r="C303" i="1"/>
  <c r="C209" i="1"/>
  <c r="C67" i="1"/>
  <c r="C88" i="1"/>
  <c r="C121" i="1"/>
  <c r="C274" i="1"/>
  <c r="C241" i="1"/>
  <c r="C26" i="1"/>
  <c r="C344" i="1"/>
  <c r="C277" i="1"/>
  <c r="C222" i="1"/>
  <c r="C261" i="1"/>
  <c r="C306" i="1"/>
  <c r="C56" i="1"/>
  <c r="C289" i="1"/>
  <c r="C161" i="1"/>
  <c r="C104" i="1"/>
  <c r="C63" i="1"/>
  <c r="C117" i="1"/>
  <c r="C12" i="1"/>
  <c r="C80" i="1"/>
  <c r="C96" i="1"/>
  <c r="C259" i="1"/>
  <c r="C225" i="1"/>
  <c r="C173" i="1"/>
  <c r="C52" i="1"/>
  <c r="C323" i="1"/>
  <c r="C199" i="1"/>
  <c r="C31" i="1"/>
  <c r="N11" i="2"/>
  <c r="N12" i="2"/>
  <c r="N20" i="2"/>
  <c r="N29" i="2"/>
  <c r="N36" i="2"/>
  <c r="N40" i="2"/>
  <c r="N41" i="2"/>
  <c r="N42" i="2"/>
  <c r="N52" i="2"/>
  <c r="N57" i="2"/>
  <c r="N58" i="2"/>
  <c r="N59" i="2"/>
  <c r="N68" i="2"/>
  <c r="N77" i="2"/>
  <c r="N84" i="2"/>
  <c r="N85" i="2"/>
  <c r="N89" i="2"/>
  <c r="N90" i="2"/>
  <c r="N94" i="2"/>
  <c r="N95" i="2"/>
  <c r="N96" i="2"/>
  <c r="N97" i="2"/>
  <c r="N116" i="2"/>
  <c r="N117" i="2"/>
  <c r="N121" i="2"/>
  <c r="N122" i="2"/>
  <c r="N123" i="2"/>
  <c r="N129" i="2"/>
  <c r="N139" i="2"/>
  <c r="N140" i="2"/>
  <c r="N141" i="2"/>
  <c r="N142" i="2"/>
  <c r="N143" i="2"/>
  <c r="N148" i="2"/>
  <c r="N153" i="2"/>
  <c r="N164" i="2"/>
  <c r="N168" i="2"/>
  <c r="N169" i="2"/>
  <c r="N173" i="2"/>
  <c r="N174" i="2"/>
  <c r="N175" i="2"/>
  <c r="N180" i="2"/>
  <c r="N181" i="2"/>
  <c r="N186" i="2"/>
  <c r="N196" i="2"/>
  <c r="N197" i="2"/>
  <c r="N205" i="2"/>
  <c r="N206" i="2"/>
  <c r="N212" i="2"/>
  <c r="N220" i="2"/>
  <c r="N223" i="2"/>
  <c r="N224" i="2"/>
  <c r="N225" i="2"/>
  <c r="N228" i="2"/>
  <c r="N233" i="2"/>
  <c r="N234" i="2"/>
  <c r="N253" i="2"/>
  <c r="N254" i="2"/>
  <c r="N257" i="2"/>
  <c r="N260" i="2"/>
  <c r="N262" i="2"/>
  <c r="N270" i="2"/>
  <c r="N276" i="2"/>
  <c r="N285" i="2"/>
  <c r="N292" i="2"/>
  <c r="N297" i="2"/>
  <c r="N301" i="2"/>
  <c r="N302" i="2"/>
  <c r="N304" i="2"/>
  <c r="N309" i="2"/>
  <c r="N310" i="2"/>
  <c r="N314" i="2"/>
  <c r="N317" i="2"/>
  <c r="N321" i="2"/>
  <c r="N337" i="2"/>
  <c r="N340" i="2"/>
  <c r="N341" i="2"/>
  <c r="N342" i="2"/>
  <c r="N343" i="2"/>
  <c r="N351" i="2"/>
  <c r="N358" i="2"/>
  <c r="N359" i="2"/>
  <c r="N361" i="2"/>
  <c r="N362" i="2"/>
  <c r="N366" i="2"/>
  <c r="N10" i="2"/>
  <c r="M18" i="2"/>
  <c r="M20" i="2"/>
  <c r="M21" i="2"/>
  <c r="M25" i="2"/>
  <c r="M26" i="2"/>
  <c r="M27" i="2"/>
  <c r="M29" i="2"/>
  <c r="M30" i="2"/>
  <c r="M31" i="2"/>
  <c r="M40" i="2"/>
  <c r="M43" i="2"/>
  <c r="M49" i="2"/>
  <c r="M50" i="2"/>
  <c r="M51" i="2"/>
  <c r="M53" i="2"/>
  <c r="M62" i="2"/>
  <c r="M63" i="2"/>
  <c r="M64" i="2"/>
  <c r="M68" i="2"/>
  <c r="M74" i="2"/>
  <c r="M75" i="2"/>
  <c r="M77" i="2"/>
  <c r="M82" i="2"/>
  <c r="M84" i="2"/>
  <c r="M85" i="2"/>
  <c r="M91" i="2"/>
  <c r="M93" i="2"/>
  <c r="M102" i="2"/>
  <c r="M103" i="2"/>
  <c r="M104" i="2"/>
  <c r="M105" i="2"/>
  <c r="M106" i="2"/>
  <c r="M112" i="2"/>
  <c r="M123" i="2"/>
  <c r="M128" i="2"/>
  <c r="M129" i="2"/>
  <c r="M130" i="2"/>
  <c r="M131" i="2"/>
  <c r="M134" i="2"/>
  <c r="M135" i="2"/>
  <c r="M137" i="2"/>
  <c r="M138" i="2"/>
  <c r="M139" i="2"/>
  <c r="M148" i="2"/>
  <c r="M149" i="2"/>
  <c r="M152" i="2"/>
  <c r="M153" i="2"/>
  <c r="M154" i="2"/>
  <c r="M155" i="2"/>
  <c r="M158" i="2"/>
  <c r="M160" i="2"/>
  <c r="M161" i="2"/>
  <c r="M164" i="2"/>
  <c r="M165" i="2"/>
  <c r="M170" i="2"/>
  <c r="M171" i="2"/>
  <c r="M177" i="2"/>
  <c r="M179" i="2"/>
  <c r="M180" i="2"/>
  <c r="M181" i="2"/>
  <c r="M184" i="2"/>
  <c r="M185" i="2"/>
  <c r="M196" i="2"/>
  <c r="M200" i="2"/>
  <c r="M201" i="2"/>
  <c r="M203" i="2"/>
  <c r="M207" i="2"/>
  <c r="M208" i="2"/>
  <c r="M209" i="2"/>
  <c r="M211" i="2"/>
  <c r="M212" i="2"/>
  <c r="M213" i="2"/>
  <c r="M216" i="2"/>
  <c r="M217" i="2"/>
  <c r="M219" i="2"/>
  <c r="M228" i="2"/>
  <c r="M229" i="2"/>
  <c r="M232" i="2"/>
  <c r="M233" i="2"/>
  <c r="M234" i="2"/>
  <c r="M235" i="2"/>
  <c r="M237" i="2"/>
  <c r="M238" i="2"/>
  <c r="M245" i="2"/>
  <c r="M248" i="2"/>
  <c r="M251" i="2"/>
  <c r="M253" i="2"/>
  <c r="M254" i="2"/>
  <c r="M256" i="2"/>
  <c r="M257" i="2"/>
  <c r="M258" i="2"/>
  <c r="M264" i="2"/>
  <c r="M265" i="2"/>
  <c r="M267" i="2"/>
  <c r="M271" i="2"/>
  <c r="M275" i="2"/>
  <c r="M276" i="2"/>
  <c r="M280" i="2"/>
  <c r="M281" i="2"/>
  <c r="M283" i="2"/>
  <c r="M285" i="2"/>
  <c r="M286" i="2"/>
  <c r="M292" i="2"/>
  <c r="M293" i="2"/>
  <c r="M299" i="2"/>
  <c r="M302" i="2"/>
  <c r="M304" i="2"/>
  <c r="M305" i="2"/>
  <c r="M306" i="2"/>
  <c r="M309" i="2"/>
  <c r="M310" i="2"/>
  <c r="M313" i="2"/>
  <c r="M317" i="2"/>
  <c r="M321" i="2"/>
  <c r="M324" i="2"/>
  <c r="M325" i="2"/>
  <c r="M330" i="2"/>
  <c r="M331" i="2"/>
  <c r="M335" i="2"/>
  <c r="M336" i="2"/>
  <c r="M337" i="2"/>
  <c r="M338" i="2"/>
  <c r="M339" i="2"/>
  <c r="M340" i="2"/>
  <c r="M344" i="2"/>
  <c r="M345" i="2"/>
  <c r="M347" i="2"/>
  <c r="M356" i="2"/>
  <c r="M357" i="2"/>
  <c r="M360" i="2"/>
  <c r="M361" i="2"/>
  <c r="M362" i="2"/>
  <c r="M366" i="2"/>
  <c r="L15" i="2"/>
  <c r="L19" i="2"/>
  <c r="L20" i="2"/>
  <c r="L23" i="2"/>
  <c r="L24" i="2"/>
  <c r="L25" i="2"/>
  <c r="L27" i="2"/>
  <c r="L36" i="2"/>
  <c r="L40" i="2"/>
  <c r="L43" i="2"/>
  <c r="L44" i="2"/>
  <c r="L45" i="2"/>
  <c r="L49" i="2"/>
  <c r="L50" i="2"/>
  <c r="L51" i="2"/>
  <c r="L55" i="2"/>
  <c r="L57" i="2"/>
  <c r="L58" i="2"/>
  <c r="L59" i="2"/>
  <c r="L72" i="2"/>
  <c r="L75" i="2"/>
  <c r="L76" i="2"/>
  <c r="L77" i="2"/>
  <c r="L78" i="2"/>
  <c r="L79" i="2"/>
  <c r="L80" i="2"/>
  <c r="L81" i="2"/>
  <c r="L88" i="2"/>
  <c r="L91" i="2"/>
  <c r="L96" i="2"/>
  <c r="L97" i="2"/>
  <c r="L98" i="2"/>
  <c r="L104" i="2"/>
  <c r="L105" i="2"/>
  <c r="L106" i="2"/>
  <c r="L108" i="2"/>
  <c r="L113" i="2"/>
  <c r="L121" i="2"/>
  <c r="L122" i="2"/>
  <c r="L123" i="2"/>
  <c r="L125" i="2"/>
  <c r="L126" i="2"/>
  <c r="L127" i="2"/>
  <c r="L128" i="2"/>
  <c r="L129" i="2"/>
  <c r="L131" i="2"/>
  <c r="L132" i="2"/>
  <c r="L139" i="2"/>
  <c r="L146" i="2"/>
  <c r="L148" i="2"/>
  <c r="L152" i="2"/>
  <c r="L153" i="2"/>
  <c r="L154" i="2"/>
  <c r="L160" i="2"/>
  <c r="L161" i="2"/>
  <c r="L164" i="2"/>
  <c r="L166" i="2"/>
  <c r="L168" i="2"/>
  <c r="L169" i="2"/>
  <c r="L170" i="2"/>
  <c r="L171" i="2"/>
  <c r="L172" i="2"/>
  <c r="L176" i="2"/>
  <c r="L180" i="2"/>
  <c r="L184" i="2"/>
  <c r="L187" i="2"/>
  <c r="L188" i="2"/>
  <c r="L196" i="2"/>
  <c r="L198" i="2"/>
  <c r="L201" i="2"/>
  <c r="L202" i="2"/>
  <c r="L203" i="2"/>
  <c r="L212" i="2"/>
  <c r="L216" i="2"/>
  <c r="L224" i="2"/>
  <c r="L225" i="2"/>
  <c r="L227" i="2"/>
  <c r="L232" i="2"/>
  <c r="L233" i="2"/>
  <c r="L234" i="2"/>
  <c r="L235" i="2"/>
  <c r="L244" i="2"/>
  <c r="L249" i="2"/>
  <c r="L250" i="2"/>
  <c r="L251" i="2"/>
  <c r="L252" i="2"/>
  <c r="L253" i="2"/>
  <c r="L254" i="2"/>
  <c r="L256" i="2"/>
  <c r="L257" i="2"/>
  <c r="L264" i="2"/>
  <c r="L267" i="2"/>
  <c r="L271" i="2"/>
  <c r="L272" i="2"/>
  <c r="L276" i="2"/>
  <c r="L280" i="2"/>
  <c r="L289" i="2"/>
  <c r="L290" i="2"/>
  <c r="L292" i="2"/>
  <c r="L296" i="2"/>
  <c r="L298" i="2"/>
  <c r="L299" i="2"/>
  <c r="L300" i="2"/>
  <c r="L305" i="2"/>
  <c r="L306" i="2"/>
  <c r="L308" i="2"/>
  <c r="L314" i="2"/>
  <c r="L315" i="2"/>
  <c r="L328" i="2"/>
  <c r="L330" i="2"/>
  <c r="L331" i="2"/>
  <c r="L332" i="2"/>
  <c r="L333" i="2"/>
  <c r="L334" i="2"/>
  <c r="L340" i="2"/>
  <c r="L342" i="2"/>
  <c r="L347" i="2"/>
  <c r="L361" i="2"/>
  <c r="L367" i="2"/>
  <c r="L368" i="2"/>
  <c r="K11" i="2"/>
  <c r="K13" i="2"/>
  <c r="K17" i="2"/>
  <c r="K18" i="2"/>
  <c r="K20" i="2"/>
  <c r="K24" i="2"/>
  <c r="K25" i="2"/>
  <c r="K27" i="2"/>
  <c r="K32" i="2"/>
  <c r="K36" i="2"/>
  <c r="K37" i="2"/>
  <c r="K40" i="2"/>
  <c r="K41" i="2"/>
  <c r="K43" i="2"/>
  <c r="K44" i="2"/>
  <c r="K45" i="2"/>
  <c r="K53" i="2"/>
  <c r="K56" i="2"/>
  <c r="K57" i="2"/>
  <c r="K58" i="2"/>
  <c r="K59" i="2"/>
  <c r="K64" i="2"/>
  <c r="K65" i="2"/>
  <c r="K66" i="2"/>
  <c r="K73" i="2"/>
  <c r="K74" i="2"/>
  <c r="K75" i="2"/>
  <c r="K76" i="2"/>
  <c r="K77" i="2"/>
  <c r="K91" i="2"/>
  <c r="K92" i="2"/>
  <c r="K96" i="2"/>
  <c r="K97" i="2"/>
  <c r="K98" i="2"/>
  <c r="K99" i="2"/>
  <c r="K100" i="2"/>
  <c r="K104" i="2"/>
  <c r="K108" i="2"/>
  <c r="K115" i="2"/>
  <c r="K116" i="2"/>
  <c r="K117" i="2"/>
  <c r="K120" i="2"/>
  <c r="K121" i="2"/>
  <c r="K122" i="2"/>
  <c r="K128" i="2"/>
  <c r="K133" i="2"/>
  <c r="K136" i="2"/>
  <c r="K137" i="2"/>
  <c r="K138" i="2"/>
  <c r="K139" i="2"/>
  <c r="K141" i="2"/>
  <c r="K145" i="2"/>
  <c r="K146" i="2"/>
  <c r="K148" i="2"/>
  <c r="K149" i="2"/>
  <c r="K153" i="2"/>
  <c r="K155" i="2"/>
  <c r="K164" i="2"/>
  <c r="K165" i="2"/>
  <c r="K168" i="2"/>
  <c r="K169" i="2"/>
  <c r="K170" i="2"/>
  <c r="K173" i="2"/>
  <c r="K176" i="2"/>
  <c r="K177" i="2"/>
  <c r="K178" i="2"/>
  <c r="K184" i="2"/>
  <c r="K187" i="2"/>
  <c r="K188" i="2"/>
  <c r="K196" i="2"/>
  <c r="K200" i="2"/>
  <c r="K201" i="2"/>
  <c r="K202" i="2"/>
  <c r="K203" i="2"/>
  <c r="K205" i="2"/>
  <c r="K207" i="2"/>
  <c r="K212" i="2"/>
  <c r="K217" i="2"/>
  <c r="K218" i="2"/>
  <c r="K219" i="2"/>
  <c r="K220" i="2"/>
  <c r="K224" i="2"/>
  <c r="K225" i="2"/>
  <c r="K227" i="2"/>
  <c r="K232" i="2"/>
  <c r="K241" i="2"/>
  <c r="K242" i="2"/>
  <c r="K244" i="2"/>
  <c r="K245" i="2"/>
  <c r="K246" i="2"/>
  <c r="K248" i="2"/>
  <c r="K250" i="2"/>
  <c r="K253" i="2"/>
  <c r="K261" i="2"/>
  <c r="K264" i="2"/>
  <c r="K265" i="2"/>
  <c r="K266" i="2"/>
  <c r="K267" i="2"/>
  <c r="K268" i="2"/>
  <c r="K273" i="2"/>
  <c r="K274" i="2"/>
  <c r="K275" i="2"/>
  <c r="K279" i="2"/>
  <c r="K280" i="2"/>
  <c r="K283" i="2"/>
  <c r="K284" i="2"/>
  <c r="K293" i="2"/>
  <c r="K296" i="2"/>
  <c r="K299" i="2"/>
  <c r="K300" i="2"/>
  <c r="K301" i="2"/>
  <c r="K302" i="2"/>
  <c r="K303" i="2"/>
  <c r="K307" i="2"/>
  <c r="K308" i="2"/>
  <c r="K312" i="2"/>
  <c r="K313" i="2"/>
  <c r="K314" i="2"/>
  <c r="K320" i="2"/>
  <c r="K324" i="2"/>
  <c r="K325" i="2"/>
  <c r="K328" i="2"/>
  <c r="K330" i="2"/>
  <c r="K331" i="2"/>
  <c r="K337" i="2"/>
  <c r="K338" i="2"/>
  <c r="K340" i="2"/>
  <c r="K341" i="2"/>
  <c r="K343" i="2"/>
  <c r="K344" i="2"/>
  <c r="K345" i="2"/>
  <c r="K346" i="2"/>
  <c r="K347" i="2"/>
  <c r="K357" i="2"/>
  <c r="K360" i="2"/>
  <c r="K361" i="2"/>
  <c r="K362" i="2"/>
  <c r="K363" i="2"/>
  <c r="K364" i="2"/>
  <c r="K366" i="2"/>
  <c r="K367" i="2"/>
  <c r="K368" i="2"/>
  <c r="J11" i="2"/>
  <c r="J16" i="2"/>
  <c r="J20" i="2"/>
  <c r="J21" i="2"/>
  <c r="J25" i="2"/>
  <c r="J26" i="2"/>
  <c r="J27" i="2"/>
  <c r="J30" i="2"/>
  <c r="J33" i="2"/>
  <c r="J36" i="2"/>
  <c r="J37" i="2"/>
  <c r="J40" i="2"/>
  <c r="J41" i="2"/>
  <c r="J43" i="2"/>
  <c r="J44" i="2"/>
  <c r="J45" i="2"/>
  <c r="J49" i="2"/>
  <c r="J52" i="2"/>
  <c r="J53" i="2"/>
  <c r="J56" i="2"/>
  <c r="J57" i="2"/>
  <c r="J59" i="2"/>
  <c r="J61" i="2"/>
  <c r="J62" i="2"/>
  <c r="J66" i="2"/>
  <c r="J67" i="2"/>
  <c r="J68" i="2"/>
  <c r="J69" i="2"/>
  <c r="J72" i="2"/>
  <c r="J75" i="2"/>
  <c r="J84" i="2"/>
  <c r="J85" i="2"/>
  <c r="J88" i="2"/>
  <c r="J89" i="2"/>
  <c r="J90" i="2"/>
  <c r="J91" i="2"/>
  <c r="J92" i="2"/>
  <c r="J97" i="2"/>
  <c r="J100" i="2"/>
  <c r="J104" i="2"/>
  <c r="J105" i="2"/>
  <c r="J106" i="2"/>
  <c r="J107" i="2"/>
  <c r="J108" i="2"/>
  <c r="J109" i="2"/>
  <c r="J110" i="2"/>
  <c r="J111" i="2"/>
  <c r="J113" i="2"/>
  <c r="J123" i="2"/>
  <c r="J124" i="2"/>
  <c r="J125" i="2"/>
  <c r="J126" i="2"/>
  <c r="J128" i="2"/>
  <c r="J129" i="2"/>
  <c r="J130" i="2"/>
  <c r="J133" i="2"/>
  <c r="J136" i="2"/>
  <c r="J137" i="2"/>
  <c r="J139" i="2"/>
  <c r="J141" i="2"/>
  <c r="J142" i="2"/>
  <c r="J143" i="2"/>
  <c r="J144" i="2"/>
  <c r="J145" i="2"/>
  <c r="J146" i="2"/>
  <c r="J149" i="2"/>
  <c r="J150" i="2"/>
  <c r="J154" i="2"/>
  <c r="J155" i="2"/>
  <c r="J165" i="2"/>
  <c r="J168" i="2"/>
  <c r="J169" i="2"/>
  <c r="J171" i="2"/>
  <c r="J172" i="2"/>
  <c r="J173" i="2"/>
  <c r="J177" i="2"/>
  <c r="J181" i="2"/>
  <c r="J184" i="2"/>
  <c r="J185" i="2"/>
  <c r="J186" i="2"/>
  <c r="J187" i="2"/>
  <c r="J190" i="2"/>
  <c r="J191" i="2"/>
  <c r="J197" i="2"/>
  <c r="J198" i="2"/>
  <c r="J199" i="2"/>
  <c r="J200" i="2"/>
  <c r="J201" i="2"/>
  <c r="J202" i="2"/>
  <c r="J203" i="2"/>
  <c r="J204" i="2"/>
  <c r="J205" i="2"/>
  <c r="J208" i="2"/>
  <c r="J216" i="2"/>
  <c r="J217" i="2"/>
  <c r="J218" i="2"/>
  <c r="J219" i="2"/>
  <c r="J220" i="2"/>
  <c r="J221" i="2"/>
  <c r="J222" i="2"/>
  <c r="J223" i="2"/>
  <c r="J226" i="2"/>
  <c r="J229" i="2"/>
  <c r="J232" i="2"/>
  <c r="J233" i="2"/>
  <c r="J234" i="2"/>
  <c r="J235" i="2"/>
  <c r="J240" i="2"/>
  <c r="J241" i="2"/>
  <c r="J251" i="2"/>
  <c r="J252" i="2"/>
  <c r="J253" i="2"/>
  <c r="J254" i="2"/>
  <c r="J256" i="2"/>
  <c r="J257" i="2"/>
  <c r="J258" i="2"/>
  <c r="J261" i="2"/>
  <c r="J264" i="2"/>
  <c r="J265" i="2"/>
  <c r="J267" i="2"/>
  <c r="J269" i="2"/>
  <c r="J270" i="2"/>
  <c r="J271" i="2"/>
  <c r="J272" i="2"/>
  <c r="J273" i="2"/>
  <c r="J274" i="2"/>
  <c r="J276" i="2"/>
  <c r="J277" i="2"/>
  <c r="J280" i="2"/>
  <c r="J281" i="2"/>
  <c r="J282" i="2"/>
  <c r="J283" i="2"/>
  <c r="J288" i="2"/>
  <c r="J289" i="2"/>
  <c r="J290" i="2"/>
  <c r="J292" i="2"/>
  <c r="J293" i="2"/>
  <c r="J294" i="2"/>
  <c r="J295" i="2"/>
  <c r="J298" i="2"/>
  <c r="J299" i="2"/>
  <c r="J304" i="2"/>
  <c r="J305" i="2"/>
  <c r="J306" i="2"/>
  <c r="J308" i="2"/>
  <c r="J309" i="2"/>
  <c r="J312" i="2"/>
  <c r="J315" i="2"/>
  <c r="J316" i="2"/>
  <c r="J320" i="2"/>
  <c r="J321" i="2"/>
  <c r="J322" i="2"/>
  <c r="J324" i="2"/>
  <c r="J325" i="2"/>
  <c r="J328" i="2"/>
  <c r="J329" i="2"/>
  <c r="J331" i="2"/>
  <c r="J332" i="2"/>
  <c r="J333" i="2"/>
  <c r="J337" i="2"/>
  <c r="J338" i="2"/>
  <c r="J340" i="2"/>
  <c r="J341" i="2"/>
  <c r="J342" i="2"/>
  <c r="J343" i="2"/>
  <c r="J344" i="2"/>
  <c r="J345" i="2"/>
  <c r="J346" i="2"/>
  <c r="J347" i="2"/>
  <c r="J354" i="2"/>
  <c r="J356" i="2"/>
  <c r="J357" i="2"/>
  <c r="J360" i="2"/>
  <c r="J361" i="2"/>
  <c r="J362" i="2"/>
  <c r="J363" i="2"/>
  <c r="J366" i="2"/>
  <c r="J367" i="2"/>
  <c r="I3" i="2"/>
  <c r="I4" i="2"/>
  <c r="L11" i="2" s="1"/>
  <c r="I5" i="2"/>
  <c r="I6" i="2"/>
  <c r="I7" i="2"/>
  <c r="I8" i="2"/>
  <c r="I9" i="2"/>
  <c r="I10" i="2"/>
  <c r="I11" i="2"/>
  <c r="I12" i="2"/>
  <c r="I13" i="2"/>
  <c r="I14" i="2"/>
  <c r="I15" i="2"/>
  <c r="J22" i="2" s="1"/>
  <c r="I16" i="2"/>
  <c r="J23" i="2" s="1"/>
  <c r="I17" i="2"/>
  <c r="I18" i="2"/>
  <c r="I19" i="2"/>
  <c r="I20" i="2"/>
  <c r="I21" i="2"/>
  <c r="I22" i="2"/>
  <c r="I23" i="2"/>
  <c r="N30" i="2" s="1"/>
  <c r="I24" i="2"/>
  <c r="J31" i="2" s="1"/>
  <c r="I25" i="2"/>
  <c r="I26" i="2"/>
  <c r="I27" i="2"/>
  <c r="I28" i="2"/>
  <c r="I29" i="2"/>
  <c r="M36" i="2" s="1"/>
  <c r="I30" i="2"/>
  <c r="I31" i="2"/>
  <c r="I32" i="2"/>
  <c r="I33" i="2"/>
  <c r="I34" i="2"/>
  <c r="I35" i="2"/>
  <c r="I36" i="2"/>
  <c r="I37" i="2"/>
  <c r="I38" i="2"/>
  <c r="M45" i="2" s="1"/>
  <c r="I39" i="2"/>
  <c r="I40" i="2"/>
  <c r="I41" i="2"/>
  <c r="I42" i="2"/>
  <c r="K49" i="2" s="1"/>
  <c r="I43" i="2"/>
  <c r="N43" i="2" s="1"/>
  <c r="I44" i="2"/>
  <c r="I45" i="2"/>
  <c r="I46" i="2"/>
  <c r="L53" i="2" s="1"/>
  <c r="I47" i="2"/>
  <c r="I48" i="2"/>
  <c r="I49" i="2"/>
  <c r="I50" i="2"/>
  <c r="I51" i="2"/>
  <c r="I52" i="2"/>
  <c r="M59" i="2" s="1"/>
  <c r="I53" i="2"/>
  <c r="I54" i="2"/>
  <c r="I55" i="2"/>
  <c r="I56" i="2"/>
  <c r="I57" i="2"/>
  <c r="I58" i="2"/>
  <c r="I59" i="2"/>
  <c r="I60" i="2"/>
  <c r="I61" i="2"/>
  <c r="I62" i="2"/>
  <c r="M69" i="2" s="1"/>
  <c r="I63" i="2"/>
  <c r="I64" i="2"/>
  <c r="I65" i="2"/>
  <c r="I66" i="2"/>
  <c r="I67" i="2"/>
  <c r="I68" i="2"/>
  <c r="I69" i="2"/>
  <c r="N69" i="2" s="1"/>
  <c r="I70" i="2"/>
  <c r="N70" i="2" s="1"/>
  <c r="I71" i="2"/>
  <c r="I72" i="2"/>
  <c r="I73" i="2"/>
  <c r="I74" i="2"/>
  <c r="I75" i="2"/>
  <c r="I76" i="2"/>
  <c r="I77" i="2"/>
  <c r="L84" i="2" s="1"/>
  <c r="I78" i="2"/>
  <c r="L85" i="2" s="1"/>
  <c r="I79" i="2"/>
  <c r="M86" i="2" s="1"/>
  <c r="I80" i="2"/>
  <c r="I81" i="2"/>
  <c r="I82" i="2"/>
  <c r="I83" i="2"/>
  <c r="I84" i="2"/>
  <c r="I85" i="2"/>
  <c r="I86" i="2"/>
  <c r="K93" i="2" s="1"/>
  <c r="I87" i="2"/>
  <c r="I88" i="2"/>
  <c r="K95" i="2" s="1"/>
  <c r="I89" i="2"/>
  <c r="I90" i="2"/>
  <c r="M97" i="2" s="1"/>
  <c r="I91" i="2"/>
  <c r="I92" i="2"/>
  <c r="I93" i="2"/>
  <c r="I94" i="2"/>
  <c r="J101" i="2" s="1"/>
  <c r="I95" i="2"/>
  <c r="I96" i="2"/>
  <c r="I97" i="2"/>
  <c r="I98" i="2"/>
  <c r="I99" i="2"/>
  <c r="I100" i="2"/>
  <c r="I101" i="2"/>
  <c r="I102" i="2"/>
  <c r="I103" i="2"/>
  <c r="I104" i="2"/>
  <c r="I105" i="2"/>
  <c r="I106" i="2"/>
  <c r="I107" i="2"/>
  <c r="I108" i="2"/>
  <c r="I109" i="2"/>
  <c r="L116" i="2" s="1"/>
  <c r="I110" i="2"/>
  <c r="I111" i="2"/>
  <c r="I112" i="2"/>
  <c r="I113" i="2"/>
  <c r="I114" i="2"/>
  <c r="I115" i="2"/>
  <c r="I116" i="2"/>
  <c r="K123" i="2" s="1"/>
  <c r="I117" i="2"/>
  <c r="I118" i="2"/>
  <c r="N118" i="2" s="1"/>
  <c r="I119" i="2"/>
  <c r="N119" i="2" s="1"/>
  <c r="I120" i="2"/>
  <c r="K127" i="2" s="1"/>
  <c r="I121" i="2"/>
  <c r="I122" i="2"/>
  <c r="K129" i="2" s="1"/>
  <c r="I123" i="2"/>
  <c r="I124" i="2"/>
  <c r="I125" i="2"/>
  <c r="I126" i="2"/>
  <c r="I127" i="2"/>
  <c r="I128" i="2"/>
  <c r="I129" i="2"/>
  <c r="I130" i="2"/>
  <c r="I131" i="2"/>
  <c r="I132" i="2"/>
  <c r="I133" i="2"/>
  <c r="I134" i="2"/>
  <c r="I135" i="2"/>
  <c r="I136" i="2"/>
  <c r="I137" i="2"/>
  <c r="I138" i="2"/>
  <c r="I139" i="2"/>
  <c r="M146" i="2" s="1"/>
  <c r="I140" i="2"/>
  <c r="I141" i="2"/>
  <c r="J148" i="2" s="1"/>
  <c r="I142" i="2"/>
  <c r="L149" i="2" s="1"/>
  <c r="I143" i="2"/>
  <c r="M150" i="2" s="1"/>
  <c r="I144" i="2"/>
  <c r="I145" i="2"/>
  <c r="I146" i="2"/>
  <c r="I147" i="2"/>
  <c r="I148" i="2"/>
  <c r="L155" i="2" s="1"/>
  <c r="I149" i="2"/>
  <c r="K156" i="2" s="1"/>
  <c r="I150" i="2"/>
  <c r="I151" i="2"/>
  <c r="I152" i="2"/>
  <c r="K159" i="2" s="1"/>
  <c r="I153" i="2"/>
  <c r="K160" i="2" s="1"/>
  <c r="I154" i="2"/>
  <c r="I155" i="2"/>
  <c r="I156" i="2"/>
  <c r="I157" i="2"/>
  <c r="J164" i="2" s="1"/>
  <c r="I158" i="2"/>
  <c r="L165" i="2" s="1"/>
  <c r="I159" i="2"/>
  <c r="M166" i="2" s="1"/>
  <c r="I160" i="2"/>
  <c r="N167" i="2" s="1"/>
  <c r="I161" i="2"/>
  <c r="M168" i="2" s="1"/>
  <c r="I162" i="2"/>
  <c r="I163" i="2"/>
  <c r="I164" i="2"/>
  <c r="K171" i="2" s="1"/>
  <c r="I165" i="2"/>
  <c r="I166" i="2"/>
  <c r="I167" i="2"/>
  <c r="I168" i="2"/>
  <c r="I169" i="2"/>
  <c r="I170" i="2"/>
  <c r="N170" i="2" s="1"/>
  <c r="I171" i="2"/>
  <c r="I172" i="2"/>
  <c r="I173" i="2"/>
  <c r="I174" i="2"/>
  <c r="L181" i="2" s="1"/>
  <c r="I175" i="2"/>
  <c r="I176" i="2"/>
  <c r="I177" i="2"/>
  <c r="I178" i="2"/>
  <c r="I179" i="2"/>
  <c r="I180" i="2"/>
  <c r="M187" i="2" s="1"/>
  <c r="I181" i="2"/>
  <c r="I182" i="2"/>
  <c r="M189" i="2" s="1"/>
  <c r="I183" i="2"/>
  <c r="M190" i="2" s="1"/>
  <c r="I184" i="2"/>
  <c r="K191" i="2" s="1"/>
  <c r="I185" i="2"/>
  <c r="I186" i="2"/>
  <c r="I187" i="2"/>
  <c r="I188" i="2"/>
  <c r="I189" i="2"/>
  <c r="I190" i="2"/>
  <c r="M197" i="2" s="1"/>
  <c r="I191" i="2"/>
  <c r="I192" i="2"/>
  <c r="I193" i="2"/>
  <c r="I194" i="2"/>
  <c r="I195" i="2"/>
  <c r="I196" i="2"/>
  <c r="I197" i="2"/>
  <c r="I198" i="2"/>
  <c r="M205" i="2" s="1"/>
  <c r="I199" i="2"/>
  <c r="I200" i="2"/>
  <c r="I201" i="2"/>
  <c r="I202" i="2"/>
  <c r="I203" i="2"/>
  <c r="I204" i="2"/>
  <c r="I205" i="2"/>
  <c r="J212" i="2" s="1"/>
  <c r="I206" i="2"/>
  <c r="J213" i="2" s="1"/>
  <c r="I207" i="2"/>
  <c r="I208" i="2"/>
  <c r="J215" i="2" s="1"/>
  <c r="I209" i="2"/>
  <c r="I210" i="2"/>
  <c r="I211" i="2"/>
  <c r="I212" i="2"/>
  <c r="L219" i="2" s="1"/>
  <c r="I213" i="2"/>
  <c r="I214" i="2"/>
  <c r="K221" i="2" s="1"/>
  <c r="I215" i="2"/>
  <c r="L222" i="2" s="1"/>
  <c r="I216" i="2"/>
  <c r="K223" i="2" s="1"/>
  <c r="I217" i="2"/>
  <c r="I218" i="2"/>
  <c r="I219" i="2"/>
  <c r="I220" i="2"/>
  <c r="I221" i="2"/>
  <c r="I222" i="2"/>
  <c r="I223" i="2"/>
  <c r="M230" i="2" s="1"/>
  <c r="I224" i="2"/>
  <c r="J231" i="2" s="1"/>
  <c r="I225" i="2"/>
  <c r="I226" i="2"/>
  <c r="I227" i="2"/>
  <c r="I228" i="2"/>
  <c r="K235" i="2" s="1"/>
  <c r="I229" i="2"/>
  <c r="J236" i="2" s="1"/>
  <c r="I230" i="2"/>
  <c r="J237" i="2" s="1"/>
  <c r="I231" i="2"/>
  <c r="K238" i="2" s="1"/>
  <c r="I232" i="2"/>
  <c r="J239" i="2" s="1"/>
  <c r="I233" i="2"/>
  <c r="I234" i="2"/>
  <c r="I235" i="2"/>
  <c r="I236" i="2"/>
  <c r="I237" i="2"/>
  <c r="I238" i="2"/>
  <c r="I239" i="2"/>
  <c r="I240" i="2"/>
  <c r="N240" i="2" s="1"/>
  <c r="I241" i="2"/>
  <c r="L248" i="2" s="1"/>
  <c r="I242" i="2"/>
  <c r="I243" i="2"/>
  <c r="I244" i="2"/>
  <c r="K251" i="2" s="1"/>
  <c r="I245" i="2"/>
  <c r="I246" i="2"/>
  <c r="I247" i="2"/>
  <c r="I248" i="2"/>
  <c r="M255" i="2" s="1"/>
  <c r="I249" i="2"/>
  <c r="I250" i="2"/>
  <c r="K257" i="2" s="1"/>
  <c r="I251" i="2"/>
  <c r="I252" i="2"/>
  <c r="I253" i="2"/>
  <c r="I254" i="2"/>
  <c r="I255" i="2"/>
  <c r="I256" i="2"/>
  <c r="M263" i="2" s="1"/>
  <c r="I257" i="2"/>
  <c r="I258" i="2"/>
  <c r="I259" i="2"/>
  <c r="I260" i="2"/>
  <c r="I261" i="2"/>
  <c r="I262" i="2"/>
  <c r="I263" i="2"/>
  <c r="I264" i="2"/>
  <c r="I265" i="2"/>
  <c r="I266" i="2"/>
  <c r="I267" i="2"/>
  <c r="I268" i="2"/>
  <c r="I269" i="2"/>
  <c r="K276" i="2" s="1"/>
  <c r="I270" i="2"/>
  <c r="I271" i="2"/>
  <c r="I272" i="2"/>
  <c r="I273" i="2"/>
  <c r="I274" i="2"/>
  <c r="I275" i="2"/>
  <c r="I276" i="2"/>
  <c r="L283" i="2" s="1"/>
  <c r="I277" i="2"/>
  <c r="I278" i="2"/>
  <c r="L285" i="2" s="1"/>
  <c r="I279" i="2"/>
  <c r="K286" i="2" s="1"/>
  <c r="I280" i="2"/>
  <c r="J287" i="2" s="1"/>
  <c r="I281" i="2"/>
  <c r="I282" i="2"/>
  <c r="I283" i="2"/>
  <c r="K290" i="2" s="1"/>
  <c r="I284" i="2"/>
  <c r="I285" i="2"/>
  <c r="K292" i="2" s="1"/>
  <c r="I286" i="2"/>
  <c r="I287" i="2"/>
  <c r="I288" i="2"/>
  <c r="I289" i="2"/>
  <c r="I290" i="2"/>
  <c r="I291" i="2"/>
  <c r="I292" i="2"/>
  <c r="I293" i="2"/>
  <c r="I294" i="2"/>
  <c r="I295" i="2"/>
  <c r="I296" i="2"/>
  <c r="I297" i="2"/>
  <c r="I298" i="2"/>
  <c r="I299" i="2"/>
  <c r="I300" i="2"/>
  <c r="I301" i="2"/>
  <c r="M308" i="2" s="1"/>
  <c r="I302" i="2"/>
  <c r="L309" i="2" s="1"/>
  <c r="I303" i="2"/>
  <c r="I304" i="2"/>
  <c r="J311" i="2" s="1"/>
  <c r="I305" i="2"/>
  <c r="I306" i="2"/>
  <c r="I307" i="2"/>
  <c r="I308" i="2"/>
  <c r="I309" i="2"/>
  <c r="I310" i="2"/>
  <c r="I311" i="2"/>
  <c r="I312" i="2"/>
  <c r="I313" i="2"/>
  <c r="I314" i="2"/>
  <c r="L321" i="2" s="1"/>
  <c r="I315" i="2"/>
  <c r="I316" i="2"/>
  <c r="I317" i="2"/>
  <c r="L324" i="2" s="1"/>
  <c r="I318" i="2"/>
  <c r="L325" i="2" s="1"/>
  <c r="I319" i="2"/>
  <c r="M326" i="2" s="1"/>
  <c r="I320" i="2"/>
  <c r="I321" i="2"/>
  <c r="M328" i="2" s="1"/>
  <c r="I322" i="2"/>
  <c r="I323" i="2"/>
  <c r="I324" i="2"/>
  <c r="I325" i="2"/>
  <c r="I326" i="2"/>
  <c r="I327" i="2"/>
  <c r="I328" i="2"/>
  <c r="I329" i="2"/>
  <c r="I330" i="2"/>
  <c r="I331" i="2"/>
  <c r="L338" i="2" s="1"/>
  <c r="I332" i="2"/>
  <c r="I333" i="2"/>
  <c r="I334" i="2"/>
  <c r="I335" i="2"/>
  <c r="I336" i="2"/>
  <c r="N336" i="2" s="1"/>
  <c r="I337" i="2"/>
  <c r="L344" i="2" s="1"/>
  <c r="I338" i="2"/>
  <c r="I339" i="2"/>
  <c r="I340" i="2"/>
  <c r="I341" i="2"/>
  <c r="I342" i="2"/>
  <c r="I343" i="2"/>
  <c r="M350" i="2" s="1"/>
  <c r="I344" i="2"/>
  <c r="I345" i="2"/>
  <c r="I346" i="2"/>
  <c r="I347" i="2"/>
  <c r="I348" i="2"/>
  <c r="I349" i="2"/>
  <c r="I350" i="2"/>
  <c r="I351" i="2"/>
  <c r="K358" i="2" s="1"/>
  <c r="I352" i="2"/>
  <c r="N352" i="2" s="1"/>
  <c r="I353" i="2"/>
  <c r="L360" i="2" s="1"/>
  <c r="I354" i="2"/>
  <c r="I355" i="2"/>
  <c r="I356" i="2"/>
  <c r="I357" i="2"/>
  <c r="I358" i="2"/>
  <c r="I359" i="2"/>
  <c r="L366" i="2" s="1"/>
  <c r="I360" i="2"/>
  <c r="M367" i="2" s="1"/>
  <c r="I361" i="2"/>
  <c r="I362" i="2"/>
  <c r="I363" i="2"/>
  <c r="N363" i="2" s="1"/>
  <c r="I364" i="2"/>
  <c r="N364" i="2" s="1"/>
  <c r="I365" i="2"/>
  <c r="I366" i="2"/>
  <c r="I367" i="2"/>
  <c r="N367" i="2" s="1"/>
  <c r="I368" i="2"/>
  <c r="N368" i="2" s="1"/>
  <c r="M327" i="2" l="1"/>
  <c r="K327" i="2"/>
  <c r="N320" i="2"/>
  <c r="M295" i="2"/>
  <c r="L295" i="2"/>
  <c r="N288" i="2"/>
  <c r="M279" i="2"/>
  <c r="J279" i="2"/>
  <c r="N272" i="2"/>
  <c r="L199" i="2"/>
  <c r="M199" i="2"/>
  <c r="N176" i="2"/>
  <c r="M183" i="2"/>
  <c r="M151" i="2"/>
  <c r="L151" i="2"/>
  <c r="K151" i="2"/>
  <c r="L119" i="2"/>
  <c r="N112" i="2"/>
  <c r="K87" i="2"/>
  <c r="L87" i="2"/>
  <c r="N80" i="2"/>
  <c r="N64" i="2"/>
  <c r="M71" i="2"/>
  <c r="M39" i="2"/>
  <c r="L39" i="2"/>
  <c r="N32" i="2"/>
  <c r="J39" i="2"/>
  <c r="L231" i="2"/>
  <c r="K342" i="2"/>
  <c r="M342" i="2"/>
  <c r="K310" i="2"/>
  <c r="N303" i="2"/>
  <c r="M278" i="2"/>
  <c r="L278" i="2"/>
  <c r="K278" i="2"/>
  <c r="N271" i="2"/>
  <c r="M246" i="2"/>
  <c r="N239" i="2"/>
  <c r="K214" i="2"/>
  <c r="N207" i="2"/>
  <c r="L214" i="2"/>
  <c r="J214" i="2"/>
  <c r="M182" i="2"/>
  <c r="K182" i="2"/>
  <c r="N127" i="2"/>
  <c r="L134" i="2"/>
  <c r="J134" i="2"/>
  <c r="L102" i="2"/>
  <c r="K102" i="2"/>
  <c r="J102" i="2"/>
  <c r="K70" i="2"/>
  <c r="M70" i="2"/>
  <c r="L70" i="2"/>
  <c r="K38" i="2"/>
  <c r="M38" i="2"/>
  <c r="L38" i="2"/>
  <c r="J38" i="2"/>
  <c r="J246" i="2"/>
  <c r="K71" i="2"/>
  <c r="N256" i="2"/>
  <c r="J166" i="2"/>
  <c r="J86" i="2"/>
  <c r="K199" i="2"/>
  <c r="M87" i="2"/>
  <c r="L355" i="2"/>
  <c r="J355" i="2"/>
  <c r="N348" i="2"/>
  <c r="K355" i="2"/>
  <c r="K339" i="2"/>
  <c r="L339" i="2"/>
  <c r="J339" i="2"/>
  <c r="M323" i="2"/>
  <c r="L323" i="2"/>
  <c r="J323" i="2"/>
  <c r="M307" i="2"/>
  <c r="J307" i="2"/>
  <c r="N300" i="2"/>
  <c r="J291" i="2"/>
  <c r="M291" i="2"/>
  <c r="L291" i="2"/>
  <c r="N268" i="2"/>
  <c r="L275" i="2"/>
  <c r="J275" i="2"/>
  <c r="M259" i="2"/>
  <c r="L259" i="2"/>
  <c r="J259" i="2"/>
  <c r="L243" i="2"/>
  <c r="K243" i="2"/>
  <c r="J243" i="2"/>
  <c r="N236" i="2"/>
  <c r="M243" i="2"/>
  <c r="M227" i="2"/>
  <c r="J227" i="2"/>
  <c r="L211" i="2"/>
  <c r="J211" i="2"/>
  <c r="K211" i="2"/>
  <c r="J195" i="2"/>
  <c r="M195" i="2"/>
  <c r="N188" i="2"/>
  <c r="L195" i="2"/>
  <c r="K179" i="2"/>
  <c r="N172" i="2"/>
  <c r="J179" i="2"/>
  <c r="L179" i="2"/>
  <c r="J163" i="2"/>
  <c r="N156" i="2"/>
  <c r="M163" i="2"/>
  <c r="L163" i="2"/>
  <c r="K163" i="2"/>
  <c r="K147" i="2"/>
  <c r="J147" i="2"/>
  <c r="M147" i="2"/>
  <c r="K131" i="2"/>
  <c r="J131" i="2"/>
  <c r="N124" i="2"/>
  <c r="M115" i="2"/>
  <c r="N108" i="2"/>
  <c r="J115" i="2"/>
  <c r="L115" i="2"/>
  <c r="N92" i="2"/>
  <c r="J99" i="2"/>
  <c r="M99" i="2"/>
  <c r="L83" i="2"/>
  <c r="K83" i="2"/>
  <c r="N76" i="2"/>
  <c r="J83" i="2"/>
  <c r="N60" i="2"/>
  <c r="K67" i="2"/>
  <c r="M67" i="2"/>
  <c r="L67" i="2"/>
  <c r="K51" i="2"/>
  <c r="N44" i="2"/>
  <c r="L35" i="2"/>
  <c r="J35" i="2"/>
  <c r="K35" i="2"/>
  <c r="M19" i="2"/>
  <c r="J19" i="2"/>
  <c r="J359" i="2"/>
  <c r="K359" i="2"/>
  <c r="K134" i="2"/>
  <c r="L358" i="2"/>
  <c r="L327" i="2"/>
  <c r="L223" i="2"/>
  <c r="L183" i="2"/>
  <c r="N252" i="2"/>
  <c r="N38" i="2"/>
  <c r="N347" i="2"/>
  <c r="K354" i="2"/>
  <c r="M354" i="2"/>
  <c r="K322" i="2"/>
  <c r="M322" i="2"/>
  <c r="K306" i="2"/>
  <c r="N299" i="2"/>
  <c r="N267" i="2"/>
  <c r="M274" i="2"/>
  <c r="L258" i="2"/>
  <c r="K258" i="2"/>
  <c r="M242" i="2"/>
  <c r="N235" i="2"/>
  <c r="J242" i="2"/>
  <c r="L242" i="2"/>
  <c r="N219" i="2"/>
  <c r="L226" i="2"/>
  <c r="K226" i="2"/>
  <c r="M226" i="2"/>
  <c r="M210" i="2"/>
  <c r="L210" i="2"/>
  <c r="K210" i="2"/>
  <c r="J210" i="2"/>
  <c r="L194" i="2"/>
  <c r="K194" i="2"/>
  <c r="M194" i="2"/>
  <c r="N187" i="2"/>
  <c r="J194" i="2"/>
  <c r="N171" i="2"/>
  <c r="M178" i="2"/>
  <c r="L178" i="2"/>
  <c r="K162" i="2"/>
  <c r="N155" i="2"/>
  <c r="M162" i="2"/>
  <c r="L162" i="2"/>
  <c r="L130" i="2"/>
  <c r="K130" i="2"/>
  <c r="M114" i="2"/>
  <c r="L114" i="2"/>
  <c r="J114" i="2"/>
  <c r="N107" i="2"/>
  <c r="K114" i="2"/>
  <c r="N91" i="2"/>
  <c r="J98" i="2"/>
  <c r="M98" i="2"/>
  <c r="L82" i="2"/>
  <c r="J82" i="2"/>
  <c r="N75" i="2"/>
  <c r="M66" i="2"/>
  <c r="L66" i="2"/>
  <c r="K34" i="2"/>
  <c r="J34" i="2"/>
  <c r="N27" i="2"/>
  <c r="J18" i="2"/>
  <c r="L18" i="2"/>
  <c r="J358" i="2"/>
  <c r="J310" i="2"/>
  <c r="J238" i="2"/>
  <c r="J162" i="2"/>
  <c r="K195" i="2"/>
  <c r="K31" i="2"/>
  <c r="L354" i="2"/>
  <c r="L326" i="2"/>
  <c r="L286" i="2"/>
  <c r="L182" i="2"/>
  <c r="L150" i="2"/>
  <c r="M359" i="2"/>
  <c r="M191" i="2"/>
  <c r="M127" i="2"/>
  <c r="N335" i="2"/>
  <c r="N284" i="2"/>
  <c r="N251" i="2"/>
  <c r="N204" i="2"/>
  <c r="N166" i="2"/>
  <c r="N120" i="2"/>
  <c r="N346" i="2"/>
  <c r="N353" i="2"/>
  <c r="M353" i="2"/>
  <c r="J353" i="2"/>
  <c r="L337" i="2"/>
  <c r="N330" i="2"/>
  <c r="K305" i="2"/>
  <c r="N298" i="2"/>
  <c r="K289" i="2"/>
  <c r="N282" i="2"/>
  <c r="N266" i="2"/>
  <c r="M273" i="2"/>
  <c r="M241" i="2"/>
  <c r="L241" i="2"/>
  <c r="M225" i="2"/>
  <c r="J225" i="2"/>
  <c r="N218" i="2"/>
  <c r="L209" i="2"/>
  <c r="K209" i="2"/>
  <c r="M193" i="2"/>
  <c r="L193" i="2"/>
  <c r="K193" i="2"/>
  <c r="J193" i="2"/>
  <c r="K161" i="2"/>
  <c r="N154" i="2"/>
  <c r="N161" i="2"/>
  <c r="M145" i="2"/>
  <c r="N138" i="2"/>
  <c r="L145" i="2"/>
  <c r="M113" i="2"/>
  <c r="N106" i="2"/>
  <c r="K113" i="2"/>
  <c r="N74" i="2"/>
  <c r="J81" i="2"/>
  <c r="M81" i="2"/>
  <c r="L65" i="2"/>
  <c r="J65" i="2"/>
  <c r="M65" i="2"/>
  <c r="K33" i="2"/>
  <c r="L33" i="2"/>
  <c r="N26" i="2"/>
  <c r="M17" i="2"/>
  <c r="J17" i="2"/>
  <c r="L17" i="2"/>
  <c r="J286" i="2"/>
  <c r="J161" i="2"/>
  <c r="J77" i="2"/>
  <c r="J51" i="2"/>
  <c r="K353" i="2"/>
  <c r="K323" i="2"/>
  <c r="L353" i="2"/>
  <c r="L322" i="2"/>
  <c r="M358" i="2"/>
  <c r="M290" i="2"/>
  <c r="N332" i="2"/>
  <c r="N283" i="2"/>
  <c r="N250" i="2"/>
  <c r="N203" i="2"/>
  <c r="N31" i="2"/>
  <c r="M368" i="2"/>
  <c r="J368" i="2"/>
  <c r="N345" i="2"/>
  <c r="M352" i="2"/>
  <c r="K352" i="2"/>
  <c r="J352" i="2"/>
  <c r="N329" i="2"/>
  <c r="L336" i="2"/>
  <c r="K336" i="2"/>
  <c r="J336" i="2"/>
  <c r="L320" i="2"/>
  <c r="N313" i="2"/>
  <c r="M320" i="2"/>
  <c r="L304" i="2"/>
  <c r="K304" i="2"/>
  <c r="K288" i="2"/>
  <c r="M288" i="2"/>
  <c r="L288" i="2"/>
  <c r="K272" i="2"/>
  <c r="N265" i="2"/>
  <c r="M272" i="2"/>
  <c r="N249" i="2"/>
  <c r="K256" i="2"/>
  <c r="L240" i="2"/>
  <c r="M240" i="2"/>
  <c r="K240" i="2"/>
  <c r="M224" i="2"/>
  <c r="J224" i="2"/>
  <c r="N217" i="2"/>
  <c r="N201" i="2"/>
  <c r="K208" i="2"/>
  <c r="L208" i="2"/>
  <c r="L192" i="2"/>
  <c r="K192" i="2"/>
  <c r="M192" i="2"/>
  <c r="N185" i="2"/>
  <c r="J192" i="2"/>
  <c r="M176" i="2"/>
  <c r="J176" i="2"/>
  <c r="K144" i="2"/>
  <c r="M144" i="2"/>
  <c r="N137" i="2"/>
  <c r="L144" i="2"/>
  <c r="J112" i="2"/>
  <c r="K112" i="2"/>
  <c r="L112" i="2"/>
  <c r="N105" i="2"/>
  <c r="M96" i="2"/>
  <c r="J96" i="2"/>
  <c r="N73" i="2"/>
  <c r="J80" i="2"/>
  <c r="M80" i="2"/>
  <c r="K80" i="2"/>
  <c r="L64" i="2"/>
  <c r="J64" i="2"/>
  <c r="J48" i="2"/>
  <c r="L48" i="2"/>
  <c r="K48" i="2"/>
  <c r="M48" i="2"/>
  <c r="J32" i="2"/>
  <c r="M32" i="2"/>
  <c r="L32" i="2"/>
  <c r="N25" i="2"/>
  <c r="K16" i="2"/>
  <c r="M16" i="2"/>
  <c r="L16" i="2"/>
  <c r="J209" i="2"/>
  <c r="J160" i="2"/>
  <c r="J50" i="2"/>
  <c r="K350" i="2"/>
  <c r="K321" i="2"/>
  <c r="K295" i="2"/>
  <c r="K259" i="2"/>
  <c r="K189" i="2"/>
  <c r="L352" i="2"/>
  <c r="L177" i="2"/>
  <c r="L147" i="2"/>
  <c r="L34" i="2"/>
  <c r="M289" i="2"/>
  <c r="M119" i="2"/>
  <c r="M83" i="2"/>
  <c r="N331" i="2"/>
  <c r="N281" i="2"/>
  <c r="N202" i="2"/>
  <c r="N159" i="2"/>
  <c r="M343" i="2"/>
  <c r="L343" i="2"/>
  <c r="K311" i="2"/>
  <c r="L311" i="2"/>
  <c r="L263" i="2"/>
  <c r="J263" i="2"/>
  <c r="K263" i="2"/>
  <c r="L247" i="2"/>
  <c r="M247" i="2"/>
  <c r="N208" i="2"/>
  <c r="K215" i="2"/>
  <c r="L215" i="2"/>
  <c r="M215" i="2"/>
  <c r="K167" i="2"/>
  <c r="M167" i="2"/>
  <c r="N160" i="2"/>
  <c r="L167" i="2"/>
  <c r="L135" i="2"/>
  <c r="J135" i="2"/>
  <c r="N128" i="2"/>
  <c r="K135" i="2"/>
  <c r="K103" i="2"/>
  <c r="J103" i="2"/>
  <c r="K55" i="2"/>
  <c r="J55" i="2"/>
  <c r="M23" i="2"/>
  <c r="N16" i="2"/>
  <c r="J247" i="2"/>
  <c r="J119" i="2"/>
  <c r="M55" i="2"/>
  <c r="N48" i="2"/>
  <c r="K326" i="2"/>
  <c r="N319" i="2"/>
  <c r="K294" i="2"/>
  <c r="N287" i="2"/>
  <c r="L294" i="2"/>
  <c r="N255" i="2"/>
  <c r="M262" i="2"/>
  <c r="L262" i="2"/>
  <c r="J262" i="2"/>
  <c r="K262" i="2"/>
  <c r="L230" i="2"/>
  <c r="K230" i="2"/>
  <c r="J230" i="2"/>
  <c r="K198" i="2"/>
  <c r="M198" i="2"/>
  <c r="N191" i="2"/>
  <c r="N111" i="2"/>
  <c r="M118" i="2"/>
  <c r="L118" i="2"/>
  <c r="L86" i="2"/>
  <c r="N79" i="2"/>
  <c r="K86" i="2"/>
  <c r="L54" i="2"/>
  <c r="K54" i="2"/>
  <c r="J54" i="2"/>
  <c r="N47" i="2"/>
  <c r="M22" i="2"/>
  <c r="L22" i="2"/>
  <c r="N15" i="2"/>
  <c r="K22" i="2"/>
  <c r="J118" i="2"/>
  <c r="K39" i="2"/>
  <c r="M54" i="2"/>
  <c r="N214" i="2"/>
  <c r="J167" i="2"/>
  <c r="J87" i="2"/>
  <c r="K231" i="2"/>
  <c r="N86" i="2"/>
  <c r="K166" i="2"/>
  <c r="L359" i="2"/>
  <c r="M294" i="2"/>
  <c r="M231" i="2"/>
  <c r="M351" i="2"/>
  <c r="K351" i="2"/>
  <c r="N344" i="2"/>
  <c r="J351" i="2"/>
  <c r="N328" i="2"/>
  <c r="L335" i="2"/>
  <c r="K335" i="2"/>
  <c r="J335" i="2"/>
  <c r="L319" i="2"/>
  <c r="N312" i="2"/>
  <c r="M319" i="2"/>
  <c r="J319" i="2"/>
  <c r="M303" i="2"/>
  <c r="L303" i="2"/>
  <c r="N296" i="2"/>
  <c r="M287" i="2"/>
  <c r="L287" i="2"/>
  <c r="K287" i="2"/>
  <c r="K271" i="2"/>
  <c r="N264" i="2"/>
  <c r="N248" i="2"/>
  <c r="L255" i="2"/>
  <c r="K255" i="2"/>
  <c r="M239" i="2"/>
  <c r="L239" i="2"/>
  <c r="K239" i="2"/>
  <c r="M223" i="2"/>
  <c r="N216" i="2"/>
  <c r="N200" i="2"/>
  <c r="J207" i="2"/>
  <c r="L191" i="2"/>
  <c r="N184" i="2"/>
  <c r="L175" i="2"/>
  <c r="K175" i="2"/>
  <c r="J175" i="2"/>
  <c r="M175" i="2"/>
  <c r="M159" i="2"/>
  <c r="N152" i="2"/>
  <c r="L159" i="2"/>
  <c r="K143" i="2"/>
  <c r="M143" i="2"/>
  <c r="N136" i="2"/>
  <c r="L143" i="2"/>
  <c r="N104" i="2"/>
  <c r="K111" i="2"/>
  <c r="L111" i="2"/>
  <c r="N88" i="2"/>
  <c r="L95" i="2"/>
  <c r="J95" i="2"/>
  <c r="M95" i="2"/>
  <c r="N72" i="2"/>
  <c r="M79" i="2"/>
  <c r="K79" i="2"/>
  <c r="J79" i="2"/>
  <c r="K63" i="2"/>
  <c r="J63" i="2"/>
  <c r="N56" i="2"/>
  <c r="L47" i="2"/>
  <c r="K47" i="2"/>
  <c r="J47" i="2"/>
  <c r="M47" i="2"/>
  <c r="J15" i="2"/>
  <c r="K15" i="2"/>
  <c r="M15" i="2"/>
  <c r="J183" i="2"/>
  <c r="J159" i="2"/>
  <c r="L351" i="2"/>
  <c r="L279" i="2"/>
  <c r="L246" i="2"/>
  <c r="L207" i="2"/>
  <c r="L31" i="2"/>
  <c r="N280" i="2"/>
  <c r="N198" i="2"/>
  <c r="N327" i="2"/>
  <c r="M334" i="2"/>
  <c r="K334" i="2"/>
  <c r="J334" i="2"/>
  <c r="N311" i="2"/>
  <c r="M318" i="2"/>
  <c r="L318" i="2"/>
  <c r="J318" i="2"/>
  <c r="L302" i="2"/>
  <c r="N295" i="2"/>
  <c r="J302" i="2"/>
  <c r="K270" i="2"/>
  <c r="N263" i="2"/>
  <c r="M270" i="2"/>
  <c r="L270" i="2"/>
  <c r="K254" i="2"/>
  <c r="N247" i="2"/>
  <c r="K222" i="2"/>
  <c r="N215" i="2"/>
  <c r="M222" i="2"/>
  <c r="K206" i="2"/>
  <c r="M206" i="2"/>
  <c r="N199" i="2"/>
  <c r="J206" i="2"/>
  <c r="K190" i="2"/>
  <c r="N183" i="2"/>
  <c r="L190" i="2"/>
  <c r="K174" i="2"/>
  <c r="L174" i="2"/>
  <c r="J174" i="2"/>
  <c r="M174" i="2"/>
  <c r="K158" i="2"/>
  <c r="L158" i="2"/>
  <c r="N151" i="2"/>
  <c r="N158" i="2"/>
  <c r="J158" i="2"/>
  <c r="K142" i="2"/>
  <c r="M142" i="2"/>
  <c r="N135" i="2"/>
  <c r="K126" i="2"/>
  <c r="M126" i="2"/>
  <c r="K110" i="2"/>
  <c r="L110" i="2"/>
  <c r="K94" i="2"/>
  <c r="M94" i="2"/>
  <c r="N87" i="2"/>
  <c r="L94" i="2"/>
  <c r="J94" i="2"/>
  <c r="K78" i="2"/>
  <c r="M78" i="2"/>
  <c r="N71" i="2"/>
  <c r="J78" i="2"/>
  <c r="K62" i="2"/>
  <c r="N55" i="2"/>
  <c r="L62" i="2"/>
  <c r="K46" i="2"/>
  <c r="L46" i="2"/>
  <c r="N39" i="2"/>
  <c r="J46" i="2"/>
  <c r="M46" i="2"/>
  <c r="K30" i="2"/>
  <c r="N23" i="2"/>
  <c r="K14" i="2"/>
  <c r="J14" i="2"/>
  <c r="M14" i="2"/>
  <c r="L14" i="2"/>
  <c r="J350" i="2"/>
  <c r="J182" i="2"/>
  <c r="J71" i="2"/>
  <c r="K319" i="2"/>
  <c r="K291" i="2"/>
  <c r="K23" i="2"/>
  <c r="L350" i="2"/>
  <c r="L310" i="2"/>
  <c r="L206" i="2"/>
  <c r="L142" i="2"/>
  <c r="L71" i="2"/>
  <c r="L30" i="2"/>
  <c r="M355" i="2"/>
  <c r="M111" i="2"/>
  <c r="M35" i="2"/>
  <c r="N279" i="2"/>
  <c r="N150" i="2"/>
  <c r="N63" i="2"/>
  <c r="N28" i="2"/>
  <c r="M365" i="2"/>
  <c r="K365" i="2"/>
  <c r="L365" i="2"/>
  <c r="J365" i="2"/>
  <c r="M349" i="2"/>
  <c r="K349" i="2"/>
  <c r="N349" i="2"/>
  <c r="N326" i="2"/>
  <c r="M333" i="2"/>
  <c r="K333" i="2"/>
  <c r="L317" i="2"/>
  <c r="J317" i="2"/>
  <c r="L301" i="2"/>
  <c r="N294" i="2"/>
  <c r="J301" i="2"/>
  <c r="M301" i="2"/>
  <c r="K285" i="2"/>
  <c r="J285" i="2"/>
  <c r="K269" i="2"/>
  <c r="M269" i="2"/>
  <c r="N269" i="2"/>
  <c r="L269" i="2"/>
  <c r="N246" i="2"/>
  <c r="N230" i="2"/>
  <c r="K237" i="2"/>
  <c r="M221" i="2"/>
  <c r="L221" i="2"/>
  <c r="N182" i="2"/>
  <c r="J189" i="2"/>
  <c r="L189" i="2"/>
  <c r="L173" i="2"/>
  <c r="M173" i="2"/>
  <c r="K157" i="2"/>
  <c r="M157" i="2"/>
  <c r="L157" i="2"/>
  <c r="N157" i="2"/>
  <c r="J157" i="2"/>
  <c r="L141" i="2"/>
  <c r="N134" i="2"/>
  <c r="M141" i="2"/>
  <c r="M125" i="2"/>
  <c r="K125" i="2"/>
  <c r="L109" i="2"/>
  <c r="N102" i="2"/>
  <c r="K109" i="2"/>
  <c r="J93" i="2"/>
  <c r="L93" i="2"/>
  <c r="N54" i="2"/>
  <c r="M61" i="2"/>
  <c r="L61" i="2"/>
  <c r="K61" i="2"/>
  <c r="L29" i="2"/>
  <c r="N22" i="2"/>
  <c r="J29" i="2"/>
  <c r="K29" i="2"/>
  <c r="L13" i="2"/>
  <c r="M13" i="2"/>
  <c r="J349" i="2"/>
  <c r="J327" i="2"/>
  <c r="J70" i="2"/>
  <c r="J13" i="2"/>
  <c r="K318" i="2"/>
  <c r="K150" i="2"/>
  <c r="K119" i="2"/>
  <c r="K82" i="2"/>
  <c r="K50" i="2"/>
  <c r="L349" i="2"/>
  <c r="L274" i="2"/>
  <c r="L238" i="2"/>
  <c r="L205" i="2"/>
  <c r="L103" i="2"/>
  <c r="L63" i="2"/>
  <c r="M214" i="2"/>
  <c r="M110" i="2"/>
  <c r="M34" i="2"/>
  <c r="N316" i="2"/>
  <c r="N278" i="2"/>
  <c r="N232" i="2"/>
  <c r="N113" i="2"/>
  <c r="N62" i="2"/>
  <c r="N24" i="2"/>
  <c r="M364" i="2"/>
  <c r="J364" i="2"/>
  <c r="L364" i="2"/>
  <c r="N357" i="2"/>
  <c r="M348" i="2"/>
  <c r="K348" i="2"/>
  <c r="J348" i="2"/>
  <c r="L348" i="2"/>
  <c r="M332" i="2"/>
  <c r="K332" i="2"/>
  <c r="N325" i="2"/>
  <c r="M316" i="2"/>
  <c r="K316" i="2"/>
  <c r="L316" i="2"/>
  <c r="M300" i="2"/>
  <c r="N293" i="2"/>
  <c r="J300" i="2"/>
  <c r="M284" i="2"/>
  <c r="L284" i="2"/>
  <c r="J284" i="2"/>
  <c r="M268" i="2"/>
  <c r="N261" i="2"/>
  <c r="L268" i="2"/>
  <c r="J268" i="2"/>
  <c r="M252" i="2"/>
  <c r="K252" i="2"/>
  <c r="N245" i="2"/>
  <c r="M236" i="2"/>
  <c r="N229" i="2"/>
  <c r="K236" i="2"/>
  <c r="L236" i="2"/>
  <c r="M220" i="2"/>
  <c r="L220" i="2"/>
  <c r="N213" i="2"/>
  <c r="M204" i="2"/>
  <c r="K204" i="2"/>
  <c r="M188" i="2"/>
  <c r="J188" i="2"/>
  <c r="M172" i="2"/>
  <c r="N165" i="2"/>
  <c r="K172" i="2"/>
  <c r="M156" i="2"/>
  <c r="L156" i="2"/>
  <c r="N149" i="2"/>
  <c r="J156" i="2"/>
  <c r="M140" i="2"/>
  <c r="K140" i="2"/>
  <c r="N133" i="2"/>
  <c r="L140" i="2"/>
  <c r="J140" i="2"/>
  <c r="M124" i="2"/>
  <c r="L124" i="2"/>
  <c r="K124" i="2"/>
  <c r="M108" i="2"/>
  <c r="N101" i="2"/>
  <c r="M92" i="2"/>
  <c r="L92" i="2"/>
  <c r="M76" i="2"/>
  <c r="J76" i="2"/>
  <c r="M60" i="2"/>
  <c r="N53" i="2"/>
  <c r="L60" i="2"/>
  <c r="K60" i="2"/>
  <c r="J60" i="2"/>
  <c r="M44" i="2"/>
  <c r="N37" i="2"/>
  <c r="M28" i="2"/>
  <c r="L28" i="2"/>
  <c r="J28" i="2"/>
  <c r="K28" i="2"/>
  <c r="N21" i="2"/>
  <c r="M12" i="2"/>
  <c r="L12" i="2"/>
  <c r="J12" i="2"/>
  <c r="K12" i="2"/>
  <c r="J326" i="2"/>
  <c r="J303" i="2"/>
  <c r="J278" i="2"/>
  <c r="J255" i="2"/>
  <c r="J178" i="2"/>
  <c r="J151" i="2"/>
  <c r="J127" i="2"/>
  <c r="K317" i="2"/>
  <c r="K247" i="2"/>
  <c r="K183" i="2"/>
  <c r="K118" i="2"/>
  <c r="K81" i="2"/>
  <c r="K19" i="2"/>
  <c r="L307" i="2"/>
  <c r="L273" i="2"/>
  <c r="L237" i="2"/>
  <c r="L204" i="2"/>
  <c r="L99" i="2"/>
  <c r="M311" i="2"/>
  <c r="M109" i="2"/>
  <c r="M33" i="2"/>
  <c r="N360" i="2"/>
  <c r="N315" i="2"/>
  <c r="N277" i="2"/>
  <c r="N231" i="2"/>
  <c r="N192" i="2"/>
  <c r="N144" i="2"/>
  <c r="N103" i="2"/>
  <c r="N61" i="2"/>
  <c r="N355" i="2"/>
  <c r="N339" i="2"/>
  <c r="M346" i="2"/>
  <c r="L346" i="2"/>
  <c r="N323" i="2"/>
  <c r="N307" i="2"/>
  <c r="M314" i="2"/>
  <c r="N291" i="2"/>
  <c r="K298" i="2"/>
  <c r="N275" i="2"/>
  <c r="M282" i="2"/>
  <c r="L282" i="2"/>
  <c r="N259" i="2"/>
  <c r="L266" i="2"/>
  <c r="M266" i="2"/>
  <c r="N243" i="2"/>
  <c r="N227" i="2"/>
  <c r="K234" i="2"/>
  <c r="N211" i="2"/>
  <c r="M218" i="2"/>
  <c r="N195" i="2"/>
  <c r="M202" i="2"/>
  <c r="N179" i="2"/>
  <c r="M186" i="2"/>
  <c r="N163" i="2"/>
  <c r="N147" i="2"/>
  <c r="N131" i="2"/>
  <c r="L138" i="2"/>
  <c r="N115" i="2"/>
  <c r="N99" i="2"/>
  <c r="K106" i="2"/>
  <c r="N83" i="2"/>
  <c r="M90" i="2"/>
  <c r="L90" i="2"/>
  <c r="K90" i="2"/>
  <c r="N67" i="2"/>
  <c r="L74" i="2"/>
  <c r="N51" i="2"/>
  <c r="M58" i="2"/>
  <c r="N35" i="2"/>
  <c r="M42" i="2"/>
  <c r="K42" i="2"/>
  <c r="J42" i="2"/>
  <c r="N19" i="2"/>
  <c r="L26" i="2"/>
  <c r="K26" i="2"/>
  <c r="M10" i="2"/>
  <c r="K10" i="2"/>
  <c r="J250" i="2"/>
  <c r="J122" i="2"/>
  <c r="N354" i="2"/>
  <c r="N338" i="2"/>
  <c r="L345" i="2"/>
  <c r="N322" i="2"/>
  <c r="M329" i="2"/>
  <c r="L329" i="2"/>
  <c r="K329" i="2"/>
  <c r="N306" i="2"/>
  <c r="N290" i="2"/>
  <c r="M297" i="2"/>
  <c r="L297" i="2"/>
  <c r="K297" i="2"/>
  <c r="N274" i="2"/>
  <c r="L281" i="2"/>
  <c r="N258" i="2"/>
  <c r="L265" i="2"/>
  <c r="N242" i="2"/>
  <c r="K249" i="2"/>
  <c r="N226" i="2"/>
  <c r="K233" i="2"/>
  <c r="N210" i="2"/>
  <c r="N194" i="2"/>
  <c r="N178" i="2"/>
  <c r="N162" i="2"/>
  <c r="M169" i="2"/>
  <c r="N146" i="2"/>
  <c r="N130" i="2"/>
  <c r="L137" i="2"/>
  <c r="N114" i="2"/>
  <c r="M121" i="2"/>
  <c r="N98" i="2"/>
  <c r="K105" i="2"/>
  <c r="N82" i="2"/>
  <c r="K89" i="2"/>
  <c r="L89" i="2"/>
  <c r="N66" i="2"/>
  <c r="M73" i="2"/>
  <c r="L73" i="2"/>
  <c r="N50" i="2"/>
  <c r="M57" i="2"/>
  <c r="N34" i="2"/>
  <c r="M41" i="2"/>
  <c r="N18" i="2"/>
  <c r="J10" i="2"/>
  <c r="J249" i="2"/>
  <c r="J121" i="2"/>
  <c r="K186" i="2"/>
  <c r="K85" i="2"/>
  <c r="L218" i="2"/>
  <c r="L42" i="2"/>
  <c r="M250" i="2"/>
  <c r="M312" i="2"/>
  <c r="L312" i="2"/>
  <c r="N305" i="2"/>
  <c r="M296" i="2"/>
  <c r="N289" i="2"/>
  <c r="N273" i="2"/>
  <c r="N209" i="2"/>
  <c r="K216" i="2"/>
  <c r="N193" i="2"/>
  <c r="L200" i="2"/>
  <c r="N177" i="2"/>
  <c r="N145" i="2"/>
  <c r="K152" i="2"/>
  <c r="M136" i="2"/>
  <c r="L136" i="2"/>
  <c r="L120" i="2"/>
  <c r="M120" i="2"/>
  <c r="K88" i="2"/>
  <c r="N81" i="2"/>
  <c r="K72" i="2"/>
  <c r="M72" i="2"/>
  <c r="N65" i="2"/>
  <c r="M56" i="2"/>
  <c r="L56" i="2"/>
  <c r="N33" i="2"/>
  <c r="N17" i="2"/>
  <c r="M24" i="2"/>
  <c r="J24" i="2"/>
  <c r="J266" i="2"/>
  <c r="J248" i="2"/>
  <c r="J138" i="2"/>
  <c r="J120" i="2"/>
  <c r="J58" i="2"/>
  <c r="K309" i="2"/>
  <c r="K185" i="2"/>
  <c r="K84" i="2"/>
  <c r="L10" i="2"/>
  <c r="L217" i="2"/>
  <c r="L41" i="2"/>
  <c r="M298" i="2"/>
  <c r="M249" i="2"/>
  <c r="M122" i="2"/>
  <c r="N324" i="2"/>
  <c r="N241" i="2"/>
  <c r="N78" i="2"/>
  <c r="N49" i="2"/>
  <c r="L357" i="2"/>
  <c r="N350" i="2"/>
  <c r="L341" i="2"/>
  <c r="N334" i="2"/>
  <c r="L293" i="2"/>
  <c r="N286" i="2"/>
  <c r="L277" i="2"/>
  <c r="K277" i="2"/>
  <c r="M277" i="2"/>
  <c r="L261" i="2"/>
  <c r="M261" i="2"/>
  <c r="L245" i="2"/>
  <c r="N238" i="2"/>
  <c r="L229" i="2"/>
  <c r="K229" i="2"/>
  <c r="N222" i="2"/>
  <c r="L213" i="2"/>
  <c r="K213" i="2"/>
  <c r="L197" i="2"/>
  <c r="K197" i="2"/>
  <c r="N190" i="2"/>
  <c r="L133" i="2"/>
  <c r="M133" i="2"/>
  <c r="L117" i="2"/>
  <c r="N110" i="2"/>
  <c r="L101" i="2"/>
  <c r="M101" i="2"/>
  <c r="L69" i="2"/>
  <c r="K69" i="2"/>
  <c r="L37" i="2"/>
  <c r="M37" i="2"/>
  <c r="L21" i="2"/>
  <c r="K21" i="2"/>
  <c r="N14" i="2"/>
  <c r="J314" i="2"/>
  <c r="J297" i="2"/>
  <c r="J245" i="2"/>
  <c r="J153" i="2"/>
  <c r="J117" i="2"/>
  <c r="J74" i="2"/>
  <c r="K282" i="2"/>
  <c r="L313" i="2"/>
  <c r="L186" i="2"/>
  <c r="M117" i="2"/>
  <c r="M89" i="2"/>
  <c r="N126" i="2"/>
  <c r="N46" i="2"/>
  <c r="N365" i="2"/>
  <c r="K356" i="2"/>
  <c r="L356" i="2"/>
  <c r="N356" i="2"/>
  <c r="N333" i="2"/>
  <c r="L260" i="2"/>
  <c r="K260" i="2"/>
  <c r="M260" i="2"/>
  <c r="J260" i="2"/>
  <c r="N237" i="2"/>
  <c r="M244" i="2"/>
  <c r="J244" i="2"/>
  <c r="L228" i="2"/>
  <c r="N221" i="2"/>
  <c r="J228" i="2"/>
  <c r="N189" i="2"/>
  <c r="J196" i="2"/>
  <c r="K180" i="2"/>
  <c r="J180" i="2"/>
  <c r="M132" i="2"/>
  <c r="N125" i="2"/>
  <c r="K132" i="2"/>
  <c r="J132" i="2"/>
  <c r="N109" i="2"/>
  <c r="M116" i="2"/>
  <c r="J116" i="2"/>
  <c r="L100" i="2"/>
  <c r="N93" i="2"/>
  <c r="M100" i="2"/>
  <c r="L68" i="2"/>
  <c r="K68" i="2"/>
  <c r="K52" i="2"/>
  <c r="M52" i="2"/>
  <c r="L52" i="2"/>
  <c r="N13" i="2"/>
  <c r="J330" i="2"/>
  <c r="J313" i="2"/>
  <c r="J296" i="2"/>
  <c r="J170" i="2"/>
  <c r="J152" i="2"/>
  <c r="J73" i="2"/>
  <c r="K281" i="2"/>
  <c r="K228" i="2"/>
  <c r="K181" i="2"/>
  <c r="K154" i="2"/>
  <c r="K101" i="2"/>
  <c r="L362" i="2"/>
  <c r="L185" i="2"/>
  <c r="M341" i="2"/>
  <c r="M88" i="2"/>
  <c r="N318" i="2"/>
  <c r="N100" i="2"/>
  <c r="N45" i="2"/>
  <c r="M363" i="2"/>
  <c r="L363" i="2"/>
  <c r="N308" i="2"/>
  <c r="M315" i="2"/>
  <c r="N132" i="2"/>
  <c r="M107" i="2"/>
  <c r="L107" i="2"/>
  <c r="K107" i="2"/>
  <c r="K315" i="2"/>
  <c r="N244" i="2"/>
  <c r="M11" i="2"/>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Q3" i="1"/>
  <c r="R3" i="1"/>
  <c r="S3" i="1"/>
  <c r="T3" i="1"/>
  <c r="Q4" i="1"/>
  <c r="R4" i="1"/>
  <c r="S4" i="1"/>
  <c r="T4" i="1"/>
  <c r="Q5" i="1"/>
  <c r="R5" i="1"/>
  <c r="S5" i="1"/>
  <c r="T5" i="1"/>
  <c r="Q6" i="1"/>
  <c r="R6" i="1"/>
  <c r="S6" i="1"/>
  <c r="T6" i="1"/>
  <c r="Q7" i="1"/>
  <c r="R7" i="1"/>
  <c r="S7" i="1"/>
  <c r="T7" i="1"/>
  <c r="Q8" i="1"/>
  <c r="R8" i="1"/>
  <c r="S8" i="1"/>
  <c r="T8" i="1"/>
  <c r="Q9" i="1"/>
  <c r="R9" i="1"/>
  <c r="S9" i="1"/>
  <c r="T9" i="1"/>
  <c r="Q10" i="1"/>
  <c r="R10" i="1"/>
  <c r="S10" i="1"/>
  <c r="T10" i="1"/>
  <c r="Q11" i="1"/>
  <c r="R11" i="1"/>
  <c r="S11" i="1"/>
  <c r="T11" i="1"/>
  <c r="Q12" i="1"/>
  <c r="U12" i="1" s="1"/>
  <c r="R12" i="1"/>
  <c r="V12" i="1" s="1"/>
  <c r="S12" i="1"/>
  <c r="W12" i="1" s="1"/>
  <c r="T12" i="1"/>
  <c r="X12" i="1" s="1"/>
  <c r="Q13" i="1"/>
  <c r="R13" i="1"/>
  <c r="S13" i="1"/>
  <c r="T13" i="1"/>
  <c r="Q14" i="1"/>
  <c r="R14" i="1"/>
  <c r="S14" i="1"/>
  <c r="T14" i="1"/>
  <c r="Q15" i="1"/>
  <c r="R15" i="1"/>
  <c r="S15" i="1"/>
  <c r="T15" i="1"/>
  <c r="Q16" i="1"/>
  <c r="U16" i="1" s="1"/>
  <c r="R16" i="1"/>
  <c r="V16" i="1" s="1"/>
  <c r="S16" i="1"/>
  <c r="W16" i="1" s="1"/>
  <c r="T16" i="1"/>
  <c r="X16" i="1" s="1"/>
  <c r="Q17" i="1"/>
  <c r="R17" i="1"/>
  <c r="S17" i="1"/>
  <c r="T17" i="1"/>
  <c r="Q18" i="1"/>
  <c r="R18" i="1"/>
  <c r="S18" i="1"/>
  <c r="T18" i="1"/>
  <c r="Q19" i="1"/>
  <c r="R19" i="1"/>
  <c r="S19" i="1"/>
  <c r="T19" i="1"/>
  <c r="Q20" i="1"/>
  <c r="U20" i="1" s="1"/>
  <c r="R20" i="1"/>
  <c r="V20" i="1" s="1"/>
  <c r="S20" i="1"/>
  <c r="W20" i="1" s="1"/>
  <c r="T20" i="1"/>
  <c r="X20" i="1" s="1"/>
  <c r="Q21" i="1"/>
  <c r="R21" i="1"/>
  <c r="S21" i="1"/>
  <c r="T21" i="1"/>
  <c r="Q22" i="1"/>
  <c r="R22" i="1"/>
  <c r="S22" i="1"/>
  <c r="T22" i="1"/>
  <c r="Q23" i="1"/>
  <c r="R23" i="1"/>
  <c r="S23" i="1"/>
  <c r="T23" i="1"/>
  <c r="Q24" i="1"/>
  <c r="R24" i="1"/>
  <c r="V24" i="1" s="1"/>
  <c r="S24" i="1"/>
  <c r="W24" i="1" s="1"/>
  <c r="T24" i="1"/>
  <c r="X24" i="1" s="1"/>
  <c r="Q25" i="1"/>
  <c r="R25" i="1"/>
  <c r="S25" i="1"/>
  <c r="T25" i="1"/>
  <c r="Q26" i="1"/>
  <c r="R26" i="1"/>
  <c r="S26" i="1"/>
  <c r="T26" i="1"/>
  <c r="Q27" i="1"/>
  <c r="R27" i="1"/>
  <c r="S27" i="1"/>
  <c r="T27" i="1"/>
  <c r="Q28" i="1"/>
  <c r="R28" i="1"/>
  <c r="V28" i="1" s="1"/>
  <c r="S28" i="1"/>
  <c r="W28" i="1" s="1"/>
  <c r="T28" i="1"/>
  <c r="X28" i="1" s="1"/>
  <c r="Q29" i="1"/>
  <c r="R29" i="1"/>
  <c r="S29" i="1"/>
  <c r="T29" i="1"/>
  <c r="Q30" i="1"/>
  <c r="R30" i="1"/>
  <c r="S30" i="1"/>
  <c r="T30" i="1"/>
  <c r="Q31" i="1"/>
  <c r="R31" i="1"/>
  <c r="S31" i="1"/>
  <c r="T31" i="1"/>
  <c r="Q32" i="1"/>
  <c r="R32" i="1"/>
  <c r="V32" i="1" s="1"/>
  <c r="S32" i="1"/>
  <c r="W32" i="1" s="1"/>
  <c r="T32" i="1"/>
  <c r="X32" i="1" s="1"/>
  <c r="Q33" i="1"/>
  <c r="R33" i="1"/>
  <c r="S33" i="1"/>
  <c r="T33" i="1"/>
  <c r="Q34" i="1"/>
  <c r="R34" i="1"/>
  <c r="S34" i="1"/>
  <c r="T34" i="1"/>
  <c r="Q35" i="1"/>
  <c r="R35" i="1"/>
  <c r="S35" i="1"/>
  <c r="T35" i="1"/>
  <c r="Q36" i="1"/>
  <c r="R36" i="1"/>
  <c r="V36" i="1" s="1"/>
  <c r="S36" i="1"/>
  <c r="W36" i="1" s="1"/>
  <c r="T36" i="1"/>
  <c r="X36" i="1" s="1"/>
  <c r="Q37" i="1"/>
  <c r="R37" i="1"/>
  <c r="S37" i="1"/>
  <c r="T37" i="1"/>
  <c r="Q38" i="1"/>
  <c r="R38" i="1"/>
  <c r="S38" i="1"/>
  <c r="T38" i="1"/>
  <c r="Q39" i="1"/>
  <c r="R39" i="1"/>
  <c r="S39" i="1"/>
  <c r="T39" i="1"/>
  <c r="Q40" i="1"/>
  <c r="R40" i="1"/>
  <c r="V40" i="1" s="1"/>
  <c r="S40" i="1"/>
  <c r="W40" i="1" s="1"/>
  <c r="T40" i="1"/>
  <c r="X40" i="1" s="1"/>
  <c r="Q41" i="1"/>
  <c r="R41" i="1"/>
  <c r="S41" i="1"/>
  <c r="T41" i="1"/>
  <c r="Q42" i="1"/>
  <c r="R42" i="1"/>
  <c r="S42" i="1"/>
  <c r="T42" i="1"/>
  <c r="Q43" i="1"/>
  <c r="R43" i="1"/>
  <c r="S43" i="1"/>
  <c r="T43" i="1"/>
  <c r="Q44" i="1"/>
  <c r="R44" i="1"/>
  <c r="V44" i="1" s="1"/>
  <c r="S44" i="1"/>
  <c r="W44" i="1" s="1"/>
  <c r="T44" i="1"/>
  <c r="X44" i="1" s="1"/>
  <c r="Q45" i="1"/>
  <c r="R45" i="1"/>
  <c r="S45" i="1"/>
  <c r="T45" i="1"/>
  <c r="Q46" i="1"/>
  <c r="R46" i="1"/>
  <c r="S46" i="1"/>
  <c r="T46" i="1"/>
  <c r="Q47" i="1"/>
  <c r="R47" i="1"/>
  <c r="S47" i="1"/>
  <c r="T47" i="1"/>
  <c r="Q48" i="1"/>
  <c r="R48" i="1"/>
  <c r="V48" i="1" s="1"/>
  <c r="S48" i="1"/>
  <c r="T48" i="1"/>
  <c r="X48" i="1" s="1"/>
  <c r="Q49" i="1"/>
  <c r="R49" i="1"/>
  <c r="S49" i="1"/>
  <c r="T49" i="1"/>
  <c r="Q50" i="1"/>
  <c r="R50" i="1"/>
  <c r="S50" i="1"/>
  <c r="T50" i="1"/>
  <c r="Q51" i="1"/>
  <c r="R51" i="1"/>
  <c r="S51" i="1"/>
  <c r="T51" i="1"/>
  <c r="Q52" i="1"/>
  <c r="R52" i="1"/>
  <c r="V52" i="1" s="1"/>
  <c r="S52" i="1"/>
  <c r="T52" i="1"/>
  <c r="X52" i="1" s="1"/>
  <c r="Q53" i="1"/>
  <c r="R53" i="1"/>
  <c r="S53" i="1"/>
  <c r="T53" i="1"/>
  <c r="Q54" i="1"/>
  <c r="R54" i="1"/>
  <c r="S54" i="1"/>
  <c r="T54" i="1"/>
  <c r="Q55" i="1"/>
  <c r="R55" i="1"/>
  <c r="S55" i="1"/>
  <c r="T55" i="1"/>
  <c r="Q56" i="1"/>
  <c r="U56" i="1" s="1"/>
  <c r="R56" i="1"/>
  <c r="V56" i="1" s="1"/>
  <c r="S56" i="1"/>
  <c r="T56" i="1"/>
  <c r="X56" i="1" s="1"/>
  <c r="Q57" i="1"/>
  <c r="R57" i="1"/>
  <c r="S57" i="1"/>
  <c r="T57" i="1"/>
  <c r="Q58" i="1"/>
  <c r="R58" i="1"/>
  <c r="S58" i="1"/>
  <c r="T58" i="1"/>
  <c r="Q59" i="1"/>
  <c r="R59" i="1"/>
  <c r="S59" i="1"/>
  <c r="T59" i="1"/>
  <c r="Q60" i="1"/>
  <c r="U60" i="1" s="1"/>
  <c r="R60" i="1"/>
  <c r="V60" i="1" s="1"/>
  <c r="S60" i="1"/>
  <c r="T60" i="1"/>
  <c r="X60" i="1" s="1"/>
  <c r="Q61" i="1"/>
  <c r="R61" i="1"/>
  <c r="S61" i="1"/>
  <c r="T61" i="1"/>
  <c r="Q62" i="1"/>
  <c r="R62" i="1"/>
  <c r="S62" i="1"/>
  <c r="T62" i="1"/>
  <c r="Q63" i="1"/>
  <c r="R63" i="1"/>
  <c r="S63" i="1"/>
  <c r="T63" i="1"/>
  <c r="Q64" i="1"/>
  <c r="U64" i="1" s="1"/>
  <c r="R64" i="1"/>
  <c r="V64" i="1" s="1"/>
  <c r="S64" i="1"/>
  <c r="T64" i="1"/>
  <c r="X64" i="1" s="1"/>
  <c r="Q65" i="1"/>
  <c r="R65" i="1"/>
  <c r="S65" i="1"/>
  <c r="T65" i="1"/>
  <c r="Q66" i="1"/>
  <c r="R66" i="1"/>
  <c r="S66" i="1"/>
  <c r="T66" i="1"/>
  <c r="Q67" i="1"/>
  <c r="R67" i="1"/>
  <c r="S67" i="1"/>
  <c r="T67" i="1"/>
  <c r="Q68" i="1"/>
  <c r="U68" i="1" s="1"/>
  <c r="R68" i="1"/>
  <c r="V68" i="1" s="1"/>
  <c r="S68" i="1"/>
  <c r="T68" i="1"/>
  <c r="X68" i="1" s="1"/>
  <c r="Q69" i="1"/>
  <c r="R69" i="1"/>
  <c r="S69" i="1"/>
  <c r="T69" i="1"/>
  <c r="Q70" i="1"/>
  <c r="R70" i="1"/>
  <c r="S70" i="1"/>
  <c r="T70" i="1"/>
  <c r="Q71" i="1"/>
  <c r="R71" i="1"/>
  <c r="S71" i="1"/>
  <c r="T71" i="1"/>
  <c r="Q72" i="1"/>
  <c r="U72" i="1" s="1"/>
  <c r="R72" i="1"/>
  <c r="V72" i="1" s="1"/>
  <c r="S72" i="1"/>
  <c r="T72" i="1"/>
  <c r="X72" i="1" s="1"/>
  <c r="Q73" i="1"/>
  <c r="R73" i="1"/>
  <c r="S73" i="1"/>
  <c r="T73" i="1"/>
  <c r="Q74" i="1"/>
  <c r="R74" i="1"/>
  <c r="S74" i="1"/>
  <c r="T74" i="1"/>
  <c r="Q75" i="1"/>
  <c r="R75" i="1"/>
  <c r="S75" i="1"/>
  <c r="T75" i="1"/>
  <c r="Q76" i="1"/>
  <c r="U76" i="1" s="1"/>
  <c r="R76" i="1"/>
  <c r="V76" i="1" s="1"/>
  <c r="S76" i="1"/>
  <c r="T76" i="1"/>
  <c r="X76" i="1" s="1"/>
  <c r="Q77" i="1"/>
  <c r="R77" i="1"/>
  <c r="S77" i="1"/>
  <c r="T77" i="1"/>
  <c r="Q78" i="1"/>
  <c r="R78" i="1"/>
  <c r="S78" i="1"/>
  <c r="T78" i="1"/>
  <c r="Q79" i="1"/>
  <c r="R79" i="1"/>
  <c r="S79" i="1"/>
  <c r="T79" i="1"/>
  <c r="Q80" i="1"/>
  <c r="U80" i="1" s="1"/>
  <c r="R80" i="1"/>
  <c r="V80" i="1" s="1"/>
  <c r="S80" i="1"/>
  <c r="T80" i="1"/>
  <c r="X80" i="1" s="1"/>
  <c r="Q81" i="1"/>
  <c r="R81" i="1"/>
  <c r="S81" i="1"/>
  <c r="T81" i="1"/>
  <c r="Q82" i="1"/>
  <c r="R82" i="1"/>
  <c r="S82" i="1"/>
  <c r="T82" i="1"/>
  <c r="Q83" i="1"/>
  <c r="R83" i="1"/>
  <c r="S83" i="1"/>
  <c r="T83" i="1"/>
  <c r="Q84" i="1"/>
  <c r="U84" i="1" s="1"/>
  <c r="R84" i="1"/>
  <c r="V84" i="1" s="1"/>
  <c r="S84" i="1"/>
  <c r="T84" i="1"/>
  <c r="X84" i="1" s="1"/>
  <c r="Q85" i="1"/>
  <c r="R85" i="1"/>
  <c r="S85" i="1"/>
  <c r="T85" i="1"/>
  <c r="Q86" i="1"/>
  <c r="R86" i="1"/>
  <c r="S86" i="1"/>
  <c r="T86" i="1"/>
  <c r="Q87" i="1"/>
  <c r="R87" i="1"/>
  <c r="S87" i="1"/>
  <c r="T87" i="1"/>
  <c r="Q88" i="1"/>
  <c r="U88" i="1" s="1"/>
  <c r="R88" i="1"/>
  <c r="V88" i="1" s="1"/>
  <c r="S88" i="1"/>
  <c r="T88" i="1"/>
  <c r="X88" i="1" s="1"/>
  <c r="Q89" i="1"/>
  <c r="R89" i="1"/>
  <c r="S89" i="1"/>
  <c r="T89" i="1"/>
  <c r="Q90" i="1"/>
  <c r="R90" i="1"/>
  <c r="S90" i="1"/>
  <c r="T90" i="1"/>
  <c r="Q91" i="1"/>
  <c r="R91" i="1"/>
  <c r="S91" i="1"/>
  <c r="T91" i="1"/>
  <c r="Q92" i="1"/>
  <c r="U92" i="1" s="1"/>
  <c r="R92" i="1"/>
  <c r="V92" i="1" s="1"/>
  <c r="S92" i="1"/>
  <c r="T92" i="1"/>
  <c r="X92" i="1" s="1"/>
  <c r="Q93" i="1"/>
  <c r="R93" i="1"/>
  <c r="S93" i="1"/>
  <c r="T93" i="1"/>
  <c r="Q94" i="1"/>
  <c r="R94" i="1"/>
  <c r="S94" i="1"/>
  <c r="T94" i="1"/>
  <c r="Q95" i="1"/>
  <c r="R95" i="1"/>
  <c r="S95" i="1"/>
  <c r="T95" i="1"/>
  <c r="Q96" i="1"/>
  <c r="U96" i="1" s="1"/>
  <c r="R96" i="1"/>
  <c r="S96" i="1"/>
  <c r="T96" i="1"/>
  <c r="X96" i="1" s="1"/>
  <c r="Q97" i="1"/>
  <c r="R97" i="1"/>
  <c r="S97" i="1"/>
  <c r="T97" i="1"/>
  <c r="Q98" i="1"/>
  <c r="R98" i="1"/>
  <c r="S98" i="1"/>
  <c r="T98" i="1"/>
  <c r="Q99" i="1"/>
  <c r="R99" i="1"/>
  <c r="S99" i="1"/>
  <c r="T99" i="1"/>
  <c r="Q100" i="1"/>
  <c r="U100" i="1" s="1"/>
  <c r="R100" i="1"/>
  <c r="V100" i="1" s="1"/>
  <c r="S100" i="1"/>
  <c r="T100" i="1"/>
  <c r="X100" i="1" s="1"/>
  <c r="Q101" i="1"/>
  <c r="R101" i="1"/>
  <c r="S101" i="1"/>
  <c r="T101" i="1"/>
  <c r="Q102" i="1"/>
  <c r="R102" i="1"/>
  <c r="S102" i="1"/>
  <c r="T102" i="1"/>
  <c r="Q103" i="1"/>
  <c r="R103" i="1"/>
  <c r="S103" i="1"/>
  <c r="T103" i="1"/>
  <c r="Q104" i="1"/>
  <c r="U104" i="1" s="1"/>
  <c r="R104" i="1"/>
  <c r="V104" i="1" s="1"/>
  <c r="S104" i="1"/>
  <c r="T104" i="1"/>
  <c r="X104" i="1" s="1"/>
  <c r="Q105" i="1"/>
  <c r="R105" i="1"/>
  <c r="S105" i="1"/>
  <c r="T105" i="1"/>
  <c r="Q106" i="1"/>
  <c r="R106" i="1"/>
  <c r="S106" i="1"/>
  <c r="T106" i="1"/>
  <c r="Q107" i="1"/>
  <c r="R107" i="1"/>
  <c r="S107" i="1"/>
  <c r="T107" i="1"/>
  <c r="Q108" i="1"/>
  <c r="U108" i="1" s="1"/>
  <c r="R108" i="1"/>
  <c r="V108" i="1" s="1"/>
  <c r="S108" i="1"/>
  <c r="T108" i="1"/>
  <c r="X108" i="1" s="1"/>
  <c r="Q109" i="1"/>
  <c r="R109" i="1"/>
  <c r="S109" i="1"/>
  <c r="T109" i="1"/>
  <c r="Q110" i="1"/>
  <c r="R110" i="1"/>
  <c r="S110" i="1"/>
  <c r="T110" i="1"/>
  <c r="Q111" i="1"/>
  <c r="R111" i="1"/>
  <c r="S111" i="1"/>
  <c r="T111" i="1"/>
  <c r="Q112" i="1"/>
  <c r="U112" i="1" s="1"/>
  <c r="R112" i="1"/>
  <c r="V112" i="1" s="1"/>
  <c r="S112" i="1"/>
  <c r="T112" i="1"/>
  <c r="X112" i="1" s="1"/>
  <c r="Q113" i="1"/>
  <c r="R113" i="1"/>
  <c r="S113" i="1"/>
  <c r="T113" i="1"/>
  <c r="Q114" i="1"/>
  <c r="R114" i="1"/>
  <c r="S114" i="1"/>
  <c r="T114" i="1"/>
  <c r="Q115" i="1"/>
  <c r="R115" i="1"/>
  <c r="S115" i="1"/>
  <c r="T115" i="1"/>
  <c r="Q116" i="1"/>
  <c r="U116" i="1" s="1"/>
  <c r="R116" i="1"/>
  <c r="V116" i="1" s="1"/>
  <c r="S116" i="1"/>
  <c r="T116" i="1"/>
  <c r="X116" i="1" s="1"/>
  <c r="Q117" i="1"/>
  <c r="R117" i="1"/>
  <c r="S117" i="1"/>
  <c r="T117" i="1"/>
  <c r="Q118" i="1"/>
  <c r="R118" i="1"/>
  <c r="S118" i="1"/>
  <c r="T118" i="1"/>
  <c r="Q119" i="1"/>
  <c r="R119" i="1"/>
  <c r="S119" i="1"/>
  <c r="T119" i="1"/>
  <c r="Q120" i="1"/>
  <c r="U120" i="1" s="1"/>
  <c r="R120" i="1"/>
  <c r="V120" i="1" s="1"/>
  <c r="S120" i="1"/>
  <c r="T120" i="1"/>
  <c r="X120" i="1" s="1"/>
  <c r="Q121" i="1"/>
  <c r="R121" i="1"/>
  <c r="S121" i="1"/>
  <c r="T121" i="1"/>
  <c r="Q122" i="1"/>
  <c r="R122" i="1"/>
  <c r="S122" i="1"/>
  <c r="T122" i="1"/>
  <c r="Q123" i="1"/>
  <c r="R123" i="1"/>
  <c r="S123" i="1"/>
  <c r="T123" i="1"/>
  <c r="Q124" i="1"/>
  <c r="U124" i="1" s="1"/>
  <c r="R124" i="1"/>
  <c r="V124" i="1" s="1"/>
  <c r="S124" i="1"/>
  <c r="T124" i="1"/>
  <c r="X124" i="1" s="1"/>
  <c r="Q125" i="1"/>
  <c r="R125" i="1"/>
  <c r="S125" i="1"/>
  <c r="T125" i="1"/>
  <c r="Q126" i="1"/>
  <c r="R126" i="1"/>
  <c r="S126" i="1"/>
  <c r="T126" i="1"/>
  <c r="Q127" i="1"/>
  <c r="R127" i="1"/>
  <c r="S127" i="1"/>
  <c r="T127" i="1"/>
  <c r="Q128" i="1"/>
  <c r="U128" i="1" s="1"/>
  <c r="R128" i="1"/>
  <c r="V128" i="1" s="1"/>
  <c r="S128" i="1"/>
  <c r="T128" i="1"/>
  <c r="X128" i="1" s="1"/>
  <c r="Q129" i="1"/>
  <c r="R129" i="1"/>
  <c r="S129" i="1"/>
  <c r="T129" i="1"/>
  <c r="Q130" i="1"/>
  <c r="R130" i="1"/>
  <c r="S130" i="1"/>
  <c r="T130" i="1"/>
  <c r="Q131" i="1"/>
  <c r="R131" i="1"/>
  <c r="S131" i="1"/>
  <c r="T131" i="1"/>
  <c r="Q132" i="1"/>
  <c r="U132" i="1" s="1"/>
  <c r="R132" i="1"/>
  <c r="V132" i="1" s="1"/>
  <c r="S132" i="1"/>
  <c r="T132" i="1"/>
  <c r="X132" i="1" s="1"/>
  <c r="Q133" i="1"/>
  <c r="R133" i="1"/>
  <c r="S133" i="1"/>
  <c r="T133" i="1"/>
  <c r="Q134" i="1"/>
  <c r="R134" i="1"/>
  <c r="S134" i="1"/>
  <c r="T134" i="1"/>
  <c r="Q135" i="1"/>
  <c r="R135" i="1"/>
  <c r="S135" i="1"/>
  <c r="T135" i="1"/>
  <c r="Q136" i="1"/>
  <c r="U136" i="1" s="1"/>
  <c r="R136" i="1"/>
  <c r="V136" i="1" s="1"/>
  <c r="S136" i="1"/>
  <c r="T136" i="1"/>
  <c r="X136" i="1" s="1"/>
  <c r="Q137" i="1"/>
  <c r="R137" i="1"/>
  <c r="S137" i="1"/>
  <c r="T137" i="1"/>
  <c r="Q138" i="1"/>
  <c r="R138" i="1"/>
  <c r="S138" i="1"/>
  <c r="T138" i="1"/>
  <c r="Q139" i="1"/>
  <c r="R139" i="1"/>
  <c r="S139" i="1"/>
  <c r="T139" i="1"/>
  <c r="Q140" i="1"/>
  <c r="R140" i="1"/>
  <c r="V140" i="1" s="1"/>
  <c r="S140" i="1"/>
  <c r="T140" i="1"/>
  <c r="X140" i="1" s="1"/>
  <c r="Q141" i="1"/>
  <c r="R141" i="1"/>
  <c r="S141" i="1"/>
  <c r="T141" i="1"/>
  <c r="Q142" i="1"/>
  <c r="R142" i="1"/>
  <c r="S142" i="1"/>
  <c r="T142" i="1"/>
  <c r="Q143" i="1"/>
  <c r="R143" i="1"/>
  <c r="S143" i="1"/>
  <c r="T143" i="1"/>
  <c r="Q144" i="1"/>
  <c r="R144" i="1"/>
  <c r="V144" i="1" s="1"/>
  <c r="S144" i="1"/>
  <c r="T144" i="1"/>
  <c r="X144" i="1" s="1"/>
  <c r="Q145" i="1"/>
  <c r="R145" i="1"/>
  <c r="S145" i="1"/>
  <c r="T145" i="1"/>
  <c r="Q146" i="1"/>
  <c r="R146" i="1"/>
  <c r="S146" i="1"/>
  <c r="T146" i="1"/>
  <c r="Q147" i="1"/>
  <c r="R147" i="1"/>
  <c r="S147" i="1"/>
  <c r="T147" i="1"/>
  <c r="Q148" i="1"/>
  <c r="R148" i="1"/>
  <c r="V148" i="1" s="1"/>
  <c r="S148" i="1"/>
  <c r="T148" i="1"/>
  <c r="X148" i="1" s="1"/>
  <c r="Q149" i="1"/>
  <c r="R149" i="1"/>
  <c r="S149" i="1"/>
  <c r="T149" i="1"/>
  <c r="Q150" i="1"/>
  <c r="R150" i="1"/>
  <c r="S150" i="1"/>
  <c r="T150" i="1"/>
  <c r="Q151" i="1"/>
  <c r="R151" i="1"/>
  <c r="S151" i="1"/>
  <c r="T151" i="1"/>
  <c r="Q152" i="1"/>
  <c r="R152" i="1"/>
  <c r="V152" i="1" s="1"/>
  <c r="S152" i="1"/>
  <c r="T152" i="1"/>
  <c r="X152" i="1" s="1"/>
  <c r="Q153" i="1"/>
  <c r="R153" i="1"/>
  <c r="S153" i="1"/>
  <c r="T153" i="1"/>
  <c r="Q154" i="1"/>
  <c r="R154" i="1"/>
  <c r="S154" i="1"/>
  <c r="T154" i="1"/>
  <c r="Q155" i="1"/>
  <c r="R155" i="1"/>
  <c r="S155" i="1"/>
  <c r="T155" i="1"/>
  <c r="Q156" i="1"/>
  <c r="R156" i="1"/>
  <c r="V156" i="1" s="1"/>
  <c r="S156" i="1"/>
  <c r="T156" i="1"/>
  <c r="X156" i="1" s="1"/>
  <c r="Q157" i="1"/>
  <c r="R157" i="1"/>
  <c r="S157" i="1"/>
  <c r="T157" i="1"/>
  <c r="Q158" i="1"/>
  <c r="R158" i="1"/>
  <c r="S158" i="1"/>
  <c r="T158" i="1"/>
  <c r="Q159" i="1"/>
  <c r="R159" i="1"/>
  <c r="S159" i="1"/>
  <c r="T159" i="1"/>
  <c r="Q160" i="1"/>
  <c r="R160" i="1"/>
  <c r="V160" i="1" s="1"/>
  <c r="S160" i="1"/>
  <c r="T160" i="1"/>
  <c r="X160" i="1" s="1"/>
  <c r="Q161" i="1"/>
  <c r="R161" i="1"/>
  <c r="S161" i="1"/>
  <c r="T161" i="1"/>
  <c r="Q162" i="1"/>
  <c r="R162" i="1"/>
  <c r="S162" i="1"/>
  <c r="T162" i="1"/>
  <c r="Q163" i="1"/>
  <c r="R163" i="1"/>
  <c r="S163" i="1"/>
  <c r="T163" i="1"/>
  <c r="Q164" i="1"/>
  <c r="R164" i="1"/>
  <c r="V164" i="1" s="1"/>
  <c r="S164" i="1"/>
  <c r="T164" i="1"/>
  <c r="X164" i="1" s="1"/>
  <c r="Q165" i="1"/>
  <c r="R165" i="1"/>
  <c r="S165" i="1"/>
  <c r="T165" i="1"/>
  <c r="Q166" i="1"/>
  <c r="R166" i="1"/>
  <c r="S166" i="1"/>
  <c r="T166" i="1"/>
  <c r="Q167" i="1"/>
  <c r="R167" i="1"/>
  <c r="S167" i="1"/>
  <c r="T167" i="1"/>
  <c r="Q168" i="1"/>
  <c r="R168" i="1"/>
  <c r="V168" i="1" s="1"/>
  <c r="S168" i="1"/>
  <c r="T168" i="1"/>
  <c r="X168" i="1" s="1"/>
  <c r="Q169" i="1"/>
  <c r="R169" i="1"/>
  <c r="S169" i="1"/>
  <c r="T169" i="1"/>
  <c r="Q170" i="1"/>
  <c r="R170" i="1"/>
  <c r="S170" i="1"/>
  <c r="T170" i="1"/>
  <c r="Q171" i="1"/>
  <c r="R171" i="1"/>
  <c r="S171" i="1"/>
  <c r="T171" i="1"/>
  <c r="Q172" i="1"/>
  <c r="R172" i="1"/>
  <c r="V172" i="1" s="1"/>
  <c r="S172" i="1"/>
  <c r="T172" i="1"/>
  <c r="X172" i="1" s="1"/>
  <c r="Q173" i="1"/>
  <c r="R173" i="1"/>
  <c r="S173" i="1"/>
  <c r="T173" i="1"/>
  <c r="Q174" i="1"/>
  <c r="R174" i="1"/>
  <c r="S174" i="1"/>
  <c r="T174" i="1"/>
  <c r="Q175" i="1"/>
  <c r="R175" i="1"/>
  <c r="S175" i="1"/>
  <c r="T175" i="1"/>
  <c r="Q176" i="1"/>
  <c r="R176" i="1"/>
  <c r="V176" i="1" s="1"/>
  <c r="S176" i="1"/>
  <c r="T176" i="1"/>
  <c r="X176" i="1" s="1"/>
  <c r="Q177" i="1"/>
  <c r="R177" i="1"/>
  <c r="S177" i="1"/>
  <c r="T177" i="1"/>
  <c r="Q178" i="1"/>
  <c r="R178" i="1"/>
  <c r="S178" i="1"/>
  <c r="T178" i="1"/>
  <c r="Q179" i="1"/>
  <c r="R179" i="1"/>
  <c r="S179" i="1"/>
  <c r="T179" i="1"/>
  <c r="Q180" i="1"/>
  <c r="R180" i="1"/>
  <c r="V180" i="1" s="1"/>
  <c r="S180" i="1"/>
  <c r="T180" i="1"/>
  <c r="X180" i="1" s="1"/>
  <c r="Q181" i="1"/>
  <c r="R181" i="1"/>
  <c r="S181" i="1"/>
  <c r="T181" i="1"/>
  <c r="Q182" i="1"/>
  <c r="R182" i="1"/>
  <c r="S182" i="1"/>
  <c r="T182" i="1"/>
  <c r="Q183" i="1"/>
  <c r="R183" i="1"/>
  <c r="S183" i="1"/>
  <c r="T183" i="1"/>
  <c r="Q184" i="1"/>
  <c r="R184" i="1"/>
  <c r="V184" i="1" s="1"/>
  <c r="S184" i="1"/>
  <c r="T184" i="1"/>
  <c r="X184" i="1" s="1"/>
  <c r="Q185" i="1"/>
  <c r="R185" i="1"/>
  <c r="S185" i="1"/>
  <c r="T185" i="1"/>
  <c r="Q186" i="1"/>
  <c r="R186" i="1"/>
  <c r="S186" i="1"/>
  <c r="T186" i="1"/>
  <c r="Q187" i="1"/>
  <c r="R187" i="1"/>
  <c r="S187" i="1"/>
  <c r="T187" i="1"/>
  <c r="Q188" i="1"/>
  <c r="R188" i="1"/>
  <c r="V188" i="1" s="1"/>
  <c r="S188" i="1"/>
  <c r="T188" i="1"/>
  <c r="X188" i="1" s="1"/>
  <c r="Q189" i="1"/>
  <c r="R189" i="1"/>
  <c r="S189" i="1"/>
  <c r="T189" i="1"/>
  <c r="Q190" i="1"/>
  <c r="R190" i="1"/>
  <c r="S190" i="1"/>
  <c r="T190" i="1"/>
  <c r="Q191" i="1"/>
  <c r="R191" i="1"/>
  <c r="S191" i="1"/>
  <c r="T191" i="1"/>
  <c r="Q192" i="1"/>
  <c r="R192" i="1"/>
  <c r="V192" i="1" s="1"/>
  <c r="S192" i="1"/>
  <c r="T192" i="1"/>
  <c r="X192" i="1" s="1"/>
  <c r="Q193" i="1"/>
  <c r="R193" i="1"/>
  <c r="S193" i="1"/>
  <c r="T193" i="1"/>
  <c r="Q194" i="1"/>
  <c r="R194" i="1"/>
  <c r="S194" i="1"/>
  <c r="T194" i="1"/>
  <c r="Q195" i="1"/>
  <c r="R195" i="1"/>
  <c r="S195" i="1"/>
  <c r="T195" i="1"/>
  <c r="Q196" i="1"/>
  <c r="R196" i="1"/>
  <c r="V196" i="1" s="1"/>
  <c r="S196" i="1"/>
  <c r="T196" i="1"/>
  <c r="X196" i="1" s="1"/>
  <c r="Q197" i="1"/>
  <c r="R197" i="1"/>
  <c r="S197" i="1"/>
  <c r="T197" i="1"/>
  <c r="Q198" i="1"/>
  <c r="R198" i="1"/>
  <c r="S198" i="1"/>
  <c r="T198" i="1"/>
  <c r="Q199" i="1"/>
  <c r="R199" i="1"/>
  <c r="S199" i="1"/>
  <c r="T199" i="1"/>
  <c r="Q200" i="1"/>
  <c r="R200" i="1"/>
  <c r="V200" i="1" s="1"/>
  <c r="S200" i="1"/>
  <c r="T200" i="1"/>
  <c r="X200" i="1" s="1"/>
  <c r="Q201" i="1"/>
  <c r="R201" i="1"/>
  <c r="S201" i="1"/>
  <c r="T201" i="1"/>
  <c r="Q202" i="1"/>
  <c r="R202" i="1"/>
  <c r="S202" i="1"/>
  <c r="T202" i="1"/>
  <c r="Q203" i="1"/>
  <c r="R203" i="1"/>
  <c r="S203" i="1"/>
  <c r="T203" i="1"/>
  <c r="Q204" i="1"/>
  <c r="R204" i="1"/>
  <c r="V204" i="1" s="1"/>
  <c r="S204" i="1"/>
  <c r="T204" i="1"/>
  <c r="X204" i="1" s="1"/>
  <c r="Q205" i="1"/>
  <c r="R205" i="1"/>
  <c r="S205" i="1"/>
  <c r="T205" i="1"/>
  <c r="Q206" i="1"/>
  <c r="R206" i="1"/>
  <c r="S206" i="1"/>
  <c r="T206" i="1"/>
  <c r="Q207" i="1"/>
  <c r="R207" i="1"/>
  <c r="S207" i="1"/>
  <c r="T207" i="1"/>
  <c r="Q208" i="1"/>
  <c r="U208" i="1" s="1"/>
  <c r="R208" i="1"/>
  <c r="V208" i="1" s="1"/>
  <c r="S208" i="1"/>
  <c r="T208" i="1"/>
  <c r="X208" i="1" s="1"/>
  <c r="Q209" i="1"/>
  <c r="R209" i="1"/>
  <c r="S209" i="1"/>
  <c r="T209" i="1"/>
  <c r="Q210" i="1"/>
  <c r="R210" i="1"/>
  <c r="S210" i="1"/>
  <c r="T210" i="1"/>
  <c r="Q211" i="1"/>
  <c r="R211" i="1"/>
  <c r="S211" i="1"/>
  <c r="T211" i="1"/>
  <c r="Q212" i="1"/>
  <c r="U212" i="1" s="1"/>
  <c r="R212" i="1"/>
  <c r="V212" i="1" s="1"/>
  <c r="S212" i="1"/>
  <c r="T212" i="1"/>
  <c r="X212" i="1" s="1"/>
  <c r="Q213" i="1"/>
  <c r="R213" i="1"/>
  <c r="S213" i="1"/>
  <c r="T213" i="1"/>
  <c r="Q214" i="1"/>
  <c r="R214" i="1"/>
  <c r="S214" i="1"/>
  <c r="T214" i="1"/>
  <c r="Q215" i="1"/>
  <c r="R215" i="1"/>
  <c r="S215" i="1"/>
  <c r="T215" i="1"/>
  <c r="Q216" i="1"/>
  <c r="U216" i="1" s="1"/>
  <c r="R216" i="1"/>
  <c r="V216" i="1" s="1"/>
  <c r="S216" i="1"/>
  <c r="T216" i="1"/>
  <c r="X216" i="1" s="1"/>
  <c r="Q217" i="1"/>
  <c r="R217" i="1"/>
  <c r="S217" i="1"/>
  <c r="T217" i="1"/>
  <c r="Q218" i="1"/>
  <c r="R218" i="1"/>
  <c r="S218" i="1"/>
  <c r="T218" i="1"/>
  <c r="Q219" i="1"/>
  <c r="R219" i="1"/>
  <c r="S219" i="1"/>
  <c r="T219" i="1"/>
  <c r="Q220" i="1"/>
  <c r="U220" i="1" s="1"/>
  <c r="R220" i="1"/>
  <c r="V220" i="1" s="1"/>
  <c r="S220" i="1"/>
  <c r="T220" i="1"/>
  <c r="X220" i="1" s="1"/>
  <c r="Q221" i="1"/>
  <c r="R221" i="1"/>
  <c r="S221" i="1"/>
  <c r="T221" i="1"/>
  <c r="Q222" i="1"/>
  <c r="R222" i="1"/>
  <c r="S222" i="1"/>
  <c r="T222" i="1"/>
  <c r="Q223" i="1"/>
  <c r="R223" i="1"/>
  <c r="S223" i="1"/>
  <c r="T223" i="1"/>
  <c r="Q224" i="1"/>
  <c r="U224" i="1" s="1"/>
  <c r="R224" i="1"/>
  <c r="V224" i="1" s="1"/>
  <c r="S224" i="1"/>
  <c r="T224" i="1"/>
  <c r="X224" i="1" s="1"/>
  <c r="Q225" i="1"/>
  <c r="R225" i="1"/>
  <c r="S225" i="1"/>
  <c r="T225" i="1"/>
  <c r="Q226" i="1"/>
  <c r="R226" i="1"/>
  <c r="S226" i="1"/>
  <c r="T226" i="1"/>
  <c r="Q227" i="1"/>
  <c r="R227" i="1"/>
  <c r="S227" i="1"/>
  <c r="T227" i="1"/>
  <c r="Q228" i="1"/>
  <c r="U228" i="1" s="1"/>
  <c r="R228" i="1"/>
  <c r="V228" i="1" s="1"/>
  <c r="S228" i="1"/>
  <c r="T228" i="1"/>
  <c r="X228" i="1" s="1"/>
  <c r="Q229" i="1"/>
  <c r="R229" i="1"/>
  <c r="S229" i="1"/>
  <c r="T229" i="1"/>
  <c r="Q230" i="1"/>
  <c r="R230" i="1"/>
  <c r="S230" i="1"/>
  <c r="T230" i="1"/>
  <c r="Q231" i="1"/>
  <c r="R231" i="1"/>
  <c r="S231" i="1"/>
  <c r="T231" i="1"/>
  <c r="Q232" i="1"/>
  <c r="U232" i="1" s="1"/>
  <c r="R232" i="1"/>
  <c r="V232" i="1" s="1"/>
  <c r="S232" i="1"/>
  <c r="T232" i="1"/>
  <c r="X232" i="1" s="1"/>
  <c r="Q233" i="1"/>
  <c r="R233" i="1"/>
  <c r="S233" i="1"/>
  <c r="T233" i="1"/>
  <c r="Q234" i="1"/>
  <c r="R234" i="1"/>
  <c r="S234" i="1"/>
  <c r="T234" i="1"/>
  <c r="Q235" i="1"/>
  <c r="R235" i="1"/>
  <c r="S235" i="1"/>
  <c r="T235" i="1"/>
  <c r="Q236" i="1"/>
  <c r="U236" i="1" s="1"/>
  <c r="R236" i="1"/>
  <c r="V236" i="1" s="1"/>
  <c r="S236" i="1"/>
  <c r="T236" i="1"/>
  <c r="X236" i="1" s="1"/>
  <c r="Q237" i="1"/>
  <c r="R237" i="1"/>
  <c r="S237" i="1"/>
  <c r="T237" i="1"/>
  <c r="Q238" i="1"/>
  <c r="R238" i="1"/>
  <c r="S238" i="1"/>
  <c r="T238" i="1"/>
  <c r="Q239" i="1"/>
  <c r="R239" i="1"/>
  <c r="S239" i="1"/>
  <c r="T239" i="1"/>
  <c r="Q240" i="1"/>
  <c r="U240" i="1" s="1"/>
  <c r="R240" i="1"/>
  <c r="V240" i="1" s="1"/>
  <c r="S240" i="1"/>
  <c r="T240" i="1"/>
  <c r="X240" i="1" s="1"/>
  <c r="Q241" i="1"/>
  <c r="R241" i="1"/>
  <c r="S241" i="1"/>
  <c r="T241" i="1"/>
  <c r="Q242" i="1"/>
  <c r="R242" i="1"/>
  <c r="S242" i="1"/>
  <c r="T242" i="1"/>
  <c r="Q243" i="1"/>
  <c r="R243" i="1"/>
  <c r="S243" i="1"/>
  <c r="T243" i="1"/>
  <c r="Q244" i="1"/>
  <c r="U244" i="1" s="1"/>
  <c r="R244" i="1"/>
  <c r="V244" i="1" s="1"/>
  <c r="S244" i="1"/>
  <c r="T244" i="1"/>
  <c r="X244" i="1" s="1"/>
  <c r="Q245" i="1"/>
  <c r="R245" i="1"/>
  <c r="S245" i="1"/>
  <c r="T245" i="1"/>
  <c r="Q246" i="1"/>
  <c r="R246" i="1"/>
  <c r="S246" i="1"/>
  <c r="T246" i="1"/>
  <c r="Q247" i="1"/>
  <c r="R247" i="1"/>
  <c r="S247" i="1"/>
  <c r="T247" i="1"/>
  <c r="Q248" i="1"/>
  <c r="U248" i="1" s="1"/>
  <c r="R248" i="1"/>
  <c r="V248" i="1" s="1"/>
  <c r="S248" i="1"/>
  <c r="T248" i="1"/>
  <c r="X248" i="1" s="1"/>
  <c r="Q249" i="1"/>
  <c r="R249" i="1"/>
  <c r="S249" i="1"/>
  <c r="T249" i="1"/>
  <c r="Q250" i="1"/>
  <c r="R250" i="1"/>
  <c r="S250" i="1"/>
  <c r="T250" i="1"/>
  <c r="Q251" i="1"/>
  <c r="R251" i="1"/>
  <c r="S251" i="1"/>
  <c r="T251" i="1"/>
  <c r="Q252" i="1"/>
  <c r="U252" i="1" s="1"/>
  <c r="R252" i="1"/>
  <c r="V252" i="1" s="1"/>
  <c r="S252" i="1"/>
  <c r="T252" i="1"/>
  <c r="X252" i="1" s="1"/>
  <c r="Q253" i="1"/>
  <c r="R253" i="1"/>
  <c r="S253" i="1"/>
  <c r="T253" i="1"/>
  <c r="Q254" i="1"/>
  <c r="R254" i="1"/>
  <c r="S254" i="1"/>
  <c r="T254" i="1"/>
  <c r="Q255" i="1"/>
  <c r="R255" i="1"/>
  <c r="S255" i="1"/>
  <c r="T255" i="1"/>
  <c r="Q256" i="1"/>
  <c r="U256" i="1" s="1"/>
  <c r="R256" i="1"/>
  <c r="V256" i="1" s="1"/>
  <c r="S256" i="1"/>
  <c r="T256" i="1"/>
  <c r="X256" i="1" s="1"/>
  <c r="Q257" i="1"/>
  <c r="R257" i="1"/>
  <c r="S257" i="1"/>
  <c r="T257" i="1"/>
  <c r="Q258" i="1"/>
  <c r="R258" i="1"/>
  <c r="S258" i="1"/>
  <c r="T258" i="1"/>
  <c r="Q259" i="1"/>
  <c r="R259" i="1"/>
  <c r="S259" i="1"/>
  <c r="T259" i="1"/>
  <c r="Q260" i="1"/>
  <c r="U260" i="1" s="1"/>
  <c r="R260" i="1"/>
  <c r="V260" i="1" s="1"/>
  <c r="S260" i="1"/>
  <c r="T260" i="1"/>
  <c r="X260" i="1" s="1"/>
  <c r="Q261" i="1"/>
  <c r="R261" i="1"/>
  <c r="S261" i="1"/>
  <c r="T261" i="1"/>
  <c r="Q262" i="1"/>
  <c r="R262" i="1"/>
  <c r="S262" i="1"/>
  <c r="T262" i="1"/>
  <c r="Q263" i="1"/>
  <c r="R263" i="1"/>
  <c r="S263" i="1"/>
  <c r="T263" i="1"/>
  <c r="Q264" i="1"/>
  <c r="U264" i="1" s="1"/>
  <c r="R264" i="1"/>
  <c r="V264" i="1" s="1"/>
  <c r="S264" i="1"/>
  <c r="T264" i="1"/>
  <c r="X264" i="1" s="1"/>
  <c r="Q265" i="1"/>
  <c r="R265" i="1"/>
  <c r="S265" i="1"/>
  <c r="T265" i="1"/>
  <c r="Q266" i="1"/>
  <c r="R266" i="1"/>
  <c r="S266" i="1"/>
  <c r="T266" i="1"/>
  <c r="Q267" i="1"/>
  <c r="R267" i="1"/>
  <c r="S267" i="1"/>
  <c r="T267" i="1"/>
  <c r="Q268" i="1"/>
  <c r="U268" i="1" s="1"/>
  <c r="R268" i="1"/>
  <c r="V268" i="1" s="1"/>
  <c r="S268" i="1"/>
  <c r="T268" i="1"/>
  <c r="X268" i="1" s="1"/>
  <c r="Q269" i="1"/>
  <c r="R269" i="1"/>
  <c r="S269" i="1"/>
  <c r="T269" i="1"/>
  <c r="Q270" i="1"/>
  <c r="R270" i="1"/>
  <c r="S270" i="1"/>
  <c r="T270" i="1"/>
  <c r="Q271" i="1"/>
  <c r="R271" i="1"/>
  <c r="S271" i="1"/>
  <c r="T271" i="1"/>
  <c r="Q272" i="1"/>
  <c r="U272" i="1" s="1"/>
  <c r="R272" i="1"/>
  <c r="V272" i="1" s="1"/>
  <c r="S272" i="1"/>
  <c r="T272" i="1"/>
  <c r="X272" i="1" s="1"/>
  <c r="Q273" i="1"/>
  <c r="R273" i="1"/>
  <c r="S273" i="1"/>
  <c r="T273" i="1"/>
  <c r="Q274" i="1"/>
  <c r="R274" i="1"/>
  <c r="S274" i="1"/>
  <c r="T274" i="1"/>
  <c r="Q275" i="1"/>
  <c r="R275" i="1"/>
  <c r="S275" i="1"/>
  <c r="T275" i="1"/>
  <c r="Q276" i="1"/>
  <c r="U276" i="1" s="1"/>
  <c r="R276" i="1"/>
  <c r="V276" i="1" s="1"/>
  <c r="S276" i="1"/>
  <c r="T276" i="1"/>
  <c r="X276" i="1" s="1"/>
  <c r="Q277" i="1"/>
  <c r="R277" i="1"/>
  <c r="S277" i="1"/>
  <c r="T277" i="1"/>
  <c r="Q278" i="1"/>
  <c r="R278" i="1"/>
  <c r="S278" i="1"/>
  <c r="T278" i="1"/>
  <c r="Q279" i="1"/>
  <c r="R279" i="1"/>
  <c r="S279" i="1"/>
  <c r="T279" i="1"/>
  <c r="Q280" i="1"/>
  <c r="U280" i="1" s="1"/>
  <c r="R280" i="1"/>
  <c r="V280" i="1" s="1"/>
  <c r="S280" i="1"/>
  <c r="T280" i="1"/>
  <c r="X280" i="1" s="1"/>
  <c r="Q281" i="1"/>
  <c r="R281" i="1"/>
  <c r="S281" i="1"/>
  <c r="T281" i="1"/>
  <c r="Q282" i="1"/>
  <c r="R282" i="1"/>
  <c r="S282" i="1"/>
  <c r="T282" i="1"/>
  <c r="Q283" i="1"/>
  <c r="R283" i="1"/>
  <c r="S283" i="1"/>
  <c r="T283" i="1"/>
  <c r="Q284" i="1"/>
  <c r="U284" i="1" s="1"/>
  <c r="R284" i="1"/>
  <c r="V284" i="1" s="1"/>
  <c r="S284" i="1"/>
  <c r="T284" i="1"/>
  <c r="X284" i="1" s="1"/>
  <c r="Q285" i="1"/>
  <c r="R285" i="1"/>
  <c r="S285" i="1"/>
  <c r="T285" i="1"/>
  <c r="Q286" i="1"/>
  <c r="R286" i="1"/>
  <c r="S286" i="1"/>
  <c r="T286" i="1"/>
  <c r="Q287" i="1"/>
  <c r="R287" i="1"/>
  <c r="S287" i="1"/>
  <c r="T287" i="1"/>
  <c r="Q288" i="1"/>
  <c r="U288" i="1" s="1"/>
  <c r="R288" i="1"/>
  <c r="V288" i="1" s="1"/>
  <c r="S288" i="1"/>
  <c r="T288" i="1"/>
  <c r="X288" i="1" s="1"/>
  <c r="Q289" i="1"/>
  <c r="R289" i="1"/>
  <c r="S289" i="1"/>
  <c r="T289" i="1"/>
  <c r="Q290" i="1"/>
  <c r="R290" i="1"/>
  <c r="S290" i="1"/>
  <c r="T290" i="1"/>
  <c r="Q291" i="1"/>
  <c r="R291" i="1"/>
  <c r="S291" i="1"/>
  <c r="T291" i="1"/>
  <c r="Q292" i="1"/>
  <c r="U292" i="1" s="1"/>
  <c r="R292" i="1"/>
  <c r="V292" i="1" s="1"/>
  <c r="S292" i="1"/>
  <c r="T292" i="1"/>
  <c r="X292" i="1" s="1"/>
  <c r="Q293" i="1"/>
  <c r="R293" i="1"/>
  <c r="S293" i="1"/>
  <c r="T293" i="1"/>
  <c r="Q294" i="1"/>
  <c r="R294" i="1"/>
  <c r="S294" i="1"/>
  <c r="T294" i="1"/>
  <c r="Q295" i="1"/>
  <c r="R295" i="1"/>
  <c r="S295" i="1"/>
  <c r="T295" i="1"/>
  <c r="Q296" i="1"/>
  <c r="U296" i="1" s="1"/>
  <c r="R296" i="1"/>
  <c r="V296" i="1" s="1"/>
  <c r="S296" i="1"/>
  <c r="T296" i="1"/>
  <c r="X296" i="1" s="1"/>
  <c r="Q297" i="1"/>
  <c r="R297" i="1"/>
  <c r="S297" i="1"/>
  <c r="T297" i="1"/>
  <c r="Q298" i="1"/>
  <c r="R298" i="1"/>
  <c r="S298" i="1"/>
  <c r="T298" i="1"/>
  <c r="Q299" i="1"/>
  <c r="R299" i="1"/>
  <c r="S299" i="1"/>
  <c r="T299" i="1"/>
  <c r="Q300" i="1"/>
  <c r="U300" i="1" s="1"/>
  <c r="R300" i="1"/>
  <c r="V300" i="1" s="1"/>
  <c r="S300" i="1"/>
  <c r="T300" i="1"/>
  <c r="X300" i="1" s="1"/>
  <c r="Q301" i="1"/>
  <c r="R301" i="1"/>
  <c r="S301" i="1"/>
  <c r="T301" i="1"/>
  <c r="Q302" i="1"/>
  <c r="R302" i="1"/>
  <c r="S302" i="1"/>
  <c r="T302" i="1"/>
  <c r="Q303" i="1"/>
  <c r="R303" i="1"/>
  <c r="S303" i="1"/>
  <c r="T303" i="1"/>
  <c r="Q304" i="1"/>
  <c r="U304" i="1" s="1"/>
  <c r="R304" i="1"/>
  <c r="V304" i="1" s="1"/>
  <c r="S304" i="1"/>
  <c r="T304" i="1"/>
  <c r="X304" i="1" s="1"/>
  <c r="Q305" i="1"/>
  <c r="R305" i="1"/>
  <c r="S305" i="1"/>
  <c r="T305" i="1"/>
  <c r="Q306" i="1"/>
  <c r="R306" i="1"/>
  <c r="S306" i="1"/>
  <c r="T306" i="1"/>
  <c r="Q307" i="1"/>
  <c r="R307" i="1"/>
  <c r="S307" i="1"/>
  <c r="T307" i="1"/>
  <c r="Q308" i="1"/>
  <c r="U308" i="1" s="1"/>
  <c r="R308" i="1"/>
  <c r="V308" i="1" s="1"/>
  <c r="S308" i="1"/>
  <c r="T308" i="1"/>
  <c r="X308" i="1" s="1"/>
  <c r="Q309" i="1"/>
  <c r="R309" i="1"/>
  <c r="S309" i="1"/>
  <c r="T309" i="1"/>
  <c r="Q310" i="1"/>
  <c r="R310" i="1"/>
  <c r="S310" i="1"/>
  <c r="T310" i="1"/>
  <c r="Q311" i="1"/>
  <c r="R311" i="1"/>
  <c r="S311" i="1"/>
  <c r="T311" i="1"/>
  <c r="Q312" i="1"/>
  <c r="U312" i="1" s="1"/>
  <c r="R312" i="1"/>
  <c r="V312" i="1" s="1"/>
  <c r="S312" i="1"/>
  <c r="T312" i="1"/>
  <c r="X312" i="1" s="1"/>
  <c r="Q313" i="1"/>
  <c r="R313" i="1"/>
  <c r="S313" i="1"/>
  <c r="T313" i="1"/>
  <c r="Q314" i="1"/>
  <c r="R314" i="1"/>
  <c r="S314" i="1"/>
  <c r="T314" i="1"/>
  <c r="Q315" i="1"/>
  <c r="R315" i="1"/>
  <c r="S315" i="1"/>
  <c r="T315" i="1"/>
  <c r="Q316" i="1"/>
  <c r="U316" i="1" s="1"/>
  <c r="R316" i="1"/>
  <c r="V316" i="1" s="1"/>
  <c r="S316" i="1"/>
  <c r="T316" i="1"/>
  <c r="X316" i="1" s="1"/>
  <c r="Q317" i="1"/>
  <c r="R317" i="1"/>
  <c r="S317" i="1"/>
  <c r="T317" i="1"/>
  <c r="Q318" i="1"/>
  <c r="R318" i="1"/>
  <c r="S318" i="1"/>
  <c r="T318" i="1"/>
  <c r="Q319" i="1"/>
  <c r="R319" i="1"/>
  <c r="S319" i="1"/>
  <c r="T319" i="1"/>
  <c r="Q320" i="1"/>
  <c r="U320" i="1" s="1"/>
  <c r="R320" i="1"/>
  <c r="V320" i="1" s="1"/>
  <c r="S320" i="1"/>
  <c r="T320" i="1"/>
  <c r="X320" i="1" s="1"/>
  <c r="Q321" i="1"/>
  <c r="R321" i="1"/>
  <c r="S321" i="1"/>
  <c r="T321" i="1"/>
  <c r="Q322" i="1"/>
  <c r="R322" i="1"/>
  <c r="S322" i="1"/>
  <c r="T322" i="1"/>
  <c r="Q323" i="1"/>
  <c r="R323" i="1"/>
  <c r="S323" i="1"/>
  <c r="T323" i="1"/>
  <c r="Q324" i="1"/>
  <c r="U324" i="1" s="1"/>
  <c r="R324" i="1"/>
  <c r="V324" i="1" s="1"/>
  <c r="S324" i="1"/>
  <c r="T324" i="1"/>
  <c r="X324" i="1" s="1"/>
  <c r="Q325" i="1"/>
  <c r="R325" i="1"/>
  <c r="S325" i="1"/>
  <c r="T325" i="1"/>
  <c r="Q326" i="1"/>
  <c r="R326" i="1"/>
  <c r="S326" i="1"/>
  <c r="T326" i="1"/>
  <c r="Q327" i="1"/>
  <c r="R327" i="1"/>
  <c r="S327" i="1"/>
  <c r="T327" i="1"/>
  <c r="Q328" i="1"/>
  <c r="U328" i="1" s="1"/>
  <c r="R328" i="1"/>
  <c r="V328" i="1" s="1"/>
  <c r="S328" i="1"/>
  <c r="T328" i="1"/>
  <c r="X328" i="1" s="1"/>
  <c r="Q329" i="1"/>
  <c r="R329" i="1"/>
  <c r="S329" i="1"/>
  <c r="T329" i="1"/>
  <c r="Q330" i="1"/>
  <c r="R330" i="1"/>
  <c r="S330" i="1"/>
  <c r="T330" i="1"/>
  <c r="Q331" i="1"/>
  <c r="R331" i="1"/>
  <c r="S331" i="1"/>
  <c r="T331" i="1"/>
  <c r="Q332" i="1"/>
  <c r="U332" i="1" s="1"/>
  <c r="R332" i="1"/>
  <c r="V332" i="1" s="1"/>
  <c r="S332" i="1"/>
  <c r="T332" i="1"/>
  <c r="X332" i="1" s="1"/>
  <c r="Q333" i="1"/>
  <c r="R333" i="1"/>
  <c r="S333" i="1"/>
  <c r="T333" i="1"/>
  <c r="Q334" i="1"/>
  <c r="R334" i="1"/>
  <c r="S334" i="1"/>
  <c r="T334" i="1"/>
  <c r="Q335" i="1"/>
  <c r="R335" i="1"/>
  <c r="S335" i="1"/>
  <c r="T335" i="1"/>
  <c r="Q336" i="1"/>
  <c r="U336" i="1" s="1"/>
  <c r="R336" i="1"/>
  <c r="V336" i="1" s="1"/>
  <c r="S336" i="1"/>
  <c r="T336" i="1"/>
  <c r="X336" i="1" s="1"/>
  <c r="Q337" i="1"/>
  <c r="R337" i="1"/>
  <c r="S337" i="1"/>
  <c r="T337" i="1"/>
  <c r="Q338" i="1"/>
  <c r="R338" i="1"/>
  <c r="S338" i="1"/>
  <c r="T338" i="1"/>
  <c r="Q339" i="1"/>
  <c r="R339" i="1"/>
  <c r="S339" i="1"/>
  <c r="T339" i="1"/>
  <c r="Q340" i="1"/>
  <c r="U340" i="1" s="1"/>
  <c r="R340" i="1"/>
  <c r="V340" i="1" s="1"/>
  <c r="S340" i="1"/>
  <c r="T340" i="1"/>
  <c r="X340" i="1" s="1"/>
  <c r="Q341" i="1"/>
  <c r="R341" i="1"/>
  <c r="S341" i="1"/>
  <c r="T341" i="1"/>
  <c r="Q342" i="1"/>
  <c r="R342" i="1"/>
  <c r="S342" i="1"/>
  <c r="T342" i="1"/>
  <c r="Q343" i="1"/>
  <c r="R343" i="1"/>
  <c r="S343" i="1"/>
  <c r="T343" i="1"/>
  <c r="Q344" i="1"/>
  <c r="U344" i="1" s="1"/>
  <c r="R344" i="1"/>
  <c r="V344" i="1" s="1"/>
  <c r="S344" i="1"/>
  <c r="T344" i="1"/>
  <c r="X344" i="1" s="1"/>
  <c r="Q345" i="1"/>
  <c r="R345" i="1"/>
  <c r="S345" i="1"/>
  <c r="T345" i="1"/>
  <c r="Q346" i="1"/>
  <c r="R346" i="1"/>
  <c r="S346" i="1"/>
  <c r="T346" i="1"/>
  <c r="Q347" i="1"/>
  <c r="R347" i="1"/>
  <c r="S347" i="1"/>
  <c r="T347" i="1"/>
  <c r="Q348" i="1"/>
  <c r="U348" i="1" s="1"/>
  <c r="R348" i="1"/>
  <c r="V348" i="1" s="1"/>
  <c r="S348" i="1"/>
  <c r="T348" i="1"/>
  <c r="X348" i="1" s="1"/>
  <c r="Q349" i="1"/>
  <c r="R349" i="1"/>
  <c r="S349" i="1"/>
  <c r="T349" i="1"/>
  <c r="Q350" i="1"/>
  <c r="R350" i="1"/>
  <c r="S350" i="1"/>
  <c r="T350" i="1"/>
  <c r="Q351" i="1"/>
  <c r="R351" i="1"/>
  <c r="S351" i="1"/>
  <c r="T351" i="1"/>
  <c r="Q352" i="1"/>
  <c r="U352" i="1" s="1"/>
  <c r="R352" i="1"/>
  <c r="V352" i="1" s="1"/>
  <c r="S352" i="1"/>
  <c r="T352" i="1"/>
  <c r="X352" i="1" s="1"/>
  <c r="Q353" i="1"/>
  <c r="R353" i="1"/>
  <c r="S353" i="1"/>
  <c r="T353" i="1"/>
  <c r="Q354" i="1"/>
  <c r="R354" i="1"/>
  <c r="S354" i="1"/>
  <c r="T354" i="1"/>
  <c r="Q355" i="1"/>
  <c r="R355" i="1"/>
  <c r="S355" i="1"/>
  <c r="T355" i="1"/>
  <c r="Q356" i="1"/>
  <c r="U356" i="1" s="1"/>
  <c r="R356" i="1"/>
  <c r="V356" i="1" s="1"/>
  <c r="S356" i="1"/>
  <c r="T356" i="1"/>
  <c r="X356" i="1" s="1"/>
  <c r="Q357" i="1"/>
  <c r="R357" i="1"/>
  <c r="S357" i="1"/>
  <c r="T357" i="1"/>
  <c r="Q358" i="1"/>
  <c r="R358" i="1"/>
  <c r="S358" i="1"/>
  <c r="T358" i="1"/>
  <c r="Q359" i="1"/>
  <c r="R359" i="1"/>
  <c r="S359" i="1"/>
  <c r="T359" i="1"/>
  <c r="Q360" i="1"/>
  <c r="U360" i="1" s="1"/>
  <c r="R360" i="1"/>
  <c r="V360" i="1" s="1"/>
  <c r="S360" i="1"/>
  <c r="T360" i="1"/>
  <c r="X360" i="1" s="1"/>
  <c r="Q361" i="1"/>
  <c r="R361" i="1"/>
  <c r="S361" i="1"/>
  <c r="T361" i="1"/>
  <c r="Q362" i="1"/>
  <c r="R362" i="1"/>
  <c r="S362" i="1"/>
  <c r="T362" i="1"/>
  <c r="Q363" i="1"/>
  <c r="R363" i="1"/>
  <c r="S363" i="1"/>
  <c r="T363" i="1"/>
  <c r="Q364" i="1"/>
  <c r="U364" i="1" s="1"/>
  <c r="R364" i="1"/>
  <c r="V364" i="1" s="1"/>
  <c r="S364" i="1"/>
  <c r="T364" i="1"/>
  <c r="X364" i="1" s="1"/>
  <c r="Q365" i="1"/>
  <c r="R365" i="1"/>
  <c r="S365" i="1"/>
  <c r="T365" i="1"/>
  <c r="Q366" i="1"/>
  <c r="R366" i="1"/>
  <c r="S366" i="1"/>
  <c r="T366" i="1"/>
  <c r="Q367" i="1"/>
  <c r="R367" i="1"/>
  <c r="S367" i="1"/>
  <c r="T367" i="1"/>
  <c r="Q368" i="1"/>
  <c r="U368" i="1" s="1"/>
  <c r="R368" i="1"/>
  <c r="V368" i="1" s="1"/>
  <c r="S368" i="1"/>
  <c r="T368" i="1"/>
  <c r="X368" i="1" s="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I3" i="1"/>
  <c r="M3" i="1" s="1"/>
  <c r="I4" i="1"/>
  <c r="J4" i="1" s="1"/>
  <c r="I5" i="1"/>
  <c r="J5" i="1" s="1"/>
  <c r="I6" i="1"/>
  <c r="J6" i="1" s="1"/>
  <c r="I7" i="1"/>
  <c r="I8" i="1"/>
  <c r="I9" i="1"/>
  <c r="J9" i="1" s="1"/>
  <c r="I10" i="1"/>
  <c r="I11" i="1"/>
  <c r="I12" i="1"/>
  <c r="I13" i="1"/>
  <c r="J13" i="1" s="1"/>
  <c r="I14" i="1"/>
  <c r="J14" i="1" s="1"/>
  <c r="I15" i="1"/>
  <c r="J15" i="1" s="1"/>
  <c r="I16" i="1"/>
  <c r="I17" i="1"/>
  <c r="I18" i="1"/>
  <c r="I19" i="1"/>
  <c r="K19" i="1" s="1"/>
  <c r="O19" i="1" s="1"/>
  <c r="I20" i="1"/>
  <c r="J20" i="1" s="1"/>
  <c r="I21" i="1"/>
  <c r="J21" i="1" s="1"/>
  <c r="I22" i="1"/>
  <c r="I23" i="1"/>
  <c r="I24" i="1"/>
  <c r="K24" i="1" s="1"/>
  <c r="O24" i="1" s="1"/>
  <c r="I25" i="1"/>
  <c r="J25" i="1" s="1"/>
  <c r="I26" i="1"/>
  <c r="K26" i="1" s="1"/>
  <c r="O26" i="1" s="1"/>
  <c r="I27" i="1"/>
  <c r="K27" i="1" s="1"/>
  <c r="O27" i="1" s="1"/>
  <c r="I28" i="1"/>
  <c r="K28" i="1" s="1"/>
  <c r="O28" i="1" s="1"/>
  <c r="I29" i="1"/>
  <c r="J29" i="1" s="1"/>
  <c r="I30" i="1"/>
  <c r="J30" i="1" s="1"/>
  <c r="I31" i="1"/>
  <c r="J31" i="1" s="1"/>
  <c r="I32" i="1"/>
  <c r="I33" i="1"/>
  <c r="I34" i="1"/>
  <c r="J34" i="1" s="1"/>
  <c r="I35" i="1"/>
  <c r="J35" i="1" s="1"/>
  <c r="I36" i="1"/>
  <c r="J36" i="1" s="1"/>
  <c r="I37" i="1"/>
  <c r="I38" i="1"/>
  <c r="I39" i="1"/>
  <c r="I40" i="1"/>
  <c r="K40" i="1" s="1"/>
  <c r="O40" i="1" s="1"/>
  <c r="I41" i="1"/>
  <c r="J41" i="1" s="1"/>
  <c r="I42" i="1"/>
  <c r="I43" i="1"/>
  <c r="I44" i="1"/>
  <c r="I45" i="1"/>
  <c r="J45" i="1" s="1"/>
  <c r="I46" i="1"/>
  <c r="J46" i="1" s="1"/>
  <c r="I47" i="1"/>
  <c r="I48" i="1"/>
  <c r="I49" i="1"/>
  <c r="I50" i="1"/>
  <c r="I51" i="1"/>
  <c r="J51" i="1" s="1"/>
  <c r="I52" i="1"/>
  <c r="J52" i="1" s="1"/>
  <c r="I53" i="1"/>
  <c r="J53" i="1" s="1"/>
  <c r="I54" i="1"/>
  <c r="K54" i="1" s="1"/>
  <c r="O54" i="1" s="1"/>
  <c r="I55" i="1"/>
  <c r="I56" i="1"/>
  <c r="I57" i="1"/>
  <c r="J57" i="1" s="1"/>
  <c r="I58" i="1"/>
  <c r="I59" i="1"/>
  <c r="I60" i="1"/>
  <c r="I61" i="1"/>
  <c r="J61" i="1" s="1"/>
  <c r="I62" i="1"/>
  <c r="I63" i="1"/>
  <c r="I64" i="1"/>
  <c r="I65" i="1"/>
  <c r="I66" i="1"/>
  <c r="I67" i="1"/>
  <c r="J67" i="1" s="1"/>
  <c r="I68" i="1"/>
  <c r="M68" i="1" s="1"/>
  <c r="I69" i="1"/>
  <c r="I70" i="1"/>
  <c r="I71" i="1"/>
  <c r="K71" i="1" s="1"/>
  <c r="O71" i="1" s="1"/>
  <c r="I72" i="1"/>
  <c r="K72" i="1" s="1"/>
  <c r="O72" i="1" s="1"/>
  <c r="I73" i="1"/>
  <c r="J73" i="1" s="1"/>
  <c r="I74" i="1"/>
  <c r="K74" i="1" s="1"/>
  <c r="O74" i="1" s="1"/>
  <c r="I75" i="1"/>
  <c r="K75" i="1" s="1"/>
  <c r="O75" i="1" s="1"/>
  <c r="I76" i="1"/>
  <c r="I77" i="1"/>
  <c r="J77" i="1" s="1"/>
  <c r="I78" i="1"/>
  <c r="J78" i="1" s="1"/>
  <c r="I79" i="1"/>
  <c r="I80" i="1"/>
  <c r="I81" i="1"/>
  <c r="I82" i="1"/>
  <c r="J82" i="1" s="1"/>
  <c r="I83" i="1"/>
  <c r="J83" i="1" s="1"/>
  <c r="I84" i="1"/>
  <c r="J84" i="1" s="1"/>
  <c r="I85" i="1"/>
  <c r="I86" i="1"/>
  <c r="I87" i="1"/>
  <c r="K87" i="1" s="1"/>
  <c r="O87" i="1" s="1"/>
  <c r="I88" i="1"/>
  <c r="I89" i="1"/>
  <c r="J89" i="1" s="1"/>
  <c r="I90" i="1"/>
  <c r="K90" i="1" s="1"/>
  <c r="O90" i="1" s="1"/>
  <c r="I91" i="1"/>
  <c r="I92" i="1"/>
  <c r="K92" i="1" s="1"/>
  <c r="O92" i="1" s="1"/>
  <c r="I93" i="1"/>
  <c r="J93" i="1" s="1"/>
  <c r="I94" i="1"/>
  <c r="J94" i="1" s="1"/>
  <c r="I95" i="1"/>
  <c r="J95" i="1" s="1"/>
  <c r="I96" i="1"/>
  <c r="I97" i="1"/>
  <c r="I98" i="1"/>
  <c r="J98" i="1" s="1"/>
  <c r="I99" i="1"/>
  <c r="I100" i="1"/>
  <c r="J100" i="1" s="1"/>
  <c r="I101" i="1"/>
  <c r="K101" i="1" s="1"/>
  <c r="O101" i="1" s="1"/>
  <c r="I102" i="1"/>
  <c r="I103" i="1"/>
  <c r="I104" i="1"/>
  <c r="I105" i="1"/>
  <c r="J105" i="1" s="1"/>
  <c r="I106" i="1"/>
  <c r="I107" i="1"/>
  <c r="I108" i="1"/>
  <c r="I109" i="1"/>
  <c r="J109" i="1" s="1"/>
  <c r="I110" i="1"/>
  <c r="J110" i="1" s="1"/>
  <c r="I111" i="1"/>
  <c r="J111" i="1" s="1"/>
  <c r="I112" i="1"/>
  <c r="I113" i="1"/>
  <c r="I114" i="1"/>
  <c r="J114" i="1" s="1"/>
  <c r="I115" i="1"/>
  <c r="J115" i="1" s="1"/>
  <c r="I116" i="1"/>
  <c r="J116" i="1" s="1"/>
  <c r="I117" i="1"/>
  <c r="K117" i="1" s="1"/>
  <c r="O117" i="1" s="1"/>
  <c r="I118" i="1"/>
  <c r="K118" i="1" s="1"/>
  <c r="O118" i="1" s="1"/>
  <c r="I119" i="1"/>
  <c r="K119" i="1" s="1"/>
  <c r="O119" i="1" s="1"/>
  <c r="I120" i="1"/>
  <c r="K120" i="1" s="1"/>
  <c r="O120" i="1" s="1"/>
  <c r="I121" i="1"/>
  <c r="J121" i="1" s="1"/>
  <c r="I122" i="1"/>
  <c r="I123" i="1"/>
  <c r="I124" i="1"/>
  <c r="I125" i="1"/>
  <c r="J125" i="1" s="1"/>
  <c r="I126" i="1"/>
  <c r="J126" i="1" s="1"/>
  <c r="I127" i="1"/>
  <c r="I128" i="1"/>
  <c r="I129" i="1"/>
  <c r="I130" i="1"/>
  <c r="J130" i="1" s="1"/>
  <c r="I131" i="1"/>
  <c r="J131" i="1" s="1"/>
  <c r="I132" i="1"/>
  <c r="J132" i="1" s="1"/>
  <c r="I133" i="1"/>
  <c r="I134" i="1"/>
  <c r="I135" i="1"/>
  <c r="K135" i="1" s="1"/>
  <c r="O135" i="1" s="1"/>
  <c r="I136" i="1"/>
  <c r="I137" i="1"/>
  <c r="J137" i="1" s="1"/>
  <c r="I138" i="1"/>
  <c r="I139" i="1"/>
  <c r="K139" i="1" s="1"/>
  <c r="O139" i="1" s="1"/>
  <c r="I140" i="1"/>
  <c r="I141" i="1"/>
  <c r="J141" i="1" s="1"/>
  <c r="I142" i="1"/>
  <c r="J142" i="1" s="1"/>
  <c r="I143" i="1"/>
  <c r="I144" i="1"/>
  <c r="I145" i="1"/>
  <c r="I146" i="1"/>
  <c r="K146" i="1" s="1"/>
  <c r="O146" i="1" s="1"/>
  <c r="I147" i="1"/>
  <c r="K147" i="1" s="1"/>
  <c r="O147" i="1" s="1"/>
  <c r="I148" i="1"/>
  <c r="J148" i="1" s="1"/>
  <c r="I149" i="1"/>
  <c r="I150" i="1"/>
  <c r="I151" i="1"/>
  <c r="I152" i="1"/>
  <c r="J152" i="1" s="1"/>
  <c r="I153" i="1"/>
  <c r="J153" i="1" s="1"/>
  <c r="I154" i="1"/>
  <c r="J154" i="1" s="1"/>
  <c r="I155" i="1"/>
  <c r="I156" i="1"/>
  <c r="K156" i="1" s="1"/>
  <c r="O156" i="1" s="1"/>
  <c r="I157" i="1"/>
  <c r="J157" i="1" s="1"/>
  <c r="I158" i="1"/>
  <c r="J158" i="1" s="1"/>
  <c r="I159" i="1"/>
  <c r="I160" i="1"/>
  <c r="I161" i="1"/>
  <c r="I162" i="1"/>
  <c r="J162" i="1" s="1"/>
  <c r="I163" i="1"/>
  <c r="J163" i="1" s="1"/>
  <c r="I164" i="1"/>
  <c r="J164" i="1" s="1"/>
  <c r="I165" i="1"/>
  <c r="J165" i="1" s="1"/>
  <c r="I166" i="1"/>
  <c r="I167" i="1"/>
  <c r="K167" i="1" s="1"/>
  <c r="O167" i="1" s="1"/>
  <c r="I168" i="1"/>
  <c r="K168" i="1" s="1"/>
  <c r="O168" i="1" s="1"/>
  <c r="I169" i="1"/>
  <c r="J169" i="1" s="1"/>
  <c r="I170" i="1"/>
  <c r="I171" i="1"/>
  <c r="I172" i="1"/>
  <c r="I173" i="1"/>
  <c r="J173" i="1" s="1"/>
  <c r="I174" i="1"/>
  <c r="J174" i="1" s="1"/>
  <c r="I175" i="1"/>
  <c r="J175" i="1" s="1"/>
  <c r="I176" i="1"/>
  <c r="I177" i="1"/>
  <c r="I178" i="1"/>
  <c r="J178" i="1" s="1"/>
  <c r="I179" i="1"/>
  <c r="J179" i="1" s="1"/>
  <c r="I180" i="1"/>
  <c r="J180" i="1" s="1"/>
  <c r="I181" i="1"/>
  <c r="J181" i="1" s="1"/>
  <c r="I182" i="1"/>
  <c r="J182" i="1" s="1"/>
  <c r="I183" i="1"/>
  <c r="K183" i="1" s="1"/>
  <c r="O183" i="1" s="1"/>
  <c r="I184" i="1"/>
  <c r="K184" i="1" s="1"/>
  <c r="O184" i="1" s="1"/>
  <c r="I185" i="1"/>
  <c r="J185" i="1" s="1"/>
  <c r="I186" i="1"/>
  <c r="I187" i="1"/>
  <c r="K187" i="1" s="1"/>
  <c r="O187" i="1" s="1"/>
  <c r="I188" i="1"/>
  <c r="I189" i="1"/>
  <c r="J189" i="1" s="1"/>
  <c r="I190" i="1"/>
  <c r="J190" i="1" s="1"/>
  <c r="I191" i="1"/>
  <c r="I192" i="1"/>
  <c r="I193" i="1"/>
  <c r="I194" i="1"/>
  <c r="J194" i="1" s="1"/>
  <c r="I195" i="1"/>
  <c r="K195" i="1" s="1"/>
  <c r="O195" i="1" s="1"/>
  <c r="I196" i="1"/>
  <c r="K196" i="1" s="1"/>
  <c r="O196" i="1" s="1"/>
  <c r="I197" i="1"/>
  <c r="I198" i="1"/>
  <c r="I199" i="1"/>
  <c r="I200" i="1"/>
  <c r="I201" i="1"/>
  <c r="J201" i="1" s="1"/>
  <c r="I202" i="1"/>
  <c r="K202" i="1" s="1"/>
  <c r="O202" i="1" s="1"/>
  <c r="I203" i="1"/>
  <c r="K203" i="1" s="1"/>
  <c r="O203" i="1" s="1"/>
  <c r="I204" i="1"/>
  <c r="I205" i="1"/>
  <c r="J205" i="1" s="1"/>
  <c r="I206" i="1"/>
  <c r="J206" i="1" s="1"/>
  <c r="I207" i="1"/>
  <c r="I208" i="1"/>
  <c r="I209" i="1"/>
  <c r="I210" i="1"/>
  <c r="J210" i="1" s="1"/>
  <c r="I211" i="1"/>
  <c r="J211" i="1" s="1"/>
  <c r="I212" i="1"/>
  <c r="J212" i="1" s="1"/>
  <c r="I213" i="1"/>
  <c r="J213" i="1" s="1"/>
  <c r="I214" i="1"/>
  <c r="J214" i="1" s="1"/>
  <c r="I215" i="1"/>
  <c r="I216" i="1"/>
  <c r="I217" i="1"/>
  <c r="K217" i="1" s="1"/>
  <c r="O217" i="1" s="1"/>
  <c r="I218" i="1"/>
  <c r="I219" i="1"/>
  <c r="I220" i="1"/>
  <c r="I221" i="1"/>
  <c r="J221" i="1" s="1"/>
  <c r="I222" i="1"/>
  <c r="J222" i="1" s="1"/>
  <c r="I223" i="1"/>
  <c r="I224" i="1"/>
  <c r="I225" i="1"/>
  <c r="I226" i="1"/>
  <c r="I227" i="1"/>
  <c r="J227" i="1" s="1"/>
  <c r="I228" i="1"/>
  <c r="J228" i="1" s="1"/>
  <c r="I229" i="1"/>
  <c r="J229" i="1" s="1"/>
  <c r="I230" i="1"/>
  <c r="J230" i="1" s="1"/>
  <c r="I231" i="1"/>
  <c r="K231" i="1" s="1"/>
  <c r="O231" i="1" s="1"/>
  <c r="I232" i="1"/>
  <c r="I233" i="1"/>
  <c r="J233" i="1" s="1"/>
  <c r="I234" i="1"/>
  <c r="K234" i="1" s="1"/>
  <c r="O234" i="1" s="1"/>
  <c r="I235" i="1"/>
  <c r="K235" i="1" s="1"/>
  <c r="O235" i="1" s="1"/>
  <c r="I236" i="1"/>
  <c r="K236" i="1" s="1"/>
  <c r="O236" i="1" s="1"/>
  <c r="I237" i="1"/>
  <c r="J237" i="1" s="1"/>
  <c r="I238" i="1"/>
  <c r="J238" i="1" s="1"/>
  <c r="I239" i="1"/>
  <c r="I240" i="1"/>
  <c r="I241" i="1"/>
  <c r="I242" i="1"/>
  <c r="J242" i="1" s="1"/>
  <c r="I243" i="1"/>
  <c r="K243" i="1" s="1"/>
  <c r="O243" i="1" s="1"/>
  <c r="I244" i="1"/>
  <c r="K244" i="1" s="1"/>
  <c r="O244" i="1" s="1"/>
  <c r="I245" i="1"/>
  <c r="K245" i="1" s="1"/>
  <c r="O245" i="1" s="1"/>
  <c r="I246" i="1"/>
  <c r="I247" i="1"/>
  <c r="I248" i="1"/>
  <c r="I249" i="1"/>
  <c r="J249" i="1" s="1"/>
  <c r="I250" i="1"/>
  <c r="I251" i="1"/>
  <c r="I252" i="1"/>
  <c r="K252" i="1" s="1"/>
  <c r="O252" i="1" s="1"/>
  <c r="I253" i="1"/>
  <c r="J253" i="1" s="1"/>
  <c r="I254" i="1"/>
  <c r="J254" i="1" s="1"/>
  <c r="I255" i="1"/>
  <c r="I256" i="1"/>
  <c r="I257" i="1"/>
  <c r="I258" i="1"/>
  <c r="I259" i="1"/>
  <c r="J259" i="1" s="1"/>
  <c r="I260" i="1"/>
  <c r="J260" i="1" s="1"/>
  <c r="I261" i="1"/>
  <c r="I262" i="1"/>
  <c r="J262" i="1" s="1"/>
  <c r="I263" i="1"/>
  <c r="K263" i="1" s="1"/>
  <c r="O263" i="1" s="1"/>
  <c r="I264" i="1"/>
  <c r="I265" i="1"/>
  <c r="J265" i="1" s="1"/>
  <c r="I266" i="1"/>
  <c r="I267" i="1"/>
  <c r="I268" i="1"/>
  <c r="I269" i="1"/>
  <c r="J269" i="1" s="1"/>
  <c r="I270" i="1"/>
  <c r="J270" i="1" s="1"/>
  <c r="I271" i="1"/>
  <c r="J271" i="1" s="1"/>
  <c r="I272" i="1"/>
  <c r="I273" i="1"/>
  <c r="I274" i="1"/>
  <c r="K274" i="1" s="1"/>
  <c r="O274" i="1" s="1"/>
  <c r="I275" i="1"/>
  <c r="I276" i="1"/>
  <c r="J276" i="1" s="1"/>
  <c r="I277" i="1"/>
  <c r="J277" i="1" s="1"/>
  <c r="I278" i="1"/>
  <c r="K278" i="1" s="1"/>
  <c r="O278" i="1" s="1"/>
  <c r="I279" i="1"/>
  <c r="I280" i="1"/>
  <c r="K280" i="1" s="1"/>
  <c r="O280" i="1" s="1"/>
  <c r="I281" i="1"/>
  <c r="J281" i="1" s="1"/>
  <c r="I282" i="1"/>
  <c r="I283" i="1"/>
  <c r="I284" i="1"/>
  <c r="I285" i="1"/>
  <c r="J285" i="1" s="1"/>
  <c r="I286" i="1"/>
  <c r="I287" i="1"/>
  <c r="J287" i="1" s="1"/>
  <c r="I288" i="1"/>
  <c r="I289" i="1"/>
  <c r="I290" i="1"/>
  <c r="J290" i="1" s="1"/>
  <c r="I291" i="1"/>
  <c r="J291" i="1" s="1"/>
  <c r="I292" i="1"/>
  <c r="J292" i="1" s="1"/>
  <c r="I293" i="1"/>
  <c r="I294" i="1"/>
  <c r="I295" i="1"/>
  <c r="I296" i="1"/>
  <c r="K296" i="1" s="1"/>
  <c r="O296" i="1" s="1"/>
  <c r="I297" i="1"/>
  <c r="J297" i="1" s="1"/>
  <c r="I298" i="1"/>
  <c r="K298" i="1" s="1"/>
  <c r="O298" i="1" s="1"/>
  <c r="I299" i="1"/>
  <c r="I300" i="1"/>
  <c r="I301" i="1"/>
  <c r="J301" i="1" s="1"/>
  <c r="I302" i="1"/>
  <c r="J302" i="1" s="1"/>
  <c r="I303" i="1"/>
  <c r="J303" i="1" s="1"/>
  <c r="I304" i="1"/>
  <c r="I305" i="1"/>
  <c r="I306" i="1"/>
  <c r="I307" i="1"/>
  <c r="J307" i="1" s="1"/>
  <c r="I308" i="1"/>
  <c r="J308" i="1" s="1"/>
  <c r="I309" i="1"/>
  <c r="J309" i="1" s="1"/>
  <c r="I310" i="1"/>
  <c r="J310" i="1" s="1"/>
  <c r="I311" i="1"/>
  <c r="I312" i="1"/>
  <c r="J312" i="1" s="1"/>
  <c r="I313" i="1"/>
  <c r="J313" i="1" s="1"/>
  <c r="I314" i="1"/>
  <c r="J314" i="1" s="1"/>
  <c r="I315" i="1"/>
  <c r="I316" i="1"/>
  <c r="I317" i="1"/>
  <c r="J317" i="1" s="1"/>
  <c r="I318" i="1"/>
  <c r="I319" i="1"/>
  <c r="I320" i="1"/>
  <c r="I321" i="1"/>
  <c r="I322" i="1"/>
  <c r="I323" i="1"/>
  <c r="J323" i="1" s="1"/>
  <c r="I324" i="1"/>
  <c r="J324" i="1" s="1"/>
  <c r="N324" i="1" s="1"/>
  <c r="I325" i="1"/>
  <c r="J325" i="1" s="1"/>
  <c r="I326" i="1"/>
  <c r="I327" i="1"/>
  <c r="K327" i="1" s="1"/>
  <c r="O327" i="1" s="1"/>
  <c r="I328" i="1"/>
  <c r="K328" i="1" s="1"/>
  <c r="O328" i="1" s="1"/>
  <c r="I329" i="1"/>
  <c r="J329" i="1" s="1"/>
  <c r="N329" i="1" s="1"/>
  <c r="I330" i="1"/>
  <c r="K330" i="1" s="1"/>
  <c r="O330" i="1" s="1"/>
  <c r="I331" i="1"/>
  <c r="K331" i="1" s="1"/>
  <c r="O331" i="1" s="1"/>
  <c r="I332" i="1"/>
  <c r="I333" i="1"/>
  <c r="J333" i="1" s="1"/>
  <c r="I334" i="1"/>
  <c r="J334" i="1" s="1"/>
  <c r="I335" i="1"/>
  <c r="I336" i="1"/>
  <c r="I337" i="1"/>
  <c r="I338" i="1"/>
  <c r="J338" i="1" s="1"/>
  <c r="N338" i="1" s="1"/>
  <c r="I339" i="1"/>
  <c r="J339" i="1" s="1"/>
  <c r="N339" i="1" s="1"/>
  <c r="I340" i="1"/>
  <c r="J340" i="1" s="1"/>
  <c r="N340" i="1" s="1"/>
  <c r="I341" i="1"/>
  <c r="I342" i="1"/>
  <c r="I343" i="1"/>
  <c r="K343" i="1" s="1"/>
  <c r="O343" i="1" s="1"/>
  <c r="I344" i="1"/>
  <c r="K344" i="1" s="1"/>
  <c r="O344" i="1" s="1"/>
  <c r="I345" i="1"/>
  <c r="J345" i="1" s="1"/>
  <c r="N345" i="1" s="1"/>
  <c r="I346" i="1"/>
  <c r="K346" i="1" s="1"/>
  <c r="O346" i="1" s="1"/>
  <c r="I347" i="1"/>
  <c r="I348" i="1"/>
  <c r="K348" i="1" s="1"/>
  <c r="O348" i="1" s="1"/>
  <c r="I349" i="1"/>
  <c r="J349" i="1" s="1"/>
  <c r="I350" i="1"/>
  <c r="J350" i="1" s="1"/>
  <c r="I351" i="1"/>
  <c r="J351" i="1" s="1"/>
  <c r="N351" i="1" s="1"/>
  <c r="I352" i="1"/>
  <c r="I353" i="1"/>
  <c r="I354" i="1"/>
  <c r="I355" i="1"/>
  <c r="J355" i="1" s="1"/>
  <c r="N355" i="1" s="1"/>
  <c r="I356" i="1"/>
  <c r="J356" i="1" s="1"/>
  <c r="N356" i="1" s="1"/>
  <c r="I357" i="1"/>
  <c r="J357" i="1" s="1"/>
  <c r="I358" i="1"/>
  <c r="I359" i="1"/>
  <c r="I360" i="1"/>
  <c r="I361" i="1"/>
  <c r="I362" i="1"/>
  <c r="I363" i="1"/>
  <c r="I364" i="1"/>
  <c r="K364" i="1" s="1"/>
  <c r="O364" i="1" s="1"/>
  <c r="I365" i="1"/>
  <c r="J365" i="1" s="1"/>
  <c r="I366" i="1"/>
  <c r="J366" i="1" s="1"/>
  <c r="I367" i="1"/>
  <c r="J367" i="1" s="1"/>
  <c r="N367" i="1" s="1"/>
  <c r="I368" i="1"/>
  <c r="O338" i="2" l="1"/>
  <c r="K28" i="3"/>
  <c r="O367" i="2"/>
  <c r="K37" i="3"/>
  <c r="W359" i="1"/>
  <c r="W339" i="1"/>
  <c r="W323" i="1"/>
  <c r="W315" i="1"/>
  <c r="W299" i="1"/>
  <c r="W279" i="1"/>
  <c r="W267" i="1"/>
  <c r="W251" i="1"/>
  <c r="W235" i="1"/>
  <c r="W219" i="1"/>
  <c r="W203" i="1"/>
  <c r="W187" i="1"/>
  <c r="W167" i="1"/>
  <c r="W151" i="1"/>
  <c r="W135" i="1"/>
  <c r="W123" i="1"/>
  <c r="W107" i="1"/>
  <c r="W91" i="1"/>
  <c r="W75" i="1"/>
  <c r="W55" i="1"/>
  <c r="W43" i="1"/>
  <c r="W31" i="1"/>
  <c r="W23" i="1"/>
  <c r="X14" i="1"/>
  <c r="W326" i="1"/>
  <c r="W310" i="1"/>
  <c r="W298" i="1"/>
  <c r="W286" i="1"/>
  <c r="W262" i="1"/>
  <c r="W246" i="1"/>
  <c r="W234" i="1"/>
  <c r="W218" i="1"/>
  <c r="W202" i="1"/>
  <c r="W186" i="1"/>
  <c r="W170" i="1"/>
  <c r="W150" i="1"/>
  <c r="W134" i="1"/>
  <c r="W114" i="1"/>
  <c r="W102" i="1"/>
  <c r="W82" i="1"/>
  <c r="W66" i="1"/>
  <c r="W50" i="1"/>
  <c r="W34" i="1"/>
  <c r="W22" i="1"/>
  <c r="V34" i="1"/>
  <c r="V18" i="1"/>
  <c r="X365" i="1"/>
  <c r="X361" i="1"/>
  <c r="X357" i="1"/>
  <c r="X353" i="1"/>
  <c r="O356" i="2"/>
  <c r="K297" i="3"/>
  <c r="O355" i="2"/>
  <c r="K130" i="3"/>
  <c r="W355" i="1"/>
  <c r="W343" i="1"/>
  <c r="W327" i="1"/>
  <c r="W311" i="1"/>
  <c r="W291" i="1"/>
  <c r="W275" i="1"/>
  <c r="W259" i="1"/>
  <c r="W239" i="1"/>
  <c r="W223" i="1"/>
  <c r="W207" i="1"/>
  <c r="W195" i="1"/>
  <c r="W175" i="1"/>
  <c r="W159" i="1"/>
  <c r="W143" i="1"/>
  <c r="W131" i="1"/>
  <c r="W115" i="1"/>
  <c r="W103" i="1"/>
  <c r="W87" i="1"/>
  <c r="W71" i="1"/>
  <c r="W59" i="1"/>
  <c r="W39" i="1"/>
  <c r="W19" i="1"/>
  <c r="X38" i="1"/>
  <c r="X22" i="1"/>
  <c r="W318" i="1"/>
  <c r="W302" i="1"/>
  <c r="W282" i="1"/>
  <c r="W258" i="1"/>
  <c r="W242" i="1"/>
  <c r="W226" i="1"/>
  <c r="W210" i="1"/>
  <c r="W194" i="1"/>
  <c r="W174" i="1"/>
  <c r="W158" i="1"/>
  <c r="W142" i="1"/>
  <c r="W126" i="1"/>
  <c r="W110" i="1"/>
  <c r="W94" i="1"/>
  <c r="W78" i="1"/>
  <c r="W62" i="1"/>
  <c r="W46" i="1"/>
  <c r="W30" i="1"/>
  <c r="W14" i="1"/>
  <c r="V22" i="1"/>
  <c r="O329" i="2"/>
  <c r="K289" i="3"/>
  <c r="O324" i="2"/>
  <c r="K248" i="3"/>
  <c r="O339" i="2"/>
  <c r="K219" i="3"/>
  <c r="O351" i="2"/>
  <c r="K65" i="3"/>
  <c r="W363" i="1"/>
  <c r="W347" i="1"/>
  <c r="W331" i="1"/>
  <c r="W307" i="1"/>
  <c r="W295" i="1"/>
  <c r="W283" i="1"/>
  <c r="W263" i="1"/>
  <c r="W247" i="1"/>
  <c r="W231" i="1"/>
  <c r="W215" i="1"/>
  <c r="W199" i="1"/>
  <c r="W183" i="1"/>
  <c r="W171" i="1"/>
  <c r="W155" i="1"/>
  <c r="W139" i="1"/>
  <c r="W119" i="1"/>
  <c r="W95" i="1"/>
  <c r="W79" i="1"/>
  <c r="W63" i="1"/>
  <c r="W47" i="1"/>
  <c r="W27" i="1"/>
  <c r="W11" i="1"/>
  <c r="X30" i="1"/>
  <c r="X10" i="1"/>
  <c r="W322" i="1"/>
  <c r="W306" i="1"/>
  <c r="W290" i="1"/>
  <c r="W274" i="1"/>
  <c r="W270" i="1"/>
  <c r="W254" i="1"/>
  <c r="W238" i="1"/>
  <c r="W222" i="1"/>
  <c r="W206" i="1"/>
  <c r="W190" i="1"/>
  <c r="W178" i="1"/>
  <c r="W166" i="1"/>
  <c r="W154" i="1"/>
  <c r="W138" i="1"/>
  <c r="W122" i="1"/>
  <c r="W98" i="1"/>
  <c r="W86" i="1"/>
  <c r="W70" i="1"/>
  <c r="W54" i="1"/>
  <c r="W38" i="1"/>
  <c r="W18" i="1"/>
  <c r="V38" i="1"/>
  <c r="V30" i="1"/>
  <c r="V14" i="1"/>
  <c r="V365" i="1"/>
  <c r="V361" i="1"/>
  <c r="V357" i="1"/>
  <c r="V353" i="1"/>
  <c r="O340" i="2"/>
  <c r="K87" i="3"/>
  <c r="W367" i="1"/>
  <c r="W351" i="1"/>
  <c r="W335" i="1"/>
  <c r="W319" i="1"/>
  <c r="W303" i="1"/>
  <c r="W287" i="1"/>
  <c r="W271" i="1"/>
  <c r="W255" i="1"/>
  <c r="W243" i="1"/>
  <c r="W227" i="1"/>
  <c r="W211" i="1"/>
  <c r="W191" i="1"/>
  <c r="W179" i="1"/>
  <c r="W163" i="1"/>
  <c r="W147" i="1"/>
  <c r="W127" i="1"/>
  <c r="W111" i="1"/>
  <c r="W99" i="1"/>
  <c r="W83" i="1"/>
  <c r="W67" i="1"/>
  <c r="W51" i="1"/>
  <c r="W35" i="1"/>
  <c r="W15" i="1"/>
  <c r="X26" i="1"/>
  <c r="X18" i="1"/>
  <c r="W330" i="1"/>
  <c r="W314" i="1"/>
  <c r="W294" i="1"/>
  <c r="W278" i="1"/>
  <c r="W266" i="1"/>
  <c r="W250" i="1"/>
  <c r="W230" i="1"/>
  <c r="W214" i="1"/>
  <c r="W198" i="1"/>
  <c r="W182" i="1"/>
  <c r="W162" i="1"/>
  <c r="W146" i="1"/>
  <c r="W130" i="1"/>
  <c r="W118" i="1"/>
  <c r="W106" i="1"/>
  <c r="W90" i="1"/>
  <c r="W74" i="1"/>
  <c r="W58" i="1"/>
  <c r="W42" i="1"/>
  <c r="W26" i="1"/>
  <c r="W10" i="1"/>
  <c r="V10" i="1"/>
  <c r="O345" i="2"/>
  <c r="K90" i="3"/>
  <c r="U365" i="1"/>
  <c r="U361" i="1"/>
  <c r="U357" i="1"/>
  <c r="U353" i="1"/>
  <c r="X349" i="1"/>
  <c r="X345" i="1"/>
  <c r="X341" i="1"/>
  <c r="X337" i="1"/>
  <c r="X333" i="1"/>
  <c r="X329" i="1"/>
  <c r="X325" i="1"/>
  <c r="X321" i="1"/>
  <c r="X317" i="1"/>
  <c r="X313" i="1"/>
  <c r="X309" i="1"/>
  <c r="X305" i="1"/>
  <c r="X301" i="1"/>
  <c r="X297" i="1"/>
  <c r="X293" i="1"/>
  <c r="X289" i="1"/>
  <c r="X285" i="1"/>
  <c r="X281" i="1"/>
  <c r="X277" i="1"/>
  <c r="X273" i="1"/>
  <c r="X269" i="1"/>
  <c r="X265" i="1"/>
  <c r="X261" i="1"/>
  <c r="X257" i="1"/>
  <c r="X253" i="1"/>
  <c r="X249" i="1"/>
  <c r="X245" i="1"/>
  <c r="X241" i="1"/>
  <c r="X237" i="1"/>
  <c r="X233" i="1"/>
  <c r="X229" i="1"/>
  <c r="X225" i="1"/>
  <c r="X221" i="1"/>
  <c r="X217" i="1"/>
  <c r="X213" i="1"/>
  <c r="X209" i="1"/>
  <c r="X205" i="1"/>
  <c r="X201" i="1"/>
  <c r="X197" i="1"/>
  <c r="X193" i="1"/>
  <c r="X189" i="1"/>
  <c r="X185" i="1"/>
  <c r="X181" i="1"/>
  <c r="X177" i="1"/>
  <c r="X173" i="1"/>
  <c r="X169" i="1"/>
  <c r="X165" i="1"/>
  <c r="X161" i="1"/>
  <c r="X157" i="1"/>
  <c r="X153" i="1"/>
  <c r="X149" i="1"/>
  <c r="X145" i="1"/>
  <c r="X141" i="1"/>
  <c r="X137" i="1"/>
  <c r="X133" i="1"/>
  <c r="X129" i="1"/>
  <c r="X125" i="1"/>
  <c r="X121" i="1"/>
  <c r="X117" i="1"/>
  <c r="X113" i="1"/>
  <c r="X109" i="1"/>
  <c r="X105" i="1"/>
  <c r="X101" i="1"/>
  <c r="X97" i="1"/>
  <c r="X93" i="1"/>
  <c r="X89" i="1"/>
  <c r="X85" i="1"/>
  <c r="X81" i="1"/>
  <c r="X77" i="1"/>
  <c r="X73" i="1"/>
  <c r="X69" i="1"/>
  <c r="X65" i="1"/>
  <c r="X61" i="1"/>
  <c r="X57" i="1"/>
  <c r="X53" i="1"/>
  <c r="X49" i="1"/>
  <c r="X45" i="1"/>
  <c r="X41" i="1"/>
  <c r="X37" i="1"/>
  <c r="X33" i="1"/>
  <c r="X29" i="1"/>
  <c r="X25" i="1"/>
  <c r="X21" i="1"/>
  <c r="X17" i="1"/>
  <c r="X13" i="1"/>
  <c r="W337" i="1"/>
  <c r="W333" i="1"/>
  <c r="W329" i="1"/>
  <c r="W325" i="1"/>
  <c r="W321" i="1"/>
  <c r="W317" i="1"/>
  <c r="W313" i="1"/>
  <c r="W309" i="1"/>
  <c r="W305" i="1"/>
  <c r="W301" i="1"/>
  <c r="W297" i="1"/>
  <c r="W293" i="1"/>
  <c r="W289" i="1"/>
  <c r="W285" i="1"/>
  <c r="W281" i="1"/>
  <c r="W277" i="1"/>
  <c r="W273" i="1"/>
  <c r="W269" i="1"/>
  <c r="W265" i="1"/>
  <c r="W261" i="1"/>
  <c r="W257" i="1"/>
  <c r="W253" i="1"/>
  <c r="W249" i="1"/>
  <c r="W245" i="1"/>
  <c r="W241" i="1"/>
  <c r="W237" i="1"/>
  <c r="W233" i="1"/>
  <c r="W229" i="1"/>
  <c r="W225" i="1"/>
  <c r="W221" i="1"/>
  <c r="W217" i="1"/>
  <c r="W213" i="1"/>
  <c r="W209" i="1"/>
  <c r="W205" i="1"/>
  <c r="W201" i="1"/>
  <c r="W197" i="1"/>
  <c r="W193" i="1"/>
  <c r="W189" i="1"/>
  <c r="W185" i="1"/>
  <c r="W181" i="1"/>
  <c r="W177" i="1"/>
  <c r="W173" i="1"/>
  <c r="W169" i="1"/>
  <c r="W165" i="1"/>
  <c r="W161" i="1"/>
  <c r="W157" i="1"/>
  <c r="W153" i="1"/>
  <c r="W149" i="1"/>
  <c r="W145" i="1"/>
  <c r="W141" i="1"/>
  <c r="W137" i="1"/>
  <c r="W133" i="1"/>
  <c r="W129" i="1"/>
  <c r="W125" i="1"/>
  <c r="W121" i="1"/>
  <c r="W117" i="1"/>
  <c r="W113" i="1"/>
  <c r="W109" i="1"/>
  <c r="W105" i="1"/>
  <c r="W101" i="1"/>
  <c r="W97" i="1"/>
  <c r="W93" i="1"/>
  <c r="W89" i="1"/>
  <c r="W85" i="1"/>
  <c r="W81" i="1"/>
  <c r="W77" i="1"/>
  <c r="W73" i="1"/>
  <c r="W69" i="1"/>
  <c r="W65" i="1"/>
  <c r="W61" i="1"/>
  <c r="W57" i="1"/>
  <c r="W53" i="1"/>
  <c r="W49" i="1"/>
  <c r="W45" i="1"/>
  <c r="W41" i="1"/>
  <c r="W37" i="1"/>
  <c r="W33" i="1"/>
  <c r="W29" i="1"/>
  <c r="W25" i="1"/>
  <c r="W21" i="1"/>
  <c r="W17" i="1"/>
  <c r="W13" i="1"/>
  <c r="V349" i="1"/>
  <c r="V345" i="1"/>
  <c r="V341" i="1"/>
  <c r="V337" i="1"/>
  <c r="V333" i="1"/>
  <c r="V329" i="1"/>
  <c r="V325" i="1"/>
  <c r="V321" i="1"/>
  <c r="V317" i="1"/>
  <c r="V313" i="1"/>
  <c r="V309" i="1"/>
  <c r="V305" i="1"/>
  <c r="V301" i="1"/>
  <c r="V297" i="1"/>
  <c r="V293" i="1"/>
  <c r="V289" i="1"/>
  <c r="V285" i="1"/>
  <c r="V281" i="1"/>
  <c r="V277" i="1"/>
  <c r="V273" i="1"/>
  <c r="V269" i="1"/>
  <c r="V265" i="1"/>
  <c r="V261" i="1"/>
  <c r="V257" i="1"/>
  <c r="V253" i="1"/>
  <c r="V249" i="1"/>
  <c r="V245" i="1"/>
  <c r="V241" i="1"/>
  <c r="V237" i="1"/>
  <c r="V233" i="1"/>
  <c r="V229" i="1"/>
  <c r="V225" i="1"/>
  <c r="V221" i="1"/>
  <c r="V217" i="1"/>
  <c r="V213" i="1"/>
  <c r="V209" i="1"/>
  <c r="V205" i="1"/>
  <c r="V201" i="1"/>
  <c r="V197" i="1"/>
  <c r="V193" i="1"/>
  <c r="V189" i="1"/>
  <c r="V185" i="1"/>
  <c r="V181" i="1"/>
  <c r="V177" i="1"/>
  <c r="V173" i="1"/>
  <c r="V169" i="1"/>
  <c r="V165" i="1"/>
  <c r="V161" i="1"/>
  <c r="V157" i="1"/>
  <c r="V153" i="1"/>
  <c r="V149" i="1"/>
  <c r="V145" i="1"/>
  <c r="V141" i="1"/>
  <c r="V137" i="1"/>
  <c r="V133" i="1"/>
  <c r="V129" i="1"/>
  <c r="V125" i="1"/>
  <c r="V121" i="1"/>
  <c r="V117" i="1"/>
  <c r="V113" i="1"/>
  <c r="V109" i="1"/>
  <c r="V105" i="1"/>
  <c r="V101" i="1"/>
  <c r="V97" i="1"/>
  <c r="V93" i="1"/>
  <c r="V89" i="1"/>
  <c r="V85" i="1"/>
  <c r="V81" i="1"/>
  <c r="V77" i="1"/>
  <c r="V73" i="1"/>
  <c r="V69" i="1"/>
  <c r="V65" i="1"/>
  <c r="V61" i="1"/>
  <c r="V57" i="1"/>
  <c r="V53" i="1"/>
  <c r="V49" i="1"/>
  <c r="V45" i="1"/>
  <c r="V41" i="1"/>
  <c r="V37" i="1"/>
  <c r="V33" i="1"/>
  <c r="V29" i="1"/>
  <c r="V25" i="1"/>
  <c r="V21" i="1"/>
  <c r="V17" i="1"/>
  <c r="V13" i="1"/>
  <c r="U349" i="1"/>
  <c r="U345" i="1"/>
  <c r="U341" i="1"/>
  <c r="U337" i="1"/>
  <c r="U333" i="1"/>
  <c r="U329" i="1"/>
  <c r="U325" i="1"/>
  <c r="U321" i="1"/>
  <c r="U317" i="1"/>
  <c r="U313" i="1"/>
  <c r="U309" i="1"/>
  <c r="U305" i="1"/>
  <c r="U301" i="1"/>
  <c r="U297" i="1"/>
  <c r="U293" i="1"/>
  <c r="U289" i="1"/>
  <c r="U285" i="1"/>
  <c r="U281" i="1"/>
  <c r="U277" i="1"/>
  <c r="U273" i="1"/>
  <c r="U269" i="1"/>
  <c r="U265" i="1"/>
  <c r="U261" i="1"/>
  <c r="U257" i="1"/>
  <c r="U253" i="1"/>
  <c r="U249" i="1"/>
  <c r="U245" i="1"/>
  <c r="U241" i="1"/>
  <c r="U237" i="1"/>
  <c r="U233" i="1"/>
  <c r="U229" i="1"/>
  <c r="U225" i="1"/>
  <c r="U221" i="1"/>
  <c r="U217" i="1"/>
  <c r="U213" i="1"/>
  <c r="U209" i="1"/>
  <c r="U205" i="1"/>
  <c r="U201" i="1"/>
  <c r="U197" i="1"/>
  <c r="U193" i="1"/>
  <c r="U189" i="1"/>
  <c r="U185" i="1"/>
  <c r="U181" i="1"/>
  <c r="U177" i="1"/>
  <c r="U173" i="1"/>
  <c r="U169" i="1"/>
  <c r="U165" i="1"/>
  <c r="U161" i="1"/>
  <c r="U157" i="1"/>
  <c r="U153" i="1"/>
  <c r="U149" i="1"/>
  <c r="U145" i="1"/>
  <c r="U141" i="1"/>
  <c r="U137" i="1"/>
  <c r="U133" i="1"/>
  <c r="U129" i="1"/>
  <c r="U125" i="1"/>
  <c r="U121" i="1"/>
  <c r="U117" i="1"/>
  <c r="U113" i="1"/>
  <c r="U109" i="1"/>
  <c r="U105" i="1"/>
  <c r="U101" i="1"/>
  <c r="U97" i="1"/>
  <c r="U93" i="1"/>
  <c r="U89" i="1"/>
  <c r="U85" i="1"/>
  <c r="U81" i="1"/>
  <c r="U77" i="1"/>
  <c r="U73" i="1"/>
  <c r="U69" i="1"/>
  <c r="U65" i="1"/>
  <c r="U61" i="1"/>
  <c r="U57" i="1"/>
  <c r="U53" i="1"/>
  <c r="U49" i="1"/>
  <c r="U45" i="1"/>
  <c r="U41" i="1"/>
  <c r="U37" i="1"/>
  <c r="U33" i="1"/>
  <c r="U29" i="1"/>
  <c r="U25" i="1"/>
  <c r="U21" i="1"/>
  <c r="U17" i="1"/>
  <c r="U13" i="1"/>
  <c r="X367" i="1"/>
  <c r="X363" i="1"/>
  <c r="X359" i="1"/>
  <c r="X355" i="1"/>
  <c r="X351" i="1"/>
  <c r="W362" i="1"/>
  <c r="W354" i="1"/>
  <c r="W350" i="1"/>
  <c r="W346" i="1"/>
  <c r="W342" i="1"/>
  <c r="W338" i="1"/>
  <c r="W334" i="1"/>
  <c r="W365" i="1"/>
  <c r="W361" i="1"/>
  <c r="W357" i="1"/>
  <c r="W353" i="1"/>
  <c r="W349" i="1"/>
  <c r="W345" i="1"/>
  <c r="W341" i="1"/>
  <c r="M133" i="1"/>
  <c r="P133" i="1" s="1"/>
  <c r="W52" i="1"/>
  <c r="V96" i="1"/>
  <c r="U204" i="1"/>
  <c r="U200" i="1"/>
  <c r="X347" i="1"/>
  <c r="X343" i="1"/>
  <c r="X339" i="1"/>
  <c r="X335" i="1"/>
  <c r="X331" i="1"/>
  <c r="X327" i="1"/>
  <c r="X323" i="1"/>
  <c r="X319" i="1"/>
  <c r="X315" i="1"/>
  <c r="X311" i="1"/>
  <c r="X307" i="1"/>
  <c r="X303" i="1"/>
  <c r="X299" i="1"/>
  <c r="X295" i="1"/>
  <c r="X291" i="1"/>
  <c r="X287" i="1"/>
  <c r="X283" i="1"/>
  <c r="X279" i="1"/>
  <c r="X275" i="1"/>
  <c r="X271" i="1"/>
  <c r="X267" i="1"/>
  <c r="X263" i="1"/>
  <c r="X259" i="1"/>
  <c r="X255" i="1"/>
  <c r="X251" i="1"/>
  <c r="X247" i="1"/>
  <c r="X243" i="1"/>
  <c r="X239" i="1"/>
  <c r="X235" i="1"/>
  <c r="X231" i="1"/>
  <c r="X227" i="1"/>
  <c r="X223" i="1"/>
  <c r="X219" i="1"/>
  <c r="X215" i="1"/>
  <c r="X211" i="1"/>
  <c r="X207" i="1"/>
  <c r="X203" i="1"/>
  <c r="X199" i="1"/>
  <c r="X195" i="1"/>
  <c r="X191" i="1"/>
  <c r="X187" i="1"/>
  <c r="X183" i="1"/>
  <c r="X179" i="1"/>
  <c r="X175" i="1"/>
  <c r="X171" i="1"/>
  <c r="X167" i="1"/>
  <c r="X163" i="1"/>
  <c r="X159" i="1"/>
  <c r="X155" i="1"/>
  <c r="X151" i="1"/>
  <c r="X147" i="1"/>
  <c r="X143" i="1"/>
  <c r="X139" i="1"/>
  <c r="X135" i="1"/>
  <c r="X131" i="1"/>
  <c r="X127" i="1"/>
  <c r="X123" i="1"/>
  <c r="X119" i="1"/>
  <c r="X115" i="1"/>
  <c r="X111" i="1"/>
  <c r="X107" i="1"/>
  <c r="X103" i="1"/>
  <c r="X99" i="1"/>
  <c r="X95" i="1"/>
  <c r="X91" i="1"/>
  <c r="X87" i="1"/>
  <c r="X83" i="1"/>
  <c r="X79" i="1"/>
  <c r="X75" i="1"/>
  <c r="X71" i="1"/>
  <c r="X67" i="1"/>
  <c r="X63" i="1"/>
  <c r="X59" i="1"/>
  <c r="X55" i="1"/>
  <c r="X51" i="1"/>
  <c r="X47" i="1"/>
  <c r="X43" i="1"/>
  <c r="X39" i="1"/>
  <c r="X35" i="1"/>
  <c r="X31" i="1"/>
  <c r="X27" i="1"/>
  <c r="X23" i="1"/>
  <c r="X19" i="1"/>
  <c r="X15" i="1"/>
  <c r="X11" i="1"/>
  <c r="X366" i="1"/>
  <c r="X362" i="1"/>
  <c r="X358" i="1"/>
  <c r="X354" i="1"/>
  <c r="X350" i="1"/>
  <c r="X346" i="1"/>
  <c r="X342" i="1"/>
  <c r="X338" i="1"/>
  <c r="X334" i="1"/>
  <c r="X330" i="1"/>
  <c r="X326" i="1"/>
  <c r="X322" i="1"/>
  <c r="X318" i="1"/>
  <c r="X314" i="1"/>
  <c r="X310" i="1"/>
  <c r="X306" i="1"/>
  <c r="X302" i="1"/>
  <c r="X298" i="1"/>
  <c r="X294" i="1"/>
  <c r="X290" i="1"/>
  <c r="X286" i="1"/>
  <c r="X282" i="1"/>
  <c r="X278" i="1"/>
  <c r="X274" i="1"/>
  <c r="X270" i="1"/>
  <c r="X266" i="1"/>
  <c r="X262" i="1"/>
  <c r="X258" i="1"/>
  <c r="X254" i="1"/>
  <c r="X250" i="1"/>
  <c r="X246" i="1"/>
  <c r="X242" i="1"/>
  <c r="X238" i="1"/>
  <c r="X234" i="1"/>
  <c r="X230" i="1"/>
  <c r="X226" i="1"/>
  <c r="X222" i="1"/>
  <c r="X218" i="1"/>
  <c r="X214" i="1"/>
  <c r="X210" i="1"/>
  <c r="X206" i="1"/>
  <c r="X202" i="1"/>
  <c r="X198" i="1"/>
  <c r="X194" i="1"/>
  <c r="X190" i="1"/>
  <c r="X186" i="1"/>
  <c r="X182" i="1"/>
  <c r="X178" i="1"/>
  <c r="X174" i="1"/>
  <c r="X170" i="1"/>
  <c r="X166" i="1"/>
  <c r="X162" i="1"/>
  <c r="X158" i="1"/>
  <c r="X154" i="1"/>
  <c r="X150" i="1"/>
  <c r="X146" i="1"/>
  <c r="X142" i="1"/>
  <c r="X138" i="1"/>
  <c r="X134" i="1"/>
  <c r="X130" i="1"/>
  <c r="X126" i="1"/>
  <c r="X122" i="1"/>
  <c r="X118" i="1"/>
  <c r="X114" i="1"/>
  <c r="X110" i="1"/>
  <c r="X106" i="1"/>
  <c r="X102" i="1"/>
  <c r="X98" i="1"/>
  <c r="X94" i="1"/>
  <c r="X90" i="1"/>
  <c r="X86" i="1"/>
  <c r="X82" i="1"/>
  <c r="X78" i="1"/>
  <c r="X74" i="1"/>
  <c r="X70" i="1"/>
  <c r="X66" i="1"/>
  <c r="X62" i="1"/>
  <c r="X58" i="1"/>
  <c r="X54" i="1"/>
  <c r="X50" i="1"/>
  <c r="X46" i="1"/>
  <c r="X42" i="1"/>
  <c r="X34" i="1"/>
  <c r="W368" i="1"/>
  <c r="W364" i="1"/>
  <c r="W360" i="1"/>
  <c r="W356" i="1"/>
  <c r="W352" i="1"/>
  <c r="W348" i="1"/>
  <c r="W344" i="1"/>
  <c r="W340" i="1"/>
  <c r="W336" i="1"/>
  <c r="W332" i="1"/>
  <c r="W328" i="1"/>
  <c r="W324" i="1"/>
  <c r="W320" i="1"/>
  <c r="W316" i="1"/>
  <c r="W312" i="1"/>
  <c r="W308" i="1"/>
  <c r="W304" i="1"/>
  <c r="W300" i="1"/>
  <c r="W296" i="1"/>
  <c r="W292" i="1"/>
  <c r="W288" i="1"/>
  <c r="W284" i="1"/>
  <c r="W280" i="1"/>
  <c r="W276" i="1"/>
  <c r="W272" i="1"/>
  <c r="W268" i="1"/>
  <c r="W264" i="1"/>
  <c r="W260" i="1"/>
  <c r="W256" i="1"/>
  <c r="W252" i="1"/>
  <c r="W248" i="1"/>
  <c r="W244" i="1"/>
  <c r="W240" i="1"/>
  <c r="W236" i="1"/>
  <c r="W232" i="1"/>
  <c r="W228" i="1"/>
  <c r="W224" i="1"/>
  <c r="W220" i="1"/>
  <c r="W216" i="1"/>
  <c r="W212" i="1"/>
  <c r="W208" i="1"/>
  <c r="W204" i="1"/>
  <c r="W200" i="1"/>
  <c r="W196" i="1"/>
  <c r="W192" i="1"/>
  <c r="W188" i="1"/>
  <c r="W184" i="1"/>
  <c r="W180" i="1"/>
  <c r="W176" i="1"/>
  <c r="W172" i="1"/>
  <c r="W168" i="1"/>
  <c r="W164" i="1"/>
  <c r="W160" i="1"/>
  <c r="W156" i="1"/>
  <c r="W152" i="1"/>
  <c r="W148" i="1"/>
  <c r="W144" i="1"/>
  <c r="W140" i="1"/>
  <c r="W136" i="1"/>
  <c r="W132" i="1"/>
  <c r="W128" i="1"/>
  <c r="W124" i="1"/>
  <c r="W120" i="1"/>
  <c r="W116" i="1"/>
  <c r="W112" i="1"/>
  <c r="W108" i="1"/>
  <c r="W104" i="1"/>
  <c r="W100" i="1"/>
  <c r="W96" i="1"/>
  <c r="W92" i="1"/>
  <c r="W88" i="1"/>
  <c r="W84" i="1"/>
  <c r="W80" i="1"/>
  <c r="W76" i="1"/>
  <c r="W72" i="1"/>
  <c r="W68" i="1"/>
  <c r="W64" i="1"/>
  <c r="W60" i="1"/>
  <c r="W56" i="1"/>
  <c r="W48" i="1"/>
  <c r="V367" i="1"/>
  <c r="V363" i="1"/>
  <c r="V359" i="1"/>
  <c r="V355" i="1"/>
  <c r="V351" i="1"/>
  <c r="V347" i="1"/>
  <c r="V343" i="1"/>
  <c r="V339" i="1"/>
  <c r="V335" i="1"/>
  <c r="V331" i="1"/>
  <c r="V327" i="1"/>
  <c r="V323" i="1"/>
  <c r="V319" i="1"/>
  <c r="V315" i="1"/>
  <c r="V311" i="1"/>
  <c r="V307" i="1"/>
  <c r="V303" i="1"/>
  <c r="V299" i="1"/>
  <c r="V295" i="1"/>
  <c r="V291" i="1"/>
  <c r="V287" i="1"/>
  <c r="V283" i="1"/>
  <c r="V279" i="1"/>
  <c r="V275" i="1"/>
  <c r="V271" i="1"/>
  <c r="V267" i="1"/>
  <c r="V263" i="1"/>
  <c r="V259" i="1"/>
  <c r="V255" i="1"/>
  <c r="V251" i="1"/>
  <c r="V247" i="1"/>
  <c r="V243" i="1"/>
  <c r="V239" i="1"/>
  <c r="V235" i="1"/>
  <c r="V231" i="1"/>
  <c r="V227" i="1"/>
  <c r="V223" i="1"/>
  <c r="V219" i="1"/>
  <c r="V215" i="1"/>
  <c r="V211" i="1"/>
  <c r="V207" i="1"/>
  <c r="V203" i="1"/>
  <c r="V199" i="1"/>
  <c r="V195" i="1"/>
  <c r="V191" i="1"/>
  <c r="V187" i="1"/>
  <c r="V183" i="1"/>
  <c r="V179" i="1"/>
  <c r="V175" i="1"/>
  <c r="V171" i="1"/>
  <c r="V167" i="1"/>
  <c r="V163" i="1"/>
  <c r="V159" i="1"/>
  <c r="V155" i="1"/>
  <c r="U59" i="1"/>
  <c r="U55" i="1"/>
  <c r="U51" i="1"/>
  <c r="U47" i="1"/>
  <c r="U43" i="1"/>
  <c r="U39" i="1"/>
  <c r="U35" i="1"/>
  <c r="U31" i="1"/>
  <c r="U23" i="1"/>
  <c r="U19" i="1"/>
  <c r="U15" i="1"/>
  <c r="W366" i="1"/>
  <c r="W358" i="1"/>
  <c r="V151" i="1"/>
  <c r="V147" i="1"/>
  <c r="V143" i="1"/>
  <c r="V139" i="1"/>
  <c r="V135" i="1"/>
  <c r="V131" i="1"/>
  <c r="V127" i="1"/>
  <c r="V123" i="1"/>
  <c r="V119" i="1"/>
  <c r="V115" i="1"/>
  <c r="V111" i="1"/>
  <c r="V107" i="1"/>
  <c r="V103" i="1"/>
  <c r="V99" i="1"/>
  <c r="V95" i="1"/>
  <c r="V91" i="1"/>
  <c r="V87" i="1"/>
  <c r="V83" i="1"/>
  <c r="V79" i="1"/>
  <c r="V75" i="1"/>
  <c r="V71" i="1"/>
  <c r="V67" i="1"/>
  <c r="V63" i="1"/>
  <c r="V59" i="1"/>
  <c r="V55" i="1"/>
  <c r="V51" i="1"/>
  <c r="V47" i="1"/>
  <c r="V43" i="1"/>
  <c r="V39" i="1"/>
  <c r="V35" i="1"/>
  <c r="V31" i="1"/>
  <c r="V27" i="1"/>
  <c r="V23" i="1"/>
  <c r="V19" i="1"/>
  <c r="V15" i="1"/>
  <c r="V11" i="1"/>
  <c r="U27" i="1"/>
  <c r="V366" i="1"/>
  <c r="V362" i="1"/>
  <c r="V358" i="1"/>
  <c r="V354" i="1"/>
  <c r="V350" i="1"/>
  <c r="V346" i="1"/>
  <c r="V342" i="1"/>
  <c r="V338" i="1"/>
  <c r="V334" i="1"/>
  <c r="V330" i="1"/>
  <c r="V326" i="1"/>
  <c r="V322" i="1"/>
  <c r="V318" i="1"/>
  <c r="V314" i="1"/>
  <c r="V310" i="1"/>
  <c r="V306" i="1"/>
  <c r="V302" i="1"/>
  <c r="V298" i="1"/>
  <c r="V294" i="1"/>
  <c r="V290" i="1"/>
  <c r="V286" i="1"/>
  <c r="V282" i="1"/>
  <c r="V278" i="1"/>
  <c r="V274" i="1"/>
  <c r="V270" i="1"/>
  <c r="V266" i="1"/>
  <c r="V262" i="1"/>
  <c r="V258" i="1"/>
  <c r="V254" i="1"/>
  <c r="V250" i="1"/>
  <c r="V246" i="1"/>
  <c r="V242" i="1"/>
  <c r="V238" i="1"/>
  <c r="V234" i="1"/>
  <c r="V230" i="1"/>
  <c r="V226" i="1"/>
  <c r="V222" i="1"/>
  <c r="V218" i="1"/>
  <c r="V214" i="1"/>
  <c r="V210" i="1"/>
  <c r="V206" i="1"/>
  <c r="V202" i="1"/>
  <c r="V198" i="1"/>
  <c r="V194" i="1"/>
  <c r="V190" i="1"/>
  <c r="V186" i="1"/>
  <c r="V182" i="1"/>
  <c r="V178" i="1"/>
  <c r="V174" i="1"/>
  <c r="V170" i="1"/>
  <c r="V166" i="1"/>
  <c r="V162" i="1"/>
  <c r="V158" i="1"/>
  <c r="V154" i="1"/>
  <c r="V150" i="1"/>
  <c r="V146" i="1"/>
  <c r="V142" i="1"/>
  <c r="V138" i="1"/>
  <c r="V134" i="1"/>
  <c r="V130" i="1"/>
  <c r="V126" i="1"/>
  <c r="V122" i="1"/>
  <c r="V118" i="1"/>
  <c r="V114" i="1"/>
  <c r="V110" i="1"/>
  <c r="V106" i="1"/>
  <c r="V102" i="1"/>
  <c r="V98" i="1"/>
  <c r="V94" i="1"/>
  <c r="V90" i="1"/>
  <c r="V86" i="1"/>
  <c r="V82" i="1"/>
  <c r="V78" i="1"/>
  <c r="V74" i="1"/>
  <c r="V70" i="1"/>
  <c r="V66" i="1"/>
  <c r="V62" i="1"/>
  <c r="V58" i="1"/>
  <c r="V54" i="1"/>
  <c r="V50" i="1"/>
  <c r="V46" i="1"/>
  <c r="V42" i="1"/>
  <c r="V26" i="1"/>
  <c r="U367" i="1"/>
  <c r="U363" i="1"/>
  <c r="U359" i="1"/>
  <c r="U355" i="1"/>
  <c r="U351" i="1"/>
  <c r="U347" i="1"/>
  <c r="U343" i="1"/>
  <c r="U339" i="1"/>
  <c r="U335" i="1"/>
  <c r="U331" i="1"/>
  <c r="U327" i="1"/>
  <c r="U323" i="1"/>
  <c r="U319" i="1"/>
  <c r="U315" i="1"/>
  <c r="U311" i="1"/>
  <c r="U307" i="1"/>
  <c r="U303" i="1"/>
  <c r="U299" i="1"/>
  <c r="U295" i="1"/>
  <c r="U291" i="1"/>
  <c r="U287" i="1"/>
  <c r="U283" i="1"/>
  <c r="U279" i="1"/>
  <c r="U275" i="1"/>
  <c r="U271" i="1"/>
  <c r="U366" i="1"/>
  <c r="U362" i="1"/>
  <c r="U358" i="1"/>
  <c r="U354" i="1"/>
  <c r="U350" i="1"/>
  <c r="U196" i="1"/>
  <c r="U192" i="1"/>
  <c r="U188" i="1"/>
  <c r="U184" i="1"/>
  <c r="U180" i="1"/>
  <c r="U176" i="1"/>
  <c r="U172" i="1"/>
  <c r="U168" i="1"/>
  <c r="U164" i="1"/>
  <c r="U160" i="1"/>
  <c r="U156" i="1"/>
  <c r="U152" i="1"/>
  <c r="U148" i="1"/>
  <c r="U144" i="1"/>
  <c r="U140" i="1"/>
  <c r="U52" i="1"/>
  <c r="U48" i="1"/>
  <c r="U44" i="1"/>
  <c r="U40" i="1"/>
  <c r="U36" i="1"/>
  <c r="U32" i="1"/>
  <c r="U28" i="1"/>
  <c r="U24" i="1"/>
  <c r="U267" i="1"/>
  <c r="U263" i="1"/>
  <c r="U259" i="1"/>
  <c r="U255" i="1"/>
  <c r="U251" i="1"/>
  <c r="U247" i="1"/>
  <c r="U243" i="1"/>
  <c r="U239" i="1"/>
  <c r="U235" i="1"/>
  <c r="U231" i="1"/>
  <c r="U227" i="1"/>
  <c r="U223" i="1"/>
  <c r="U219" i="1"/>
  <c r="U215" i="1"/>
  <c r="U211" i="1"/>
  <c r="U207" i="1"/>
  <c r="U203" i="1"/>
  <c r="U199" i="1"/>
  <c r="U195" i="1"/>
  <c r="U191" i="1"/>
  <c r="U187" i="1"/>
  <c r="U183" i="1"/>
  <c r="U179" i="1"/>
  <c r="U175" i="1"/>
  <c r="U171" i="1"/>
  <c r="U167" i="1"/>
  <c r="U163" i="1"/>
  <c r="U159" i="1"/>
  <c r="U155" i="1"/>
  <c r="U151" i="1"/>
  <c r="U147" i="1"/>
  <c r="U143" i="1"/>
  <c r="U139" i="1"/>
  <c r="U135" i="1"/>
  <c r="U131" i="1"/>
  <c r="U127" i="1"/>
  <c r="U123" i="1"/>
  <c r="U119" i="1"/>
  <c r="U115" i="1"/>
  <c r="U111" i="1"/>
  <c r="U107" i="1"/>
  <c r="U103" i="1"/>
  <c r="U99" i="1"/>
  <c r="U95" i="1"/>
  <c r="U91" i="1"/>
  <c r="U87" i="1"/>
  <c r="U83" i="1"/>
  <c r="U79" i="1"/>
  <c r="U75" i="1"/>
  <c r="U71" i="1"/>
  <c r="U67" i="1"/>
  <c r="U63" i="1"/>
  <c r="U11" i="1"/>
  <c r="U346" i="1"/>
  <c r="U342" i="1"/>
  <c r="U338" i="1"/>
  <c r="U334" i="1"/>
  <c r="U330" i="1"/>
  <c r="U326" i="1"/>
  <c r="U322" i="1"/>
  <c r="U318" i="1"/>
  <c r="U314" i="1"/>
  <c r="U310" i="1"/>
  <c r="U306" i="1"/>
  <c r="U302" i="1"/>
  <c r="U298" i="1"/>
  <c r="U294" i="1"/>
  <c r="U290" i="1"/>
  <c r="U286" i="1"/>
  <c r="U282" i="1"/>
  <c r="U278" i="1"/>
  <c r="U274" i="1"/>
  <c r="U270" i="1"/>
  <c r="U266" i="1"/>
  <c r="U262" i="1"/>
  <c r="U258" i="1"/>
  <c r="U254" i="1"/>
  <c r="U250" i="1"/>
  <c r="U246" i="1"/>
  <c r="U242" i="1"/>
  <c r="U238" i="1"/>
  <c r="U234" i="1"/>
  <c r="U230" i="1"/>
  <c r="U226" i="1"/>
  <c r="U222" i="1"/>
  <c r="U218" i="1"/>
  <c r="U214" i="1"/>
  <c r="U210" i="1"/>
  <c r="U206" i="1"/>
  <c r="U202" i="1"/>
  <c r="U198" i="1"/>
  <c r="U194" i="1"/>
  <c r="U190" i="1"/>
  <c r="U186" i="1"/>
  <c r="U182" i="1"/>
  <c r="U178" i="1"/>
  <c r="U174" i="1"/>
  <c r="U170" i="1"/>
  <c r="U166" i="1"/>
  <c r="U162" i="1"/>
  <c r="U158" i="1"/>
  <c r="U154" i="1"/>
  <c r="U150" i="1"/>
  <c r="U146" i="1"/>
  <c r="U142" i="1"/>
  <c r="U138" i="1"/>
  <c r="U134" i="1"/>
  <c r="U130" i="1"/>
  <c r="U126" i="1"/>
  <c r="U122" i="1"/>
  <c r="U118" i="1"/>
  <c r="U114" i="1"/>
  <c r="U110" i="1"/>
  <c r="U106" i="1"/>
  <c r="U102" i="1"/>
  <c r="U98" i="1"/>
  <c r="U94" i="1"/>
  <c r="U90" i="1"/>
  <c r="U86" i="1"/>
  <c r="U82" i="1"/>
  <c r="U78" i="1"/>
  <c r="U74" i="1"/>
  <c r="U70" i="1"/>
  <c r="U66" i="1"/>
  <c r="U62" i="1"/>
  <c r="U58" i="1"/>
  <c r="U54" i="1"/>
  <c r="U50" i="1"/>
  <c r="U46" i="1"/>
  <c r="U42" i="1"/>
  <c r="U38" i="1"/>
  <c r="U34" i="1"/>
  <c r="U30" i="1"/>
  <c r="U26" i="1"/>
  <c r="U22" i="1"/>
  <c r="U18" i="1"/>
  <c r="U14" i="1"/>
  <c r="U10" i="1"/>
  <c r="M368" i="1"/>
  <c r="P368" i="1" s="1"/>
  <c r="M336" i="1"/>
  <c r="P336" i="1" s="1"/>
  <c r="M304" i="1"/>
  <c r="P304" i="1" s="1"/>
  <c r="M288" i="1"/>
  <c r="P288" i="1" s="1"/>
  <c r="M256" i="1"/>
  <c r="P256" i="1" s="1"/>
  <c r="M224" i="1"/>
  <c r="P224" i="1" s="1"/>
  <c r="M192" i="1"/>
  <c r="P192" i="1" s="1"/>
  <c r="M160" i="1"/>
  <c r="P160" i="1" s="1"/>
  <c r="M144" i="1"/>
  <c r="P144" i="1" s="1"/>
  <c r="M112" i="1"/>
  <c r="P112" i="1" s="1"/>
  <c r="M80" i="1"/>
  <c r="P80" i="1" s="1"/>
  <c r="M48" i="1"/>
  <c r="P48" i="1" s="1"/>
  <c r="M32" i="1"/>
  <c r="P32" i="1" s="1"/>
  <c r="M5" i="1"/>
  <c r="P5" i="1" s="1"/>
  <c r="M229" i="1"/>
  <c r="P229" i="1" s="1"/>
  <c r="M260" i="1"/>
  <c r="P260" i="1" s="1"/>
  <c r="M116" i="1"/>
  <c r="P116" i="1" s="1"/>
  <c r="M36" i="1"/>
  <c r="P36" i="1" s="1"/>
  <c r="K163" i="1"/>
  <c r="O163" i="1" s="1"/>
  <c r="M339" i="1"/>
  <c r="P339" i="1" s="1"/>
  <c r="M259" i="1"/>
  <c r="P259" i="1" s="1"/>
  <c r="M227" i="1"/>
  <c r="P227" i="1" s="1"/>
  <c r="M211" i="1"/>
  <c r="P211" i="1" s="1"/>
  <c r="M131" i="1"/>
  <c r="P131" i="1" s="1"/>
  <c r="M67" i="1"/>
  <c r="P67" i="1" s="1"/>
  <c r="M35" i="1"/>
  <c r="P35" i="1" s="1"/>
  <c r="K68" i="1"/>
  <c r="O68" i="1" s="1"/>
  <c r="M261" i="1"/>
  <c r="P261" i="1" s="1"/>
  <c r="M228" i="1"/>
  <c r="P228" i="1" s="1"/>
  <c r="M132" i="1"/>
  <c r="P132" i="1" s="1"/>
  <c r="K67" i="1"/>
  <c r="O67" i="1" s="1"/>
  <c r="K52" i="1"/>
  <c r="O52" i="1" s="1"/>
  <c r="K51" i="1"/>
  <c r="O51" i="1" s="1"/>
  <c r="M351" i="1"/>
  <c r="P351" i="1" s="1"/>
  <c r="M271" i="1"/>
  <c r="P271" i="1" s="1"/>
  <c r="M173" i="1"/>
  <c r="P173" i="1" s="1"/>
  <c r="M29" i="1"/>
  <c r="P29" i="1" s="1"/>
  <c r="M243" i="1"/>
  <c r="P243" i="1" s="1"/>
  <c r="K20" i="1"/>
  <c r="O20" i="1" s="1"/>
  <c r="M342" i="1"/>
  <c r="P342" i="1" s="1"/>
  <c r="M246" i="1"/>
  <c r="P246" i="1" s="1"/>
  <c r="M198" i="1"/>
  <c r="P198" i="1" s="1"/>
  <c r="M86" i="1"/>
  <c r="P86" i="1" s="1"/>
  <c r="M70" i="1"/>
  <c r="P70" i="1" s="1"/>
  <c r="M22" i="1"/>
  <c r="P22" i="1" s="1"/>
  <c r="M20" i="1"/>
  <c r="P20" i="1" s="1"/>
  <c r="M4" i="1"/>
  <c r="P4" i="1" s="1"/>
  <c r="K262" i="1"/>
  <c r="O262" i="1" s="1"/>
  <c r="J243" i="1"/>
  <c r="N243" i="1" s="1"/>
  <c r="M353" i="1"/>
  <c r="M337" i="1"/>
  <c r="P337" i="1" s="1"/>
  <c r="M321" i="1"/>
  <c r="P321" i="1" s="1"/>
  <c r="M305" i="1"/>
  <c r="P305" i="1" s="1"/>
  <c r="M289" i="1"/>
  <c r="P289" i="1" s="1"/>
  <c r="M273" i="1"/>
  <c r="P273" i="1" s="1"/>
  <c r="M257" i="1"/>
  <c r="P257" i="1" s="1"/>
  <c r="M241" i="1"/>
  <c r="P241" i="1" s="1"/>
  <c r="M225" i="1"/>
  <c r="P225" i="1" s="1"/>
  <c r="M209" i="1"/>
  <c r="P209" i="1" s="1"/>
  <c r="M193" i="1"/>
  <c r="P193" i="1" s="1"/>
  <c r="M177" i="1"/>
  <c r="P177" i="1" s="1"/>
  <c r="M161" i="1"/>
  <c r="P161" i="1" s="1"/>
  <c r="M145" i="1"/>
  <c r="P145" i="1" s="1"/>
  <c r="M129" i="1"/>
  <c r="P129" i="1" s="1"/>
  <c r="M113" i="1"/>
  <c r="P113" i="1" s="1"/>
  <c r="M97" i="1"/>
  <c r="M81" i="1"/>
  <c r="P81" i="1" s="1"/>
  <c r="M65" i="1"/>
  <c r="P65" i="1" s="1"/>
  <c r="M49" i="1"/>
  <c r="P49" i="1" s="1"/>
  <c r="M33" i="1"/>
  <c r="P33" i="1" s="1"/>
  <c r="M17" i="1"/>
  <c r="P17" i="1" s="1"/>
  <c r="K260" i="1"/>
  <c r="O260" i="1" s="1"/>
  <c r="K259" i="1"/>
  <c r="O259" i="1" s="1"/>
  <c r="K169" i="1"/>
  <c r="O169" i="1" s="1"/>
  <c r="M197" i="1"/>
  <c r="P197" i="1" s="1"/>
  <c r="K242" i="1"/>
  <c r="O242" i="1" s="1"/>
  <c r="K34" i="1"/>
  <c r="O34" i="1" s="1"/>
  <c r="M214" i="1"/>
  <c r="P214" i="1" s="1"/>
  <c r="K194" i="1"/>
  <c r="O194" i="1" s="1"/>
  <c r="J245" i="1"/>
  <c r="N245" i="1" s="1"/>
  <c r="P68" i="1"/>
  <c r="M84" i="1"/>
  <c r="P84" i="1" s="1"/>
  <c r="K148" i="1"/>
  <c r="O148" i="1" s="1"/>
  <c r="M355" i="1"/>
  <c r="P355" i="1" s="1"/>
  <c r="M83" i="1"/>
  <c r="P83" i="1" s="1"/>
  <c r="J274" i="1"/>
  <c r="N274" i="1" s="1"/>
  <c r="M357" i="1"/>
  <c r="P357" i="1" s="1"/>
  <c r="J146" i="1"/>
  <c r="N146" i="1" s="1"/>
  <c r="M356" i="1"/>
  <c r="P356" i="1" s="1"/>
  <c r="J68" i="1"/>
  <c r="N68" i="1" s="1"/>
  <c r="K355" i="1"/>
  <c r="O355" i="1" s="1"/>
  <c r="K100" i="1"/>
  <c r="O100" i="1" s="1"/>
  <c r="M82" i="1"/>
  <c r="P82" i="1" s="1"/>
  <c r="K98" i="1"/>
  <c r="O98" i="1" s="1"/>
  <c r="M340" i="1"/>
  <c r="P340" i="1" s="1"/>
  <c r="K165" i="1"/>
  <c r="O165" i="1" s="1"/>
  <c r="K324" i="1"/>
  <c r="O324" i="1" s="1"/>
  <c r="K73" i="1"/>
  <c r="O73" i="1" s="1"/>
  <c r="M338" i="1"/>
  <c r="P338" i="1" s="1"/>
  <c r="K323" i="1"/>
  <c r="O323" i="1" s="1"/>
  <c r="M277" i="1"/>
  <c r="P277" i="1" s="1"/>
  <c r="M52" i="1"/>
  <c r="P52" i="1" s="1"/>
  <c r="M326" i="1"/>
  <c r="P326" i="1" s="1"/>
  <c r="K233" i="1"/>
  <c r="O233" i="1" s="1"/>
  <c r="K310" i="1"/>
  <c r="O310" i="1" s="1"/>
  <c r="K116" i="1"/>
  <c r="O116" i="1" s="1"/>
  <c r="K309" i="1"/>
  <c r="O309" i="1" s="1"/>
  <c r="K227" i="1"/>
  <c r="O227" i="1" s="1"/>
  <c r="K115" i="1"/>
  <c r="O115" i="1" s="1"/>
  <c r="M307" i="1"/>
  <c r="P307" i="1" s="1"/>
  <c r="M164" i="1"/>
  <c r="P164" i="1" s="1"/>
  <c r="M114" i="1"/>
  <c r="P114" i="1" s="1"/>
  <c r="K308" i="1"/>
  <c r="O308" i="1" s="1"/>
  <c r="K212" i="1"/>
  <c r="O212" i="1" s="1"/>
  <c r="K114" i="1"/>
  <c r="O114" i="1" s="1"/>
  <c r="K25" i="1"/>
  <c r="O25" i="1" s="1"/>
  <c r="M292" i="1"/>
  <c r="P292" i="1" s="1"/>
  <c r="M148" i="1"/>
  <c r="P148" i="1" s="1"/>
  <c r="K345" i="1"/>
  <c r="O345" i="1" s="1"/>
  <c r="K249" i="1"/>
  <c r="O249" i="1" s="1"/>
  <c r="K137" i="1"/>
  <c r="O137" i="1" s="1"/>
  <c r="M358" i="1"/>
  <c r="P358" i="1" s="1"/>
  <c r="M102" i="1"/>
  <c r="P102" i="1" s="1"/>
  <c r="K121" i="1"/>
  <c r="O121" i="1" s="1"/>
  <c r="K41" i="1"/>
  <c r="O41" i="1" s="1"/>
  <c r="M310" i="1"/>
  <c r="P310" i="1" s="1"/>
  <c r="K230" i="1"/>
  <c r="O230" i="1" s="1"/>
  <c r="M308" i="1"/>
  <c r="P308" i="1" s="1"/>
  <c r="M196" i="1"/>
  <c r="P196" i="1" s="1"/>
  <c r="M275" i="1"/>
  <c r="P275" i="1" s="1"/>
  <c r="P353" i="1"/>
  <c r="P97" i="1"/>
  <c r="K307" i="1"/>
  <c r="O307" i="1" s="1"/>
  <c r="K210" i="1"/>
  <c r="O210" i="1" s="1"/>
  <c r="K21" i="1"/>
  <c r="O21" i="1" s="1"/>
  <c r="M291" i="1"/>
  <c r="P291" i="1" s="1"/>
  <c r="M146" i="1"/>
  <c r="P146" i="1" s="1"/>
  <c r="M21" i="1"/>
  <c r="P21" i="1" s="1"/>
  <c r="P3" i="1"/>
  <c r="K297" i="1"/>
  <c r="O297" i="1" s="1"/>
  <c r="K201" i="1"/>
  <c r="O201" i="1" s="1"/>
  <c r="K281" i="1"/>
  <c r="O281" i="1" s="1"/>
  <c r="K89" i="1"/>
  <c r="O89" i="1" s="1"/>
  <c r="K6" i="1"/>
  <c r="O6" i="1" s="1"/>
  <c r="K276" i="1"/>
  <c r="O276" i="1" s="1"/>
  <c r="K4" i="1"/>
  <c r="O4" i="1" s="1"/>
  <c r="M244" i="1"/>
  <c r="P244" i="1" s="1"/>
  <c r="M100" i="1"/>
  <c r="P100" i="1" s="1"/>
  <c r="J319" i="1"/>
  <c r="N319" i="1" s="1"/>
  <c r="M319" i="1"/>
  <c r="P319" i="1" s="1"/>
  <c r="J127" i="1"/>
  <c r="N127" i="1" s="1"/>
  <c r="M127" i="1"/>
  <c r="P127" i="1" s="1"/>
  <c r="J63" i="1"/>
  <c r="N63" i="1" s="1"/>
  <c r="M63" i="1"/>
  <c r="P63" i="1" s="1"/>
  <c r="M175" i="1"/>
  <c r="P175" i="1" s="1"/>
  <c r="M287" i="1"/>
  <c r="P287" i="1" s="1"/>
  <c r="M367" i="1"/>
  <c r="P367" i="1" s="1"/>
  <c r="J239" i="1"/>
  <c r="N239" i="1" s="1"/>
  <c r="M239" i="1"/>
  <c r="P239" i="1" s="1"/>
  <c r="J191" i="1"/>
  <c r="N191" i="1" s="1"/>
  <c r="M191" i="1"/>
  <c r="P191" i="1" s="1"/>
  <c r="J143" i="1"/>
  <c r="N143" i="1" s="1"/>
  <c r="M143" i="1"/>
  <c r="P143" i="1" s="1"/>
  <c r="M155" i="1"/>
  <c r="P155" i="1" s="1"/>
  <c r="M174" i="1"/>
  <c r="P174" i="1" s="1"/>
  <c r="J255" i="1"/>
  <c r="N255" i="1" s="1"/>
  <c r="M255" i="1"/>
  <c r="P255" i="1" s="1"/>
  <c r="J207" i="1"/>
  <c r="N207" i="1" s="1"/>
  <c r="M207" i="1"/>
  <c r="P207" i="1" s="1"/>
  <c r="J159" i="1"/>
  <c r="N159" i="1" s="1"/>
  <c r="M159" i="1"/>
  <c r="P159" i="1" s="1"/>
  <c r="M95" i="1"/>
  <c r="P95" i="1" s="1"/>
  <c r="J335" i="1"/>
  <c r="N335" i="1" s="1"/>
  <c r="M335" i="1"/>
  <c r="P335" i="1" s="1"/>
  <c r="J318" i="1"/>
  <c r="N318" i="1" s="1"/>
  <c r="M318" i="1"/>
  <c r="P318" i="1" s="1"/>
  <c r="J62" i="1"/>
  <c r="N62" i="1" s="1"/>
  <c r="M62" i="1"/>
  <c r="P62" i="1" s="1"/>
  <c r="M205" i="1"/>
  <c r="P205" i="1" s="1"/>
  <c r="M61" i="1"/>
  <c r="P61" i="1" s="1"/>
  <c r="K155" i="1"/>
  <c r="O155" i="1" s="1"/>
  <c r="M31" i="1"/>
  <c r="P31" i="1" s="1"/>
  <c r="M15" i="1"/>
  <c r="P15" i="1" s="1"/>
  <c r="J223" i="1"/>
  <c r="N223" i="1" s="1"/>
  <c r="M223" i="1"/>
  <c r="P223" i="1" s="1"/>
  <c r="J79" i="1"/>
  <c r="N79" i="1" s="1"/>
  <c r="M79" i="1"/>
  <c r="P79" i="1" s="1"/>
  <c r="J47" i="1"/>
  <c r="N47" i="1" s="1"/>
  <c r="M47" i="1"/>
  <c r="P47" i="1" s="1"/>
  <c r="M111" i="1"/>
  <c r="P111" i="1" s="1"/>
  <c r="J286" i="1"/>
  <c r="M286" i="1"/>
  <c r="P286" i="1" s="1"/>
  <c r="M285" i="1"/>
  <c r="P285" i="1" s="1"/>
  <c r="M303" i="1"/>
  <c r="P303" i="1" s="1"/>
  <c r="M30" i="1"/>
  <c r="P30" i="1" s="1"/>
  <c r="J278" i="1"/>
  <c r="N278" i="1" s="1"/>
  <c r="M278" i="1"/>
  <c r="P278" i="1" s="1"/>
  <c r="J166" i="1"/>
  <c r="N166" i="1" s="1"/>
  <c r="M166" i="1"/>
  <c r="P166" i="1" s="1"/>
  <c r="J134" i="1"/>
  <c r="N134" i="1" s="1"/>
  <c r="M134" i="1"/>
  <c r="P134" i="1" s="1"/>
  <c r="J118" i="1"/>
  <c r="N118" i="1" s="1"/>
  <c r="M118" i="1"/>
  <c r="P118" i="1" s="1"/>
  <c r="J54" i="1"/>
  <c r="N54" i="1" s="1"/>
  <c r="M54" i="1"/>
  <c r="P54" i="1" s="1"/>
  <c r="J22" i="1"/>
  <c r="N22" i="1" s="1"/>
  <c r="K22" i="1"/>
  <c r="O22" i="1" s="1"/>
  <c r="M194" i="1"/>
  <c r="P194" i="1" s="1"/>
  <c r="M115" i="1"/>
  <c r="P115" i="1" s="1"/>
  <c r="J354" i="1"/>
  <c r="N354" i="1" s="1"/>
  <c r="K354" i="1"/>
  <c r="O354" i="1" s="1"/>
  <c r="J322" i="1"/>
  <c r="N322" i="1" s="1"/>
  <c r="K322" i="1"/>
  <c r="O322" i="1" s="1"/>
  <c r="J306" i="1"/>
  <c r="N306" i="1" s="1"/>
  <c r="M306" i="1"/>
  <c r="P306" i="1" s="1"/>
  <c r="K306" i="1"/>
  <c r="O306" i="1" s="1"/>
  <c r="J258" i="1"/>
  <c r="N258" i="1" s="1"/>
  <c r="M258" i="1"/>
  <c r="P258" i="1" s="1"/>
  <c r="J226" i="1"/>
  <c r="N226" i="1" s="1"/>
  <c r="M226" i="1"/>
  <c r="P226" i="1" s="1"/>
  <c r="K66" i="1"/>
  <c r="O66" i="1" s="1"/>
  <c r="J66" i="1"/>
  <c r="N66" i="1" s="1"/>
  <c r="J50" i="1"/>
  <c r="N50" i="1" s="1"/>
  <c r="M50" i="1"/>
  <c r="P50" i="1" s="1"/>
  <c r="K50" i="1"/>
  <c r="O50" i="1" s="1"/>
  <c r="J18" i="1"/>
  <c r="N18" i="1" s="1"/>
  <c r="K18" i="1"/>
  <c r="O18" i="1" s="1"/>
  <c r="M354" i="1"/>
  <c r="P354" i="1" s="1"/>
  <c r="M322" i="1"/>
  <c r="P322" i="1" s="1"/>
  <c r="M290" i="1"/>
  <c r="P290" i="1" s="1"/>
  <c r="M274" i="1"/>
  <c r="P274" i="1" s="1"/>
  <c r="M242" i="1"/>
  <c r="P242" i="1" s="1"/>
  <c r="M210" i="1"/>
  <c r="P210" i="1" s="1"/>
  <c r="M178" i="1"/>
  <c r="P178" i="1" s="1"/>
  <c r="M162" i="1"/>
  <c r="P162" i="1" s="1"/>
  <c r="M130" i="1"/>
  <c r="P130" i="1" s="1"/>
  <c r="M98" i="1"/>
  <c r="P98" i="1" s="1"/>
  <c r="M66" i="1"/>
  <c r="P66" i="1" s="1"/>
  <c r="M34" i="1"/>
  <c r="P34" i="1" s="1"/>
  <c r="M18" i="1"/>
  <c r="P18" i="1" s="1"/>
  <c r="K162" i="1"/>
  <c r="O162" i="1" s="1"/>
  <c r="M309" i="1"/>
  <c r="P309" i="1" s="1"/>
  <c r="M245" i="1"/>
  <c r="P245" i="1" s="1"/>
  <c r="M179" i="1"/>
  <c r="P179" i="1" s="1"/>
  <c r="K357" i="1"/>
  <c r="O357" i="1" s="1"/>
  <c r="K229" i="1"/>
  <c r="O229" i="1" s="1"/>
  <c r="M165" i="1"/>
  <c r="P165" i="1" s="1"/>
  <c r="M53" i="1"/>
  <c r="P53" i="1" s="1"/>
  <c r="M341" i="1"/>
  <c r="P341" i="1" s="1"/>
  <c r="J261" i="1"/>
  <c r="N261" i="1" s="1"/>
  <c r="K261" i="1"/>
  <c r="O261" i="1" s="1"/>
  <c r="J101" i="1"/>
  <c r="N101" i="1" s="1"/>
  <c r="M101" i="1"/>
  <c r="P101" i="1" s="1"/>
  <c r="M85" i="1"/>
  <c r="P85" i="1" s="1"/>
  <c r="J69" i="1"/>
  <c r="N69" i="1" s="1"/>
  <c r="K69" i="1"/>
  <c r="O69" i="1" s="1"/>
  <c r="M37" i="1"/>
  <c r="P37" i="1" s="1"/>
  <c r="K277" i="1"/>
  <c r="O277" i="1" s="1"/>
  <c r="M323" i="1"/>
  <c r="P323" i="1" s="1"/>
  <c r="M213" i="1"/>
  <c r="P213" i="1" s="1"/>
  <c r="M163" i="1"/>
  <c r="P163" i="1" s="1"/>
  <c r="M51" i="1"/>
  <c r="P51" i="1" s="1"/>
  <c r="J275" i="1"/>
  <c r="N275" i="1" s="1"/>
  <c r="K275" i="1"/>
  <c r="O275" i="1" s="1"/>
  <c r="J195" i="1"/>
  <c r="N195" i="1" s="1"/>
  <c r="M195" i="1"/>
  <c r="P195" i="1" s="1"/>
  <c r="J147" i="1"/>
  <c r="N147" i="1" s="1"/>
  <c r="M147" i="1"/>
  <c r="P147" i="1" s="1"/>
  <c r="J99" i="1"/>
  <c r="N99" i="1" s="1"/>
  <c r="K99" i="1"/>
  <c r="O99" i="1" s="1"/>
  <c r="J19" i="1"/>
  <c r="N19" i="1" s="1"/>
  <c r="M19" i="1"/>
  <c r="P19" i="1" s="1"/>
  <c r="J3" i="1"/>
  <c r="N3" i="1" s="1"/>
  <c r="K3" i="1"/>
  <c r="O3" i="1" s="1"/>
  <c r="M99" i="1"/>
  <c r="P99" i="1" s="1"/>
  <c r="K356" i="1"/>
  <c r="O356" i="1" s="1"/>
  <c r="M212" i="1"/>
  <c r="P212" i="1" s="1"/>
  <c r="J244" i="1"/>
  <c r="N244" i="1" s="1"/>
  <c r="M352" i="1"/>
  <c r="P352" i="1" s="1"/>
  <c r="M320" i="1"/>
  <c r="P320" i="1" s="1"/>
  <c r="M272" i="1"/>
  <c r="P272" i="1" s="1"/>
  <c r="M240" i="1"/>
  <c r="P240" i="1" s="1"/>
  <c r="M208" i="1"/>
  <c r="P208" i="1" s="1"/>
  <c r="M176" i="1"/>
  <c r="P176" i="1" s="1"/>
  <c r="M128" i="1"/>
  <c r="P128" i="1" s="1"/>
  <c r="M96" i="1"/>
  <c r="P96" i="1" s="1"/>
  <c r="M64" i="1"/>
  <c r="P64" i="1" s="1"/>
  <c r="M16" i="1"/>
  <c r="P16" i="1" s="1"/>
  <c r="K329" i="1"/>
  <c r="O329" i="1" s="1"/>
  <c r="K228" i="1"/>
  <c r="O228" i="1" s="1"/>
  <c r="M324" i="1"/>
  <c r="P324" i="1" s="1"/>
  <c r="M317" i="1"/>
  <c r="P317" i="1" s="1"/>
  <c r="M276" i="1"/>
  <c r="P276" i="1" s="1"/>
  <c r="M180" i="1"/>
  <c r="P180" i="1" s="1"/>
  <c r="N154" i="1"/>
  <c r="N152" i="1"/>
  <c r="N366" i="1"/>
  <c r="N270" i="1"/>
  <c r="N174" i="1"/>
  <c r="N301" i="1"/>
  <c r="N205" i="1"/>
  <c r="N109" i="1"/>
  <c r="J316" i="1"/>
  <c r="M316" i="1"/>
  <c r="P316" i="1" s="1"/>
  <c r="K316" i="1"/>
  <c r="O316" i="1" s="1"/>
  <c r="J347" i="1"/>
  <c r="M347" i="1"/>
  <c r="P347" i="1" s="1"/>
  <c r="K347" i="1"/>
  <c r="O347" i="1" s="1"/>
  <c r="J235" i="1"/>
  <c r="M235" i="1"/>
  <c r="P235" i="1" s="1"/>
  <c r="J282" i="1"/>
  <c r="M282" i="1"/>
  <c r="P282" i="1" s="1"/>
  <c r="J202" i="1"/>
  <c r="M202" i="1"/>
  <c r="P202" i="1" s="1"/>
  <c r="J106" i="1"/>
  <c r="M106" i="1"/>
  <c r="P106" i="1" s="1"/>
  <c r="K106" i="1"/>
  <c r="O106" i="1" s="1"/>
  <c r="J42" i="1"/>
  <c r="M42" i="1"/>
  <c r="P42" i="1" s="1"/>
  <c r="M312" i="1"/>
  <c r="P312" i="1" s="1"/>
  <c r="K312" i="1"/>
  <c r="O312" i="1" s="1"/>
  <c r="M216" i="1"/>
  <c r="P216" i="1" s="1"/>
  <c r="J216" i="1"/>
  <c r="J136" i="1"/>
  <c r="M136" i="1"/>
  <c r="P136" i="1" s="1"/>
  <c r="J40" i="1"/>
  <c r="M40" i="1"/>
  <c r="P40" i="1" s="1"/>
  <c r="M302" i="1"/>
  <c r="P302" i="1" s="1"/>
  <c r="M46" i="1"/>
  <c r="P46" i="1" s="1"/>
  <c r="J359" i="1"/>
  <c r="M359" i="1"/>
  <c r="P359" i="1" s="1"/>
  <c r="K359" i="1"/>
  <c r="O359" i="1" s="1"/>
  <c r="J343" i="1"/>
  <c r="M343" i="1"/>
  <c r="P343" i="1" s="1"/>
  <c r="J327" i="1"/>
  <c r="M327" i="1"/>
  <c r="P327" i="1" s="1"/>
  <c r="J311" i="1"/>
  <c r="M311" i="1"/>
  <c r="P311" i="1" s="1"/>
  <c r="K311" i="1"/>
  <c r="O311" i="1" s="1"/>
  <c r="J295" i="1"/>
  <c r="M295" i="1"/>
  <c r="P295" i="1" s="1"/>
  <c r="K295" i="1"/>
  <c r="O295" i="1" s="1"/>
  <c r="J279" i="1"/>
  <c r="M279" i="1"/>
  <c r="P279" i="1" s="1"/>
  <c r="K279" i="1"/>
  <c r="O279" i="1" s="1"/>
  <c r="J263" i="1"/>
  <c r="M263" i="1"/>
  <c r="P263" i="1" s="1"/>
  <c r="J247" i="1"/>
  <c r="M247" i="1"/>
  <c r="P247" i="1" s="1"/>
  <c r="K247" i="1"/>
  <c r="O247" i="1" s="1"/>
  <c r="J231" i="1"/>
  <c r="M231" i="1"/>
  <c r="P231" i="1" s="1"/>
  <c r="J215" i="1"/>
  <c r="M215" i="1"/>
  <c r="P215" i="1" s="1"/>
  <c r="J199" i="1"/>
  <c r="M199" i="1"/>
  <c r="P199" i="1" s="1"/>
  <c r="K199" i="1"/>
  <c r="O199" i="1" s="1"/>
  <c r="J183" i="1"/>
  <c r="M183" i="1"/>
  <c r="P183" i="1" s="1"/>
  <c r="J167" i="1"/>
  <c r="M167" i="1"/>
  <c r="P167" i="1" s="1"/>
  <c r="J151" i="1"/>
  <c r="M151" i="1"/>
  <c r="P151" i="1" s="1"/>
  <c r="K151" i="1"/>
  <c r="O151" i="1" s="1"/>
  <c r="J135" i="1"/>
  <c r="M135" i="1"/>
  <c r="P135" i="1" s="1"/>
  <c r="J119" i="1"/>
  <c r="M119" i="1"/>
  <c r="P119" i="1" s="1"/>
  <c r="J103" i="1"/>
  <c r="M103" i="1"/>
  <c r="P103" i="1" s="1"/>
  <c r="K103" i="1"/>
  <c r="O103" i="1" s="1"/>
  <c r="J87" i="1"/>
  <c r="M87" i="1"/>
  <c r="P87" i="1" s="1"/>
  <c r="J71" i="1"/>
  <c r="M71" i="1"/>
  <c r="P71" i="1" s="1"/>
  <c r="J55" i="1"/>
  <c r="M55" i="1"/>
  <c r="P55" i="1" s="1"/>
  <c r="K55" i="1"/>
  <c r="O55" i="1" s="1"/>
  <c r="J39" i="1"/>
  <c r="M39" i="1"/>
  <c r="P39" i="1" s="1"/>
  <c r="K39" i="1"/>
  <c r="O39" i="1" s="1"/>
  <c r="J23" i="1"/>
  <c r="M23" i="1"/>
  <c r="P23" i="1" s="1"/>
  <c r="K23" i="1"/>
  <c r="O23" i="1" s="1"/>
  <c r="J7" i="1"/>
  <c r="M7" i="1"/>
  <c r="P7" i="1" s="1"/>
  <c r="K215" i="1"/>
  <c r="O215" i="1" s="1"/>
  <c r="K182" i="1"/>
  <c r="O182" i="1" s="1"/>
  <c r="K53" i="1"/>
  <c r="O53" i="1" s="1"/>
  <c r="M325" i="1"/>
  <c r="P325" i="1" s="1"/>
  <c r="M301" i="1"/>
  <c r="P301" i="1" s="1"/>
  <c r="M182" i="1"/>
  <c r="P182" i="1" s="1"/>
  <c r="M158" i="1"/>
  <c r="P158" i="1" s="1"/>
  <c r="M69" i="1"/>
  <c r="P69" i="1" s="1"/>
  <c r="M45" i="1"/>
  <c r="P45" i="1" s="1"/>
  <c r="N222" i="1"/>
  <c r="N126" i="1"/>
  <c r="N349" i="1"/>
  <c r="N253" i="1"/>
  <c r="N157" i="1"/>
  <c r="N77" i="1"/>
  <c r="N13" i="1"/>
  <c r="J332" i="1"/>
  <c r="K332" i="1"/>
  <c r="O332" i="1" s="1"/>
  <c r="M332" i="1"/>
  <c r="P332" i="1" s="1"/>
  <c r="J268" i="1"/>
  <c r="K268" i="1"/>
  <c r="O268" i="1" s="1"/>
  <c r="M268" i="1"/>
  <c r="P268" i="1" s="1"/>
  <c r="J204" i="1"/>
  <c r="M204" i="1"/>
  <c r="P204" i="1" s="1"/>
  <c r="J140" i="1"/>
  <c r="M140" i="1"/>
  <c r="P140" i="1" s="1"/>
  <c r="J76" i="1"/>
  <c r="K76" i="1"/>
  <c r="O76" i="1" s="1"/>
  <c r="M76" i="1"/>
  <c r="P76" i="1" s="1"/>
  <c r="J28" i="1"/>
  <c r="M28" i="1"/>
  <c r="P28" i="1" s="1"/>
  <c r="M253" i="1"/>
  <c r="P253" i="1" s="1"/>
  <c r="M315" i="1"/>
  <c r="P315" i="1" s="1"/>
  <c r="K315" i="1"/>
  <c r="O315" i="1" s="1"/>
  <c r="J251" i="1"/>
  <c r="M251" i="1"/>
  <c r="P251" i="1" s="1"/>
  <c r="J203" i="1"/>
  <c r="M203" i="1"/>
  <c r="P203" i="1" s="1"/>
  <c r="J171" i="1"/>
  <c r="K171" i="1"/>
  <c r="O171" i="1" s="1"/>
  <c r="M171" i="1"/>
  <c r="P171" i="1" s="1"/>
  <c r="J107" i="1"/>
  <c r="K107" i="1"/>
  <c r="O107" i="1" s="1"/>
  <c r="M107" i="1"/>
  <c r="P107" i="1" s="1"/>
  <c r="J75" i="1"/>
  <c r="M75" i="1"/>
  <c r="P75" i="1" s="1"/>
  <c r="J59" i="1"/>
  <c r="M59" i="1"/>
  <c r="P59" i="1" s="1"/>
  <c r="K59" i="1"/>
  <c r="O59" i="1" s="1"/>
  <c r="J11" i="1"/>
  <c r="K11" i="1"/>
  <c r="O11" i="1" s="1"/>
  <c r="M11" i="1"/>
  <c r="P11" i="1" s="1"/>
  <c r="M109" i="1"/>
  <c r="P109" i="1" s="1"/>
  <c r="J346" i="1"/>
  <c r="M346" i="1"/>
  <c r="P346" i="1" s="1"/>
  <c r="N242" i="1"/>
  <c r="M361" i="1"/>
  <c r="P361" i="1" s="1"/>
  <c r="J280" i="1"/>
  <c r="M280" i="1"/>
  <c r="P280" i="1" s="1"/>
  <c r="J184" i="1"/>
  <c r="M184" i="1"/>
  <c r="P184" i="1" s="1"/>
  <c r="J72" i="1"/>
  <c r="M72" i="1"/>
  <c r="P72" i="1" s="1"/>
  <c r="J358" i="1"/>
  <c r="K358" i="1"/>
  <c r="O358" i="1" s="1"/>
  <c r="J342" i="1"/>
  <c r="K342" i="1"/>
  <c r="O342" i="1" s="1"/>
  <c r="J326" i="1"/>
  <c r="K326" i="1"/>
  <c r="O326" i="1" s="1"/>
  <c r="N310" i="1"/>
  <c r="J294" i="1"/>
  <c r="K294" i="1"/>
  <c r="O294" i="1" s="1"/>
  <c r="N262" i="1"/>
  <c r="J246" i="1"/>
  <c r="K246" i="1"/>
  <c r="O246" i="1" s="1"/>
  <c r="N230" i="1"/>
  <c r="N214" i="1"/>
  <c r="J198" i="1"/>
  <c r="K198" i="1"/>
  <c r="O198" i="1" s="1"/>
  <c r="N182" i="1"/>
  <c r="J150" i="1"/>
  <c r="K150" i="1"/>
  <c r="O150" i="1" s="1"/>
  <c r="J102" i="1"/>
  <c r="K102" i="1"/>
  <c r="O102" i="1" s="1"/>
  <c r="J86" i="1"/>
  <c r="K86" i="1"/>
  <c r="O86" i="1" s="1"/>
  <c r="J70" i="1"/>
  <c r="K70" i="1"/>
  <c r="O70" i="1" s="1"/>
  <c r="J38" i="1"/>
  <c r="K38" i="1"/>
  <c r="O38" i="1" s="1"/>
  <c r="N6" i="1"/>
  <c r="K214" i="1"/>
  <c r="O214" i="1" s="1"/>
  <c r="K181" i="1"/>
  <c r="O181" i="1" s="1"/>
  <c r="K136" i="1"/>
  <c r="O136" i="1" s="1"/>
  <c r="M294" i="1"/>
  <c r="P294" i="1" s="1"/>
  <c r="M270" i="1"/>
  <c r="P270" i="1" s="1"/>
  <c r="M181" i="1"/>
  <c r="P181" i="1" s="1"/>
  <c r="M157" i="1"/>
  <c r="P157" i="1" s="1"/>
  <c r="M38" i="1"/>
  <c r="P38" i="1" s="1"/>
  <c r="M14" i="1"/>
  <c r="P14" i="1" s="1"/>
  <c r="N313" i="1"/>
  <c r="N302" i="1"/>
  <c r="N206" i="1"/>
  <c r="N94" i="1"/>
  <c r="M142" i="1"/>
  <c r="P142" i="1" s="1"/>
  <c r="N317" i="1"/>
  <c r="N221" i="1"/>
  <c r="N93" i="1"/>
  <c r="M254" i="1"/>
  <c r="P254" i="1" s="1"/>
  <c r="J348" i="1"/>
  <c r="M348" i="1"/>
  <c r="P348" i="1" s="1"/>
  <c r="J284" i="1"/>
  <c r="M284" i="1"/>
  <c r="P284" i="1" s="1"/>
  <c r="J220" i="1"/>
  <c r="M220" i="1"/>
  <c r="P220" i="1" s="1"/>
  <c r="K220" i="1"/>
  <c r="O220" i="1" s="1"/>
  <c r="J156" i="1"/>
  <c r="M156" i="1"/>
  <c r="P156" i="1" s="1"/>
  <c r="J108" i="1"/>
  <c r="M108" i="1"/>
  <c r="P108" i="1" s="1"/>
  <c r="J44" i="1"/>
  <c r="M44" i="1"/>
  <c r="P44" i="1" s="1"/>
  <c r="K44" i="1"/>
  <c r="O44" i="1" s="1"/>
  <c r="M110" i="1"/>
  <c r="P110" i="1" s="1"/>
  <c r="J363" i="1"/>
  <c r="K363" i="1"/>
  <c r="O363" i="1" s="1"/>
  <c r="M363" i="1"/>
  <c r="P363" i="1" s="1"/>
  <c r="J283" i="1"/>
  <c r="M283" i="1"/>
  <c r="P283" i="1" s="1"/>
  <c r="J123" i="1"/>
  <c r="K123" i="1"/>
  <c r="O123" i="1" s="1"/>
  <c r="M123" i="1"/>
  <c r="P123" i="1" s="1"/>
  <c r="M222" i="1"/>
  <c r="P222" i="1" s="1"/>
  <c r="M362" i="1"/>
  <c r="P362" i="1" s="1"/>
  <c r="J362" i="1"/>
  <c r="K362" i="1"/>
  <c r="O362" i="1" s="1"/>
  <c r="J266" i="1"/>
  <c r="K266" i="1"/>
  <c r="O266" i="1" s="1"/>
  <c r="M266" i="1"/>
  <c r="P266" i="1" s="1"/>
  <c r="J186" i="1"/>
  <c r="M186" i="1"/>
  <c r="P186" i="1" s="1"/>
  <c r="J138" i="1"/>
  <c r="M138" i="1"/>
  <c r="P138" i="1" s="1"/>
  <c r="K138" i="1"/>
  <c r="O138" i="1" s="1"/>
  <c r="J58" i="1"/>
  <c r="M58" i="1"/>
  <c r="P58" i="1" s="1"/>
  <c r="K58" i="1"/>
  <c r="O58" i="1" s="1"/>
  <c r="K186" i="1"/>
  <c r="O186" i="1" s="1"/>
  <c r="M334" i="1"/>
  <c r="P334" i="1" s="1"/>
  <c r="M333" i="1"/>
  <c r="P333" i="1" s="1"/>
  <c r="M77" i="1"/>
  <c r="P77" i="1" s="1"/>
  <c r="J344" i="1"/>
  <c r="M344" i="1"/>
  <c r="P344" i="1" s="1"/>
  <c r="M248" i="1"/>
  <c r="P248" i="1" s="1"/>
  <c r="K248" i="1"/>
  <c r="O248" i="1" s="1"/>
  <c r="J248" i="1"/>
  <c r="M152" i="1"/>
  <c r="P152" i="1" s="1"/>
  <c r="K152" i="1"/>
  <c r="O152" i="1" s="1"/>
  <c r="J56" i="1"/>
  <c r="M56" i="1"/>
  <c r="P56" i="1" s="1"/>
  <c r="K56" i="1"/>
  <c r="O56" i="1" s="1"/>
  <c r="M189" i="1"/>
  <c r="P189" i="1" s="1"/>
  <c r="N325" i="1"/>
  <c r="N229" i="1"/>
  <c r="N181" i="1"/>
  <c r="N5" i="1"/>
  <c r="J117" i="1"/>
  <c r="N67" i="1"/>
  <c r="N286" i="1"/>
  <c r="N190" i="1"/>
  <c r="N110" i="1"/>
  <c r="N30" i="1"/>
  <c r="N285" i="1"/>
  <c r="N189" i="1"/>
  <c r="N125" i="1"/>
  <c r="N45" i="1"/>
  <c r="J364" i="1"/>
  <c r="M364" i="1"/>
  <c r="P364" i="1" s="1"/>
  <c r="J252" i="1"/>
  <c r="M252" i="1"/>
  <c r="P252" i="1" s="1"/>
  <c r="J60" i="1"/>
  <c r="K60" i="1"/>
  <c r="O60" i="1" s="1"/>
  <c r="M60" i="1"/>
  <c r="P60" i="1" s="1"/>
  <c r="J299" i="1"/>
  <c r="M299" i="1"/>
  <c r="P299" i="1" s="1"/>
  <c r="J139" i="1"/>
  <c r="M139" i="1"/>
  <c r="P139" i="1" s="1"/>
  <c r="J330" i="1"/>
  <c r="M330" i="1"/>
  <c r="P330" i="1" s="1"/>
  <c r="J250" i="1"/>
  <c r="M250" i="1"/>
  <c r="P250" i="1" s="1"/>
  <c r="J170" i="1"/>
  <c r="K170" i="1"/>
  <c r="O170" i="1" s="1"/>
  <c r="M170" i="1"/>
  <c r="P170" i="1" s="1"/>
  <c r="J74" i="1"/>
  <c r="M74" i="1"/>
  <c r="P74" i="1" s="1"/>
  <c r="M78" i="1"/>
  <c r="P78" i="1" s="1"/>
  <c r="M313" i="1"/>
  <c r="P313" i="1" s="1"/>
  <c r="K299" i="1"/>
  <c r="O299" i="1" s="1"/>
  <c r="K140" i="1"/>
  <c r="O140" i="1" s="1"/>
  <c r="M190" i="1"/>
  <c r="P190" i="1" s="1"/>
  <c r="J296" i="1"/>
  <c r="M296" i="1"/>
  <c r="P296" i="1" s="1"/>
  <c r="J200" i="1"/>
  <c r="M200" i="1"/>
  <c r="P200" i="1" s="1"/>
  <c r="K200" i="1"/>
  <c r="O200" i="1" s="1"/>
  <c r="J120" i="1"/>
  <c r="M120" i="1"/>
  <c r="P120" i="1" s="1"/>
  <c r="J8" i="1"/>
  <c r="K8" i="1"/>
  <c r="O8" i="1" s="1"/>
  <c r="M8" i="1"/>
  <c r="P8" i="1" s="1"/>
  <c r="N357" i="1"/>
  <c r="J341" i="1"/>
  <c r="K341" i="1"/>
  <c r="O341" i="1" s="1"/>
  <c r="N309" i="1"/>
  <c r="J293" i="1"/>
  <c r="K293" i="1"/>
  <c r="O293" i="1" s="1"/>
  <c r="N277" i="1"/>
  <c r="N213" i="1"/>
  <c r="J197" i="1"/>
  <c r="K197" i="1"/>
  <c r="O197" i="1" s="1"/>
  <c r="N165" i="1"/>
  <c r="J149" i="1"/>
  <c r="K149" i="1"/>
  <c r="O149" i="1" s="1"/>
  <c r="J133" i="1"/>
  <c r="K133" i="1"/>
  <c r="O133" i="1" s="1"/>
  <c r="J85" i="1"/>
  <c r="K85" i="1"/>
  <c r="O85" i="1" s="1"/>
  <c r="N53" i="1"/>
  <c r="J37" i="1"/>
  <c r="K37" i="1"/>
  <c r="O37" i="1" s="1"/>
  <c r="N21" i="1"/>
  <c r="K284" i="1"/>
  <c r="O284" i="1" s="1"/>
  <c r="K251" i="1"/>
  <c r="O251" i="1" s="1"/>
  <c r="K213" i="1"/>
  <c r="O213" i="1" s="1"/>
  <c r="M293" i="1"/>
  <c r="P293" i="1" s="1"/>
  <c r="M269" i="1"/>
  <c r="P269" i="1" s="1"/>
  <c r="M150" i="1"/>
  <c r="P150" i="1" s="1"/>
  <c r="M126" i="1"/>
  <c r="P126" i="1" s="1"/>
  <c r="M13" i="1"/>
  <c r="P13" i="1" s="1"/>
  <c r="N116" i="1"/>
  <c r="N115" i="1"/>
  <c r="K283" i="1"/>
  <c r="O283" i="1" s="1"/>
  <c r="K250" i="1"/>
  <c r="O250" i="1" s="1"/>
  <c r="K134" i="1"/>
  <c r="O134" i="1" s="1"/>
  <c r="K7" i="1"/>
  <c r="O7" i="1" s="1"/>
  <c r="M262" i="1"/>
  <c r="P262" i="1" s="1"/>
  <c r="M238" i="1"/>
  <c r="P238" i="1" s="1"/>
  <c r="M149" i="1"/>
  <c r="P149" i="1" s="1"/>
  <c r="M125" i="1"/>
  <c r="P125" i="1" s="1"/>
  <c r="M6" i="1"/>
  <c r="P6" i="1" s="1"/>
  <c r="N314" i="1"/>
  <c r="N312" i="1"/>
  <c r="N334" i="1"/>
  <c r="N238" i="1"/>
  <c r="N142" i="1"/>
  <c r="N46" i="1"/>
  <c r="N365" i="1"/>
  <c r="N269" i="1"/>
  <c r="N173" i="1"/>
  <c r="N61" i="1"/>
  <c r="J188" i="1"/>
  <c r="M188" i="1"/>
  <c r="P188" i="1" s="1"/>
  <c r="M366" i="1"/>
  <c r="P366" i="1" s="1"/>
  <c r="J331" i="1"/>
  <c r="M331" i="1"/>
  <c r="P331" i="1" s="1"/>
  <c r="J267" i="1"/>
  <c r="K267" i="1"/>
  <c r="O267" i="1" s="1"/>
  <c r="M267" i="1"/>
  <c r="P267" i="1" s="1"/>
  <c r="K219" i="1"/>
  <c r="O219" i="1" s="1"/>
  <c r="J219" i="1"/>
  <c r="M219" i="1"/>
  <c r="P219" i="1" s="1"/>
  <c r="J187" i="1"/>
  <c r="M187" i="1"/>
  <c r="P187" i="1" s="1"/>
  <c r="J43" i="1"/>
  <c r="M43" i="1"/>
  <c r="P43" i="1" s="1"/>
  <c r="K108" i="1"/>
  <c r="O108" i="1" s="1"/>
  <c r="J298" i="1"/>
  <c r="M298" i="1"/>
  <c r="P298" i="1" s="1"/>
  <c r="K218" i="1"/>
  <c r="O218" i="1" s="1"/>
  <c r="M218" i="1"/>
  <c r="P218" i="1" s="1"/>
  <c r="J218" i="1"/>
  <c r="J122" i="1"/>
  <c r="M122" i="1"/>
  <c r="P122" i="1" s="1"/>
  <c r="J26" i="1"/>
  <c r="M26" i="1"/>
  <c r="P26" i="1" s="1"/>
  <c r="J328" i="1"/>
  <c r="M328" i="1"/>
  <c r="P328" i="1" s="1"/>
  <c r="J232" i="1"/>
  <c r="M232" i="1"/>
  <c r="P232" i="1" s="1"/>
  <c r="K232" i="1"/>
  <c r="O232" i="1" s="1"/>
  <c r="J104" i="1"/>
  <c r="M104" i="1"/>
  <c r="P104" i="1" s="1"/>
  <c r="K104" i="1"/>
  <c r="O104" i="1" s="1"/>
  <c r="K216" i="1"/>
  <c r="O216" i="1" s="1"/>
  <c r="N114" i="1"/>
  <c r="M350" i="1"/>
  <c r="P350" i="1" s="1"/>
  <c r="M237" i="1"/>
  <c r="P237" i="1" s="1"/>
  <c r="N350" i="1"/>
  <c r="N254" i="1"/>
  <c r="N158" i="1"/>
  <c r="N78" i="1"/>
  <c r="N14" i="1"/>
  <c r="N333" i="1"/>
  <c r="N237" i="1"/>
  <c r="N141" i="1"/>
  <c r="N29" i="1"/>
  <c r="M141" i="1"/>
  <c r="P141" i="1" s="1"/>
  <c r="J300" i="1"/>
  <c r="M300" i="1"/>
  <c r="P300" i="1" s="1"/>
  <c r="K300" i="1"/>
  <c r="O300" i="1" s="1"/>
  <c r="J236" i="1"/>
  <c r="M236" i="1"/>
  <c r="P236" i="1" s="1"/>
  <c r="J172" i="1"/>
  <c r="K172" i="1"/>
  <c r="O172" i="1" s="1"/>
  <c r="M172" i="1"/>
  <c r="P172" i="1" s="1"/>
  <c r="J124" i="1"/>
  <c r="M124" i="1"/>
  <c r="P124" i="1" s="1"/>
  <c r="K124" i="1"/>
  <c r="O124" i="1" s="1"/>
  <c r="J92" i="1"/>
  <c r="M92" i="1"/>
  <c r="P92" i="1" s="1"/>
  <c r="J12" i="1"/>
  <c r="M12" i="1"/>
  <c r="P12" i="1" s="1"/>
  <c r="K12" i="1"/>
  <c r="O12" i="1" s="1"/>
  <c r="K188" i="1"/>
  <c r="O188" i="1" s="1"/>
  <c r="J91" i="1"/>
  <c r="M91" i="1"/>
  <c r="P91" i="1" s="1"/>
  <c r="K91" i="1"/>
  <c r="O91" i="1" s="1"/>
  <c r="J27" i="1"/>
  <c r="M27" i="1"/>
  <c r="P27" i="1" s="1"/>
  <c r="M365" i="1"/>
  <c r="P365" i="1" s="1"/>
  <c r="M314" i="1"/>
  <c r="P314" i="1" s="1"/>
  <c r="K314" i="1"/>
  <c r="O314" i="1" s="1"/>
  <c r="J234" i="1"/>
  <c r="M234" i="1"/>
  <c r="P234" i="1" s="1"/>
  <c r="K154" i="1"/>
  <c r="O154" i="1" s="1"/>
  <c r="M154" i="1"/>
  <c r="P154" i="1" s="1"/>
  <c r="J90" i="1"/>
  <c r="M90" i="1"/>
  <c r="P90" i="1" s="1"/>
  <c r="J10" i="1"/>
  <c r="K10" i="1"/>
  <c r="O10" i="1" s="1"/>
  <c r="M10" i="1"/>
  <c r="P10" i="1" s="1"/>
  <c r="M221" i="1"/>
  <c r="P221" i="1" s="1"/>
  <c r="J155" i="1"/>
  <c r="M360" i="1"/>
  <c r="P360" i="1" s="1"/>
  <c r="J360" i="1"/>
  <c r="K360" i="1"/>
  <c r="O360" i="1" s="1"/>
  <c r="J264" i="1"/>
  <c r="K264" i="1"/>
  <c r="O264" i="1" s="1"/>
  <c r="M264" i="1"/>
  <c r="P264" i="1" s="1"/>
  <c r="J168" i="1"/>
  <c r="M168" i="1"/>
  <c r="P168" i="1" s="1"/>
  <c r="J88" i="1"/>
  <c r="M88" i="1"/>
  <c r="P88" i="1" s="1"/>
  <c r="J24" i="1"/>
  <c r="M24" i="1"/>
  <c r="P24" i="1" s="1"/>
  <c r="N323" i="1"/>
  <c r="K282" i="1"/>
  <c r="O282" i="1" s="1"/>
  <c r="K122" i="1"/>
  <c r="O122" i="1" s="1"/>
  <c r="K88" i="1"/>
  <c r="O88" i="1" s="1"/>
  <c r="K43" i="1"/>
  <c r="O43" i="1" s="1"/>
  <c r="M94" i="1"/>
  <c r="P94" i="1" s="1"/>
  <c r="J315" i="1"/>
  <c r="K325" i="1"/>
  <c r="O325" i="1" s="1"/>
  <c r="K204" i="1"/>
  <c r="O204" i="1" s="1"/>
  <c r="K166" i="1"/>
  <c r="O166" i="1" s="1"/>
  <c r="K42" i="1"/>
  <c r="O42" i="1" s="1"/>
  <c r="K5" i="1"/>
  <c r="O5" i="1" s="1"/>
  <c r="M349" i="1"/>
  <c r="P349" i="1" s="1"/>
  <c r="M230" i="1"/>
  <c r="P230" i="1" s="1"/>
  <c r="M206" i="1"/>
  <c r="P206" i="1" s="1"/>
  <c r="M117" i="1"/>
  <c r="P117" i="1" s="1"/>
  <c r="M93" i="1"/>
  <c r="P93" i="1" s="1"/>
  <c r="N297" i="1"/>
  <c r="N281" i="1"/>
  <c r="N265" i="1"/>
  <c r="N249" i="1"/>
  <c r="N233" i="1"/>
  <c r="N201" i="1"/>
  <c r="N185" i="1"/>
  <c r="N169" i="1"/>
  <c r="N153" i="1"/>
  <c r="N137" i="1"/>
  <c r="N121" i="1"/>
  <c r="N105" i="1"/>
  <c r="N89" i="1"/>
  <c r="N73" i="1"/>
  <c r="N57" i="1"/>
  <c r="N41" i="1"/>
  <c r="N25" i="1"/>
  <c r="N9" i="1"/>
  <c r="K258" i="1"/>
  <c r="O258" i="1" s="1"/>
  <c r="K211" i="1"/>
  <c r="O211" i="1" s="1"/>
  <c r="K185" i="1"/>
  <c r="O185" i="1" s="1"/>
  <c r="K164" i="1"/>
  <c r="O164" i="1" s="1"/>
  <c r="N276" i="1"/>
  <c r="N4" i="1"/>
  <c r="N307" i="1"/>
  <c r="N291" i="1"/>
  <c r="N259" i="1"/>
  <c r="N227" i="1"/>
  <c r="N211" i="1"/>
  <c r="N179" i="1"/>
  <c r="N163" i="1"/>
  <c r="N131" i="1"/>
  <c r="N83" i="1"/>
  <c r="N51" i="1"/>
  <c r="N35" i="1"/>
  <c r="K226" i="1"/>
  <c r="O226" i="1" s="1"/>
  <c r="K179" i="1"/>
  <c r="O179" i="1" s="1"/>
  <c r="K153" i="1"/>
  <c r="O153" i="1" s="1"/>
  <c r="K132" i="1"/>
  <c r="O132" i="1" s="1"/>
  <c r="N308" i="1"/>
  <c r="N212" i="1"/>
  <c r="N148" i="1"/>
  <c r="N52" i="1"/>
  <c r="N290" i="1"/>
  <c r="N210" i="1"/>
  <c r="N194" i="1"/>
  <c r="N178" i="1"/>
  <c r="N162" i="1"/>
  <c r="N130" i="1"/>
  <c r="N98" i="1"/>
  <c r="N82" i="1"/>
  <c r="N34" i="1"/>
  <c r="J217" i="1"/>
  <c r="K361" i="1"/>
  <c r="O361" i="1" s="1"/>
  <c r="K340" i="1"/>
  <c r="O340" i="1" s="1"/>
  <c r="K178" i="1"/>
  <c r="O178" i="1" s="1"/>
  <c r="K131" i="1"/>
  <c r="O131" i="1" s="1"/>
  <c r="K105" i="1"/>
  <c r="O105" i="1" s="1"/>
  <c r="K84" i="1"/>
  <c r="O84" i="1" s="1"/>
  <c r="N228" i="1"/>
  <c r="N132" i="1"/>
  <c r="N36" i="1"/>
  <c r="K180" i="1"/>
  <c r="O180" i="1" s="1"/>
  <c r="J361" i="1"/>
  <c r="K339" i="1"/>
  <c r="O339" i="1" s="1"/>
  <c r="K313" i="1"/>
  <c r="O313" i="1" s="1"/>
  <c r="K292" i="1"/>
  <c r="O292" i="1" s="1"/>
  <c r="K130" i="1"/>
  <c r="O130" i="1" s="1"/>
  <c r="K83" i="1"/>
  <c r="O83" i="1" s="1"/>
  <c r="K57" i="1"/>
  <c r="O57" i="1" s="1"/>
  <c r="K36" i="1"/>
  <c r="O36" i="1" s="1"/>
  <c r="M345" i="1"/>
  <c r="P345" i="1" s="1"/>
  <c r="M329" i="1"/>
  <c r="P329" i="1" s="1"/>
  <c r="M297" i="1"/>
  <c r="P297" i="1" s="1"/>
  <c r="M281" i="1"/>
  <c r="P281" i="1" s="1"/>
  <c r="M265" i="1"/>
  <c r="P265" i="1" s="1"/>
  <c r="M249" i="1"/>
  <c r="P249" i="1" s="1"/>
  <c r="M233" i="1"/>
  <c r="P233" i="1" s="1"/>
  <c r="M217" i="1"/>
  <c r="P217" i="1" s="1"/>
  <c r="M201" i="1"/>
  <c r="P201" i="1" s="1"/>
  <c r="M185" i="1"/>
  <c r="P185" i="1" s="1"/>
  <c r="M169" i="1"/>
  <c r="P169" i="1" s="1"/>
  <c r="M153" i="1"/>
  <c r="P153" i="1" s="1"/>
  <c r="M137" i="1"/>
  <c r="P137" i="1" s="1"/>
  <c r="M121" i="1"/>
  <c r="P121" i="1" s="1"/>
  <c r="M105" i="1"/>
  <c r="P105" i="1" s="1"/>
  <c r="M89" i="1"/>
  <c r="P89" i="1" s="1"/>
  <c r="M73" i="1"/>
  <c r="P73" i="1" s="1"/>
  <c r="M57" i="1"/>
  <c r="P57" i="1" s="1"/>
  <c r="M41" i="1"/>
  <c r="P41" i="1" s="1"/>
  <c r="M25" i="1"/>
  <c r="P25" i="1" s="1"/>
  <c r="M9" i="1"/>
  <c r="P9" i="1" s="1"/>
  <c r="N292" i="1"/>
  <c r="N180" i="1"/>
  <c r="N100" i="1"/>
  <c r="J196" i="1"/>
  <c r="K338" i="1"/>
  <c r="O338" i="1" s="1"/>
  <c r="K291" i="1"/>
  <c r="O291" i="1" s="1"/>
  <c r="K265" i="1"/>
  <c r="O265" i="1" s="1"/>
  <c r="K82" i="1"/>
  <c r="O82" i="1" s="1"/>
  <c r="K35" i="1"/>
  <c r="O35" i="1" s="1"/>
  <c r="K9" i="1"/>
  <c r="O9" i="1" s="1"/>
  <c r="N260" i="1"/>
  <c r="N164" i="1"/>
  <c r="N84" i="1"/>
  <c r="N20" i="1"/>
  <c r="N303" i="1"/>
  <c r="N287" i="1"/>
  <c r="N271" i="1"/>
  <c r="N175" i="1"/>
  <c r="N111" i="1"/>
  <c r="N95" i="1"/>
  <c r="N31" i="1"/>
  <c r="N15" i="1"/>
  <c r="K290" i="1"/>
  <c r="O290" i="1" s="1"/>
  <c r="J353" i="1"/>
  <c r="K353" i="1"/>
  <c r="O353" i="1" s="1"/>
  <c r="J368" i="1"/>
  <c r="K368" i="1"/>
  <c r="O368" i="1" s="1"/>
  <c r="J352" i="1"/>
  <c r="K352" i="1"/>
  <c r="O352" i="1" s="1"/>
  <c r="J320" i="1"/>
  <c r="K320" i="1"/>
  <c r="O320" i="1" s="1"/>
  <c r="J304" i="1"/>
  <c r="K304" i="1"/>
  <c r="O304" i="1" s="1"/>
  <c r="J288" i="1"/>
  <c r="K288" i="1"/>
  <c r="O288" i="1" s="1"/>
  <c r="J272" i="1"/>
  <c r="K272" i="1"/>
  <c r="O272" i="1" s="1"/>
  <c r="J256" i="1"/>
  <c r="K256" i="1"/>
  <c r="O256" i="1" s="1"/>
  <c r="J240" i="1"/>
  <c r="K240" i="1"/>
  <c r="O240" i="1" s="1"/>
  <c r="J224" i="1"/>
  <c r="K224" i="1"/>
  <c r="O224" i="1" s="1"/>
  <c r="J208" i="1"/>
  <c r="K208" i="1"/>
  <c r="O208" i="1" s="1"/>
  <c r="J192" i="1"/>
  <c r="K192" i="1"/>
  <c r="O192" i="1" s="1"/>
  <c r="J176" i="1"/>
  <c r="K176" i="1"/>
  <c r="O176" i="1" s="1"/>
  <c r="J160" i="1"/>
  <c r="K160" i="1"/>
  <c r="O160" i="1" s="1"/>
  <c r="J144" i="1"/>
  <c r="K144" i="1"/>
  <c r="O144" i="1" s="1"/>
  <c r="J128" i="1"/>
  <c r="K128" i="1"/>
  <c r="O128" i="1" s="1"/>
  <c r="J112" i="1"/>
  <c r="K112" i="1"/>
  <c r="O112" i="1" s="1"/>
  <c r="J96" i="1"/>
  <c r="K96" i="1"/>
  <c r="O96" i="1" s="1"/>
  <c r="J80" i="1"/>
  <c r="K80" i="1"/>
  <c r="O80" i="1" s="1"/>
  <c r="J64" i="1"/>
  <c r="K64" i="1"/>
  <c r="O64" i="1" s="1"/>
  <c r="J48" i="1"/>
  <c r="K48" i="1"/>
  <c r="O48" i="1" s="1"/>
  <c r="J32" i="1"/>
  <c r="K32" i="1"/>
  <c r="O32" i="1" s="1"/>
  <c r="J16" i="1"/>
  <c r="K16" i="1"/>
  <c r="O16" i="1" s="1"/>
  <c r="J337" i="1"/>
  <c r="K337" i="1"/>
  <c r="O337" i="1" s="1"/>
  <c r="J305" i="1"/>
  <c r="K305" i="1"/>
  <c r="O305" i="1" s="1"/>
  <c r="J273" i="1"/>
  <c r="K273" i="1"/>
  <c r="O273" i="1" s="1"/>
  <c r="J241" i="1"/>
  <c r="K241" i="1"/>
  <c r="O241" i="1" s="1"/>
  <c r="J209" i="1"/>
  <c r="K209" i="1"/>
  <c r="O209" i="1" s="1"/>
  <c r="J177" i="1"/>
  <c r="K177" i="1"/>
  <c r="O177" i="1" s="1"/>
  <c r="J145" i="1"/>
  <c r="K145" i="1"/>
  <c r="O145" i="1" s="1"/>
  <c r="J113" i="1"/>
  <c r="K113" i="1"/>
  <c r="O113" i="1" s="1"/>
  <c r="J81" i="1"/>
  <c r="K81" i="1"/>
  <c r="O81" i="1" s="1"/>
  <c r="J65" i="1"/>
  <c r="K65" i="1"/>
  <c r="O65" i="1" s="1"/>
  <c r="J33" i="1"/>
  <c r="K33" i="1"/>
  <c r="O33" i="1" s="1"/>
  <c r="J336" i="1"/>
  <c r="K336" i="1"/>
  <c r="O336" i="1" s="1"/>
  <c r="J321" i="1"/>
  <c r="K321" i="1"/>
  <c r="O321" i="1" s="1"/>
  <c r="J289" i="1"/>
  <c r="K289" i="1"/>
  <c r="O289" i="1" s="1"/>
  <c r="J257" i="1"/>
  <c r="K257" i="1"/>
  <c r="O257" i="1" s="1"/>
  <c r="J225" i="1"/>
  <c r="K225" i="1"/>
  <c r="O225" i="1" s="1"/>
  <c r="J193" i="1"/>
  <c r="K193" i="1"/>
  <c r="O193" i="1" s="1"/>
  <c r="J161" i="1"/>
  <c r="K161" i="1"/>
  <c r="O161" i="1" s="1"/>
  <c r="J129" i="1"/>
  <c r="K129" i="1"/>
  <c r="O129" i="1" s="1"/>
  <c r="J97" i="1"/>
  <c r="K97" i="1"/>
  <c r="O97" i="1" s="1"/>
  <c r="J49" i="1"/>
  <c r="K49" i="1"/>
  <c r="O49" i="1" s="1"/>
  <c r="J17" i="1"/>
  <c r="K17" i="1"/>
  <c r="O17" i="1" s="1"/>
  <c r="K367" i="1"/>
  <c r="O367" i="1" s="1"/>
  <c r="K351" i="1"/>
  <c r="O351" i="1" s="1"/>
  <c r="K335" i="1"/>
  <c r="O335" i="1" s="1"/>
  <c r="K319" i="1"/>
  <c r="O319" i="1" s="1"/>
  <c r="K303" i="1"/>
  <c r="O303" i="1" s="1"/>
  <c r="K287" i="1"/>
  <c r="O287" i="1" s="1"/>
  <c r="K271" i="1"/>
  <c r="O271" i="1" s="1"/>
  <c r="K255" i="1"/>
  <c r="O255" i="1" s="1"/>
  <c r="K239" i="1"/>
  <c r="O239" i="1" s="1"/>
  <c r="K223" i="1"/>
  <c r="O223" i="1" s="1"/>
  <c r="K207" i="1"/>
  <c r="O207" i="1" s="1"/>
  <c r="K191" i="1"/>
  <c r="O191" i="1" s="1"/>
  <c r="K175" i="1"/>
  <c r="O175" i="1" s="1"/>
  <c r="K159" i="1"/>
  <c r="O159" i="1" s="1"/>
  <c r="K143" i="1"/>
  <c r="O143" i="1" s="1"/>
  <c r="K127" i="1"/>
  <c r="O127" i="1" s="1"/>
  <c r="K111" i="1"/>
  <c r="O111" i="1" s="1"/>
  <c r="K95" i="1"/>
  <c r="O95" i="1" s="1"/>
  <c r="K79" i="1"/>
  <c r="O79" i="1" s="1"/>
  <c r="K63" i="1"/>
  <c r="O63" i="1" s="1"/>
  <c r="K47" i="1"/>
  <c r="O47" i="1" s="1"/>
  <c r="K31" i="1"/>
  <c r="O31" i="1" s="1"/>
  <c r="K15" i="1"/>
  <c r="O15" i="1" s="1"/>
  <c r="K366" i="1"/>
  <c r="O366" i="1" s="1"/>
  <c r="K350" i="1"/>
  <c r="O350" i="1" s="1"/>
  <c r="K334" i="1"/>
  <c r="O334" i="1" s="1"/>
  <c r="K318" i="1"/>
  <c r="O318" i="1" s="1"/>
  <c r="K302" i="1"/>
  <c r="O302" i="1" s="1"/>
  <c r="K286" i="1"/>
  <c r="O286" i="1" s="1"/>
  <c r="K270" i="1"/>
  <c r="O270" i="1" s="1"/>
  <c r="K254" i="1"/>
  <c r="O254" i="1" s="1"/>
  <c r="K238" i="1"/>
  <c r="O238" i="1" s="1"/>
  <c r="K222" i="1"/>
  <c r="O222" i="1" s="1"/>
  <c r="K206" i="1"/>
  <c r="O206" i="1" s="1"/>
  <c r="K190" i="1"/>
  <c r="O190" i="1" s="1"/>
  <c r="K174" i="1"/>
  <c r="O174" i="1" s="1"/>
  <c r="K158" i="1"/>
  <c r="O158" i="1" s="1"/>
  <c r="K142" i="1"/>
  <c r="O142" i="1" s="1"/>
  <c r="K126" i="1"/>
  <c r="O126" i="1" s="1"/>
  <c r="K110" i="1"/>
  <c r="O110" i="1" s="1"/>
  <c r="K94" i="1"/>
  <c r="O94" i="1" s="1"/>
  <c r="K78" i="1"/>
  <c r="O78" i="1" s="1"/>
  <c r="K62" i="1"/>
  <c r="O62" i="1" s="1"/>
  <c r="K46" i="1"/>
  <c r="O46" i="1" s="1"/>
  <c r="K30" i="1"/>
  <c r="O30" i="1" s="1"/>
  <c r="K14" i="1"/>
  <c r="O14" i="1" s="1"/>
  <c r="K365" i="1"/>
  <c r="O365" i="1" s="1"/>
  <c r="K349" i="1"/>
  <c r="O349" i="1" s="1"/>
  <c r="K333" i="1"/>
  <c r="O333" i="1" s="1"/>
  <c r="K317" i="1"/>
  <c r="O317" i="1" s="1"/>
  <c r="K301" i="1"/>
  <c r="O301" i="1" s="1"/>
  <c r="K285" i="1"/>
  <c r="O285" i="1" s="1"/>
  <c r="K269" i="1"/>
  <c r="O269" i="1" s="1"/>
  <c r="K253" i="1"/>
  <c r="O253" i="1" s="1"/>
  <c r="K237" i="1"/>
  <c r="O237" i="1" s="1"/>
  <c r="K221" i="1"/>
  <c r="O221" i="1" s="1"/>
  <c r="K205" i="1"/>
  <c r="O205" i="1" s="1"/>
  <c r="K189" i="1"/>
  <c r="O189" i="1" s="1"/>
  <c r="K173" i="1"/>
  <c r="O173" i="1" s="1"/>
  <c r="K157" i="1"/>
  <c r="O157" i="1" s="1"/>
  <c r="K141" i="1"/>
  <c r="O141" i="1" s="1"/>
  <c r="K125" i="1"/>
  <c r="O125" i="1" s="1"/>
  <c r="K109" i="1"/>
  <c r="O109" i="1" s="1"/>
  <c r="K93" i="1"/>
  <c r="O93" i="1" s="1"/>
  <c r="K77" i="1"/>
  <c r="O77" i="1" s="1"/>
  <c r="K61" i="1"/>
  <c r="O61" i="1" s="1"/>
  <c r="K45" i="1"/>
  <c r="O45" i="1" s="1"/>
  <c r="K29" i="1"/>
  <c r="O29" i="1" s="1"/>
  <c r="K13" i="1"/>
  <c r="O13" i="1" s="1"/>
  <c r="C3" i="1"/>
  <c r="O166" i="2" l="1"/>
  <c r="K131" i="3"/>
  <c r="O306" i="2"/>
  <c r="K331" i="3"/>
  <c r="O147" i="2"/>
  <c r="K303" i="3"/>
  <c r="O242" i="2"/>
  <c r="K285" i="3"/>
  <c r="O79" i="2"/>
  <c r="K307" i="3"/>
  <c r="O98" i="2"/>
  <c r="K75" i="3"/>
  <c r="O51" i="2"/>
  <c r="K305" i="3"/>
  <c r="O281" i="2"/>
  <c r="K271" i="3"/>
  <c r="O195" i="2"/>
  <c r="K338" i="3"/>
  <c r="O83" i="2"/>
  <c r="K347" i="3"/>
  <c r="O207" i="2"/>
  <c r="K199" i="3"/>
  <c r="O131" i="2"/>
  <c r="K284" i="3"/>
  <c r="O41" i="2"/>
  <c r="K95" i="3"/>
  <c r="O61" i="2"/>
  <c r="K146" i="3"/>
  <c r="O181" i="2"/>
  <c r="K92" i="3"/>
  <c r="O275" i="2"/>
  <c r="K51" i="3"/>
  <c r="O57" i="2"/>
  <c r="K5" i="3"/>
  <c r="O357" i="2"/>
  <c r="K74" i="3"/>
  <c r="O244" i="2"/>
  <c r="K52" i="3"/>
  <c r="O255" i="2"/>
  <c r="K26" i="3"/>
  <c r="O175" i="2"/>
  <c r="K163" i="3"/>
  <c r="O36" i="2"/>
  <c r="K25" i="3"/>
  <c r="O269" i="2"/>
  <c r="K323" i="3"/>
  <c r="O292" i="2"/>
  <c r="K118" i="3"/>
  <c r="O211" i="2"/>
  <c r="K69" i="3"/>
  <c r="O365" i="2"/>
  <c r="K275" i="3"/>
  <c r="O322" i="2"/>
  <c r="K83" i="3"/>
  <c r="O116" i="2"/>
  <c r="K214" i="3"/>
  <c r="O303" i="2"/>
  <c r="K264" i="3"/>
  <c r="O142" i="2"/>
  <c r="K170" i="3"/>
  <c r="O354" i="2"/>
  <c r="K147" i="3"/>
  <c r="O143" i="2"/>
  <c r="K229" i="3"/>
  <c r="O20" i="2"/>
  <c r="K54" i="3"/>
  <c r="O148" i="2"/>
  <c r="K57" i="3"/>
  <c r="O14" i="2"/>
  <c r="K342" i="3"/>
  <c r="O334" i="2"/>
  <c r="K258" i="3"/>
  <c r="O165" i="2"/>
  <c r="K343" i="3"/>
  <c r="O164" i="2"/>
  <c r="K274" i="3"/>
  <c r="O308" i="2"/>
  <c r="K34" i="3"/>
  <c r="O4" i="2"/>
  <c r="K327" i="3"/>
  <c r="O169" i="2"/>
  <c r="K179" i="3"/>
  <c r="O158" i="2"/>
  <c r="K236" i="3"/>
  <c r="O312" i="2"/>
  <c r="K254" i="3"/>
  <c r="O285" i="2"/>
  <c r="K204" i="3"/>
  <c r="O214" i="2"/>
  <c r="K296" i="3"/>
  <c r="O253" i="2"/>
  <c r="K47" i="3"/>
  <c r="O19" i="2"/>
  <c r="K361" i="3"/>
  <c r="O69" i="2"/>
  <c r="K367" i="3"/>
  <c r="O50" i="2"/>
  <c r="K215" i="3"/>
  <c r="O318" i="2"/>
  <c r="K143" i="3"/>
  <c r="O34" i="2"/>
  <c r="K220" i="3"/>
  <c r="O249" i="2"/>
  <c r="K182" i="3"/>
  <c r="O286" i="2"/>
  <c r="K366" i="3"/>
  <c r="O262" i="2"/>
  <c r="K276" i="3"/>
  <c r="O35" i="2"/>
  <c r="K334" i="3"/>
  <c r="O265" i="2"/>
  <c r="K168" i="3"/>
  <c r="O21" i="2"/>
  <c r="K291" i="3"/>
  <c r="O67" i="2"/>
  <c r="K299" i="3"/>
  <c r="O270" i="2"/>
  <c r="K29" i="3"/>
  <c r="O261" i="2"/>
  <c r="K349" i="3"/>
  <c r="O118" i="2"/>
  <c r="K279" i="3"/>
  <c r="O63" i="2"/>
  <c r="K283" i="3"/>
  <c r="O130" i="2"/>
  <c r="K20" i="3"/>
  <c r="O25" i="2"/>
  <c r="K345" i="3"/>
  <c r="O134" i="2"/>
  <c r="K281" i="3"/>
  <c r="O323" i="2"/>
  <c r="K302" i="3"/>
  <c r="O53" i="2"/>
  <c r="K6" i="3"/>
  <c r="O111" i="2"/>
  <c r="K322" i="3"/>
  <c r="O178" i="2"/>
  <c r="K332" i="3"/>
  <c r="O229" i="2"/>
  <c r="K136" i="3"/>
  <c r="O274" i="2"/>
  <c r="K15" i="3"/>
  <c r="O180" i="2"/>
  <c r="K44" i="3"/>
  <c r="O325" i="2"/>
  <c r="K124" i="3"/>
  <c r="O319" i="2"/>
  <c r="K329" i="3"/>
  <c r="O115" i="2"/>
  <c r="K149" i="3"/>
  <c r="O278" i="2"/>
  <c r="K189" i="3"/>
  <c r="O287" i="2"/>
  <c r="K298" i="3"/>
  <c r="O228" i="2"/>
  <c r="K7" i="3"/>
  <c r="O105" i="2"/>
  <c r="K61" i="3"/>
  <c r="O259" i="2"/>
  <c r="K171" i="3"/>
  <c r="O291" i="2"/>
  <c r="K359" i="3"/>
  <c r="O238" i="2"/>
  <c r="K270" i="3"/>
  <c r="O243" i="2"/>
  <c r="K133" i="3"/>
  <c r="O212" i="2"/>
  <c r="K89" i="3"/>
  <c r="O153" i="2"/>
  <c r="K357" i="3"/>
  <c r="O157" i="2"/>
  <c r="K335" i="3"/>
  <c r="O191" i="2"/>
  <c r="K113" i="3"/>
  <c r="O260" i="2"/>
  <c r="K221" i="3"/>
  <c r="O276" i="2"/>
  <c r="K104" i="3"/>
  <c r="O185" i="2"/>
  <c r="K222" i="3"/>
  <c r="O254" i="2"/>
  <c r="K223" i="3"/>
  <c r="O314" i="2"/>
  <c r="K253" i="3"/>
  <c r="O30" i="2"/>
  <c r="K48" i="3"/>
  <c r="O93" i="2"/>
  <c r="K45" i="3"/>
  <c r="O230" i="2"/>
  <c r="K287" i="3"/>
  <c r="O349" i="2"/>
  <c r="K123" i="3"/>
  <c r="O109" i="2"/>
  <c r="K105" i="3"/>
  <c r="O66" i="2"/>
  <c r="K301" i="3"/>
  <c r="O22" i="2"/>
  <c r="K62" i="3"/>
  <c r="O239" i="2"/>
  <c r="K341" i="3"/>
  <c r="O82" i="2"/>
  <c r="K293" i="3"/>
  <c r="O114" i="2"/>
  <c r="K336" i="3"/>
  <c r="O94" i="2"/>
  <c r="K337" i="3"/>
  <c r="O159" i="2"/>
  <c r="K300" i="3"/>
  <c r="O68" i="2"/>
  <c r="K234" i="3"/>
  <c r="O366" i="2"/>
  <c r="K364" i="3"/>
  <c r="O31" i="2"/>
  <c r="K230" i="3"/>
  <c r="O302" i="2"/>
  <c r="K326" i="3"/>
  <c r="O223" i="2"/>
  <c r="K183" i="3"/>
  <c r="O95" i="2"/>
  <c r="K56" i="3"/>
  <c r="O162" i="2"/>
  <c r="K330" i="3"/>
  <c r="O313" i="2"/>
  <c r="K155" i="3"/>
  <c r="O154" i="2"/>
  <c r="K166" i="3"/>
  <c r="O163" i="2"/>
  <c r="K38" i="3"/>
  <c r="O173" i="2"/>
  <c r="K18" i="3"/>
  <c r="O271" i="2"/>
  <c r="K39" i="3"/>
  <c r="O132" i="2"/>
  <c r="K85" i="3"/>
  <c r="O210" i="2"/>
  <c r="K346" i="3"/>
  <c r="O89" i="2"/>
  <c r="K178" i="3"/>
  <c r="O141" i="2"/>
  <c r="K111" i="3"/>
  <c r="O290" i="2"/>
  <c r="K58" i="3"/>
  <c r="O52" i="2"/>
  <c r="K109" i="3"/>
  <c r="O121" i="2"/>
  <c r="K71" i="3"/>
  <c r="O333" i="2"/>
  <c r="K49" i="3"/>
  <c r="O45" i="2"/>
  <c r="K139" i="3"/>
  <c r="O125" i="2"/>
  <c r="K154" i="3"/>
  <c r="O77" i="2"/>
  <c r="K200" i="3"/>
  <c r="O84" i="2"/>
  <c r="K115" i="3"/>
  <c r="O245" i="2"/>
  <c r="K358" i="3"/>
  <c r="O201" i="2"/>
  <c r="K232" i="3"/>
  <c r="O350" i="2"/>
  <c r="K79" i="3"/>
  <c r="O213" i="2"/>
  <c r="K86" i="3"/>
  <c r="O110" i="2"/>
  <c r="K9" i="3"/>
  <c r="O221" i="2"/>
  <c r="K33" i="3"/>
  <c r="O6" i="2"/>
  <c r="K208" i="3"/>
  <c r="O126" i="2"/>
  <c r="K210" i="3"/>
  <c r="O205" i="2"/>
  <c r="K260" i="3"/>
  <c r="O99" i="2"/>
  <c r="K354" i="3"/>
  <c r="O335" i="2"/>
  <c r="K263" i="3"/>
  <c r="O174" i="2"/>
  <c r="K320" i="3"/>
  <c r="O226" i="2"/>
  <c r="K31" i="3"/>
  <c r="O15" i="2"/>
  <c r="K93" i="3"/>
  <c r="O9" i="2"/>
  <c r="K181" i="3"/>
  <c r="O309" i="2"/>
  <c r="K226" i="3"/>
  <c r="O206" i="2"/>
  <c r="K169" i="3"/>
  <c r="O258" i="2"/>
  <c r="K128" i="3"/>
  <c r="O297" i="2"/>
  <c r="K259" i="3"/>
  <c r="O5" i="2"/>
  <c r="K273" i="3"/>
  <c r="O310" i="2"/>
  <c r="K112" i="3"/>
  <c r="O152" i="2"/>
  <c r="K23" i="3"/>
  <c r="O146" i="2"/>
  <c r="K107" i="3"/>
  <c r="O127" i="2"/>
  <c r="K156" i="3"/>
  <c r="O100" i="2"/>
  <c r="K114" i="3"/>
  <c r="O194" i="2"/>
  <c r="K21" i="3"/>
  <c r="O179" i="2"/>
  <c r="K132" i="3"/>
  <c r="O73" i="2"/>
  <c r="K17" i="3"/>
  <c r="O29" i="2"/>
  <c r="K40" i="3"/>
  <c r="O227" i="2"/>
  <c r="K192" i="3"/>
  <c r="O237" i="2"/>
  <c r="K184" i="3"/>
  <c r="O46" i="2"/>
  <c r="K246" i="3"/>
  <c r="O182" i="2"/>
  <c r="K108" i="3"/>
  <c r="O13" i="2"/>
  <c r="K19" i="3"/>
  <c r="O18" i="2"/>
  <c r="K68" i="3"/>
  <c r="O137" i="2"/>
  <c r="K313" i="3"/>
  <c r="O3" i="2"/>
  <c r="K350" i="3"/>
  <c r="O62" i="2"/>
  <c r="K268" i="3"/>
  <c r="O307" i="2"/>
  <c r="K73" i="3"/>
  <c r="O78" i="2"/>
  <c r="K180" i="3"/>
  <c r="O189" i="2"/>
  <c r="K216" i="3"/>
  <c r="O233" i="2"/>
  <c r="K190" i="3"/>
  <c r="O277" i="2"/>
  <c r="K277" i="3"/>
  <c r="O190" i="2"/>
  <c r="K262" i="3"/>
  <c r="O317" i="2"/>
  <c r="K269" i="3"/>
  <c r="O222" i="2"/>
  <c r="K96" i="3"/>
  <c r="O301" i="2"/>
  <c r="K81" i="3"/>
  <c r="O101" i="2"/>
  <c r="K328" i="3"/>
  <c r="O54" i="2"/>
  <c r="K237" i="3"/>
  <c r="O47" i="2"/>
  <c r="K77" i="3"/>
  <c r="N346" i="1"/>
  <c r="N144" i="1"/>
  <c r="N58" i="1"/>
  <c r="N247" i="1"/>
  <c r="N217" i="1"/>
  <c r="N187" i="1"/>
  <c r="N56" i="1"/>
  <c r="N150" i="1"/>
  <c r="N11" i="1"/>
  <c r="N39" i="1"/>
  <c r="N257" i="1"/>
  <c r="N32" i="1"/>
  <c r="N160" i="1"/>
  <c r="N341" i="1"/>
  <c r="N60" i="1"/>
  <c r="N44" i="1"/>
  <c r="N86" i="1"/>
  <c r="N246" i="1"/>
  <c r="N332" i="1"/>
  <c r="N151" i="1"/>
  <c r="N263" i="1"/>
  <c r="N42" i="1"/>
  <c r="N10" i="1"/>
  <c r="N219" i="1"/>
  <c r="N74" i="1"/>
  <c r="N138" i="1"/>
  <c r="N198" i="1"/>
  <c r="N347" i="1"/>
  <c r="N363" i="1"/>
  <c r="N299" i="1"/>
  <c r="N70" i="1"/>
  <c r="N251" i="1"/>
  <c r="N235" i="1"/>
  <c r="N91" i="1"/>
  <c r="N117" i="1"/>
  <c r="N145" i="1"/>
  <c r="N288" i="1"/>
  <c r="N300" i="1"/>
  <c r="N26" i="1"/>
  <c r="N359" i="1"/>
  <c r="N17" i="1"/>
  <c r="N289" i="1"/>
  <c r="N177" i="1"/>
  <c r="N48" i="1"/>
  <c r="N176" i="1"/>
  <c r="N304" i="1"/>
  <c r="N315" i="1"/>
  <c r="N122" i="1"/>
  <c r="N252" i="1"/>
  <c r="N248" i="1"/>
  <c r="N108" i="1"/>
  <c r="N102" i="1"/>
  <c r="N59" i="1"/>
  <c r="N55" i="1"/>
  <c r="N167" i="1"/>
  <c r="N43" i="1"/>
  <c r="N268" i="1"/>
  <c r="N272" i="1"/>
  <c r="N320" i="1"/>
  <c r="N170" i="1"/>
  <c r="N336" i="1"/>
  <c r="N295" i="1"/>
  <c r="N168" i="1"/>
  <c r="N234" i="1"/>
  <c r="N298" i="1"/>
  <c r="N331" i="1"/>
  <c r="N220" i="1"/>
  <c r="N184" i="1"/>
  <c r="N107" i="1"/>
  <c r="N199" i="1"/>
  <c r="N216" i="1"/>
  <c r="N282" i="1"/>
  <c r="N38" i="1"/>
  <c r="N343" i="1"/>
  <c r="N186" i="1"/>
  <c r="N279" i="1"/>
  <c r="N106" i="1"/>
  <c r="N64" i="1"/>
  <c r="N8" i="1"/>
  <c r="N88" i="1"/>
  <c r="N72" i="1"/>
  <c r="N80" i="1"/>
  <c r="N266" i="1"/>
  <c r="N129" i="1"/>
  <c r="N33" i="1"/>
  <c r="N273" i="1"/>
  <c r="N96" i="1"/>
  <c r="N224" i="1"/>
  <c r="N368" i="1"/>
  <c r="N124" i="1"/>
  <c r="N104" i="1"/>
  <c r="N330" i="1"/>
  <c r="N362" i="1"/>
  <c r="N123" i="1"/>
  <c r="N342" i="1"/>
  <c r="N140" i="1"/>
  <c r="N328" i="1"/>
  <c r="N361" i="1"/>
  <c r="N90" i="1"/>
  <c r="N28" i="1"/>
  <c r="N49" i="1"/>
  <c r="N364" i="1"/>
  <c r="N156" i="1"/>
  <c r="N183" i="1"/>
  <c r="N241" i="1"/>
  <c r="N250" i="1"/>
  <c r="N76" i="1"/>
  <c r="N196" i="1"/>
  <c r="N155" i="1"/>
  <c r="N188" i="1"/>
  <c r="N37" i="1"/>
  <c r="N85" i="1"/>
  <c r="N197" i="1"/>
  <c r="N200" i="1"/>
  <c r="N284" i="1"/>
  <c r="N280" i="1"/>
  <c r="N7" i="1"/>
  <c r="N103" i="1"/>
  <c r="N215" i="1"/>
  <c r="N311" i="1"/>
  <c r="N225" i="1"/>
  <c r="N192" i="1"/>
  <c r="N71" i="1"/>
  <c r="N40" i="1"/>
  <c r="N316" i="1"/>
  <c r="N92" i="1"/>
  <c r="N202" i="1"/>
  <c r="N97" i="1"/>
  <c r="N87" i="1"/>
  <c r="N161" i="1"/>
  <c r="N65" i="1"/>
  <c r="N305" i="1"/>
  <c r="N112" i="1"/>
  <c r="N240" i="1"/>
  <c r="N353" i="1"/>
  <c r="N264" i="1"/>
  <c r="N133" i="1"/>
  <c r="N283" i="1"/>
  <c r="N358" i="1"/>
  <c r="N171" i="1"/>
  <c r="N204" i="1"/>
  <c r="N113" i="1"/>
  <c r="N209" i="1"/>
  <c r="N208" i="1"/>
  <c r="N344" i="1"/>
  <c r="N326" i="1"/>
  <c r="N136" i="1"/>
  <c r="N172" i="1"/>
  <c r="N232" i="1"/>
  <c r="N296" i="1"/>
  <c r="N348" i="1"/>
  <c r="N119" i="1"/>
  <c r="N231" i="1"/>
  <c r="N327" i="1"/>
  <c r="N236" i="1"/>
  <c r="N135" i="1"/>
  <c r="N16" i="1"/>
  <c r="N24" i="1"/>
  <c r="N12" i="1"/>
  <c r="N218" i="1"/>
  <c r="N321" i="1"/>
  <c r="N75" i="1"/>
  <c r="N267" i="1"/>
  <c r="N352" i="1"/>
  <c r="N120" i="1"/>
  <c r="N193" i="1"/>
  <c r="N81" i="1"/>
  <c r="N337" i="1"/>
  <c r="N128" i="1"/>
  <c r="N256" i="1"/>
  <c r="N360" i="1"/>
  <c r="N27" i="1"/>
  <c r="N149" i="1"/>
  <c r="N293" i="1"/>
  <c r="N139" i="1"/>
  <c r="N294" i="1"/>
  <c r="N203" i="1"/>
  <c r="N23" i="1"/>
  <c r="O236" i="2" l="1"/>
  <c r="K304" i="3"/>
  <c r="O76" i="2"/>
  <c r="K288" i="3"/>
  <c r="O177" i="2"/>
  <c r="K196" i="3"/>
  <c r="O327" i="2"/>
  <c r="K102" i="3"/>
  <c r="O192" i="2"/>
  <c r="K59" i="3"/>
  <c r="O343" i="2"/>
  <c r="K319" i="3"/>
  <c r="O138" i="2"/>
  <c r="K142" i="3"/>
  <c r="O133" i="2"/>
  <c r="K55" i="3"/>
  <c r="O368" i="2"/>
  <c r="K186" i="3"/>
  <c r="O38" i="2"/>
  <c r="K13" i="3"/>
  <c r="O17" i="2"/>
  <c r="K63" i="3"/>
  <c r="O11" i="2"/>
  <c r="K148" i="3"/>
  <c r="O337" i="2"/>
  <c r="K84" i="3"/>
  <c r="O264" i="2"/>
  <c r="K333" i="3"/>
  <c r="O183" i="2"/>
  <c r="K24" i="3"/>
  <c r="O282" i="2"/>
  <c r="K60" i="3"/>
  <c r="O359" i="2"/>
  <c r="K137" i="3"/>
  <c r="O150" i="2"/>
  <c r="K103" i="3"/>
  <c r="O294" i="2"/>
  <c r="K106" i="3"/>
  <c r="O85" i="2"/>
  <c r="K10" i="3"/>
  <c r="O122" i="2"/>
  <c r="K249" i="3"/>
  <c r="O251" i="2"/>
  <c r="K117" i="3"/>
  <c r="O44" i="2"/>
  <c r="K251" i="3"/>
  <c r="O27" i="2"/>
  <c r="K280" i="3"/>
  <c r="O135" i="2"/>
  <c r="K187" i="3"/>
  <c r="O40" i="2"/>
  <c r="K252" i="3"/>
  <c r="O330" i="2"/>
  <c r="K312" i="3"/>
  <c r="O48" i="2"/>
  <c r="K145" i="3"/>
  <c r="O32" i="2"/>
  <c r="K153" i="3"/>
  <c r="O81" i="2"/>
  <c r="K160" i="3"/>
  <c r="O348" i="2"/>
  <c r="K121" i="3"/>
  <c r="O353" i="2"/>
  <c r="K125" i="3"/>
  <c r="O215" i="2"/>
  <c r="K227" i="3"/>
  <c r="O156" i="2"/>
  <c r="K314" i="3"/>
  <c r="O96" i="2"/>
  <c r="K80" i="3"/>
  <c r="O216" i="2"/>
  <c r="K150" i="3"/>
  <c r="O167" i="2"/>
  <c r="K240" i="3"/>
  <c r="O26" i="2"/>
  <c r="K228" i="3"/>
  <c r="O10" i="2"/>
  <c r="K310" i="3"/>
  <c r="O56" i="2"/>
  <c r="K16" i="3"/>
  <c r="O296" i="2"/>
  <c r="K100" i="3"/>
  <c r="O103" i="2"/>
  <c r="K35" i="3"/>
  <c r="O273" i="2"/>
  <c r="K235" i="3"/>
  <c r="O42" i="2"/>
  <c r="K363" i="3"/>
  <c r="O112" i="2"/>
  <c r="K247" i="3"/>
  <c r="O172" i="2"/>
  <c r="K218" i="3"/>
  <c r="O305" i="2"/>
  <c r="K27" i="3"/>
  <c r="O129" i="2"/>
  <c r="K362" i="3"/>
  <c r="O184" i="2"/>
  <c r="K159" i="3"/>
  <c r="O145" i="2"/>
  <c r="K188" i="3"/>
  <c r="O247" i="2"/>
  <c r="K129" i="3"/>
  <c r="O136" i="2"/>
  <c r="K41" i="3"/>
  <c r="O90" i="2"/>
  <c r="K315" i="3"/>
  <c r="O220" i="2"/>
  <c r="K344" i="3"/>
  <c r="O332" i="2"/>
  <c r="K295" i="3"/>
  <c r="O23" i="2"/>
  <c r="K94" i="3"/>
  <c r="O326" i="2"/>
  <c r="K127" i="3"/>
  <c r="O200" i="2"/>
  <c r="K158" i="3"/>
  <c r="O331" i="2"/>
  <c r="K212" i="3"/>
  <c r="O246" i="2"/>
  <c r="K267" i="3"/>
  <c r="O321" i="2"/>
  <c r="K8" i="3"/>
  <c r="O87" i="2"/>
  <c r="K239" i="3"/>
  <c r="O72" i="2"/>
  <c r="K161" i="3"/>
  <c r="O252" i="2"/>
  <c r="K306" i="3"/>
  <c r="O86" i="2"/>
  <c r="K126" i="3"/>
  <c r="O218" i="2"/>
  <c r="K294" i="3"/>
  <c r="O140" i="2"/>
  <c r="K173" i="3"/>
  <c r="O12" i="2"/>
  <c r="K110" i="3"/>
  <c r="O37" i="2"/>
  <c r="K151" i="3"/>
  <c r="O8" i="2"/>
  <c r="K165" i="3"/>
  <c r="O168" i="2"/>
  <c r="K78" i="3"/>
  <c r="O315" i="2"/>
  <c r="K193" i="3"/>
  <c r="O70" i="2"/>
  <c r="K355" i="3"/>
  <c r="O60" i="2"/>
  <c r="K348" i="3"/>
  <c r="O171" i="2"/>
  <c r="K140" i="3"/>
  <c r="O196" i="2"/>
  <c r="K46" i="3"/>
  <c r="O279" i="2"/>
  <c r="K211" i="3"/>
  <c r="O170" i="2"/>
  <c r="K195" i="3"/>
  <c r="O347" i="2"/>
  <c r="K225" i="3"/>
  <c r="O360" i="2"/>
  <c r="K141" i="3"/>
  <c r="O71" i="2"/>
  <c r="K98" i="3"/>
  <c r="O186" i="2"/>
  <c r="K241" i="3"/>
  <c r="O198" i="2"/>
  <c r="K261" i="3"/>
  <c r="O256" i="2"/>
  <c r="K266" i="3"/>
  <c r="O283" i="2"/>
  <c r="K290" i="3"/>
  <c r="O124" i="2"/>
  <c r="K318" i="3"/>
  <c r="O272" i="2"/>
  <c r="K88" i="3"/>
  <c r="O289" i="2"/>
  <c r="K164" i="3"/>
  <c r="O39" i="2"/>
  <c r="K185" i="3"/>
  <c r="O128" i="2"/>
  <c r="K175" i="3"/>
  <c r="O225" i="2"/>
  <c r="K353" i="3"/>
  <c r="O268" i="2"/>
  <c r="K72" i="3"/>
  <c r="O119" i="2"/>
  <c r="K238" i="3"/>
  <c r="O311" i="2"/>
  <c r="K11" i="3"/>
  <c r="O224" i="2"/>
  <c r="K205" i="3"/>
  <c r="O219" i="2"/>
  <c r="K99" i="3"/>
  <c r="O193" i="2"/>
  <c r="K242" i="3"/>
  <c r="O240" i="2"/>
  <c r="K278" i="3"/>
  <c r="O364" i="2"/>
  <c r="K30" i="3"/>
  <c r="O199" i="2"/>
  <c r="K282" i="3"/>
  <c r="O55" i="2"/>
  <c r="K206" i="3"/>
  <c r="O300" i="2"/>
  <c r="K144" i="3"/>
  <c r="O187" i="2"/>
  <c r="K32" i="3"/>
  <c r="O7" i="2"/>
  <c r="K120" i="3"/>
  <c r="O33" i="2"/>
  <c r="K257" i="3"/>
  <c r="O59" i="2"/>
  <c r="K286" i="3"/>
  <c r="O288" i="2"/>
  <c r="K316" i="3"/>
  <c r="O217" i="2"/>
  <c r="K134" i="3"/>
  <c r="O28" i="2"/>
  <c r="K119" i="3"/>
  <c r="O151" i="2"/>
  <c r="K194" i="3"/>
  <c r="O65" i="2"/>
  <c r="K339" i="3"/>
  <c r="O266" i="2"/>
  <c r="K70" i="3"/>
  <c r="O117" i="2"/>
  <c r="K22" i="3"/>
  <c r="O75" i="2"/>
  <c r="K272" i="3"/>
  <c r="O161" i="2"/>
  <c r="K202" i="3"/>
  <c r="O80" i="2"/>
  <c r="K3" i="3"/>
  <c r="O248" i="2"/>
  <c r="K352" i="3"/>
  <c r="O91" i="2"/>
  <c r="K138" i="3"/>
  <c r="O144" i="2"/>
  <c r="K224" i="3"/>
  <c r="O328" i="2"/>
  <c r="K309" i="3"/>
  <c r="O97" i="2"/>
  <c r="K321" i="3"/>
  <c r="O234" i="2"/>
  <c r="K91" i="3"/>
  <c r="O209" i="2"/>
  <c r="K12" i="3"/>
  <c r="O202" i="2"/>
  <c r="K207" i="3"/>
  <c r="O113" i="2"/>
  <c r="K250" i="3"/>
  <c r="O188" i="2"/>
  <c r="K116" i="3"/>
  <c r="O64" i="2"/>
  <c r="K176" i="3"/>
  <c r="O295" i="2"/>
  <c r="K256" i="3"/>
  <c r="O304" i="2"/>
  <c r="K203" i="3"/>
  <c r="O299" i="2"/>
  <c r="K66" i="3"/>
  <c r="O341" i="2"/>
  <c r="K14" i="3"/>
  <c r="O358" i="2"/>
  <c r="K82" i="3"/>
  <c r="O104" i="2"/>
  <c r="K351" i="3"/>
  <c r="O320" i="2"/>
  <c r="K122" i="3"/>
  <c r="O257" i="2"/>
  <c r="K36" i="3"/>
  <c r="O250" i="2"/>
  <c r="K198" i="3"/>
  <c r="O231" i="2"/>
  <c r="K217" i="3"/>
  <c r="O241" i="2"/>
  <c r="K233" i="3"/>
  <c r="O74" i="2"/>
  <c r="K42" i="3"/>
  <c r="O43" i="2"/>
  <c r="K368" i="3"/>
  <c r="O120" i="2"/>
  <c r="K197" i="3"/>
  <c r="O232" i="2"/>
  <c r="K209" i="3"/>
  <c r="O49" i="2"/>
  <c r="K76" i="3"/>
  <c r="O107" i="2"/>
  <c r="K245" i="3"/>
  <c r="O263" i="2"/>
  <c r="K172" i="3"/>
  <c r="O352" i="2"/>
  <c r="K356" i="3"/>
  <c r="O280" i="2"/>
  <c r="K292" i="3"/>
  <c r="O102" i="2"/>
  <c r="K365" i="3"/>
  <c r="O267" i="2"/>
  <c r="K360" i="3"/>
  <c r="O284" i="2"/>
  <c r="K50" i="3"/>
  <c r="O108" i="2"/>
  <c r="K135" i="3"/>
  <c r="O58" i="2"/>
  <c r="K201" i="3"/>
  <c r="O361" i="2"/>
  <c r="K174" i="3"/>
  <c r="O203" i="2"/>
  <c r="K311" i="3"/>
  <c r="O344" i="2"/>
  <c r="K157" i="3"/>
  <c r="O197" i="2"/>
  <c r="K101" i="3"/>
  <c r="O298" i="2"/>
  <c r="K340" i="3"/>
  <c r="O235" i="2"/>
  <c r="K191" i="3"/>
  <c r="O346" i="2"/>
  <c r="K244" i="3"/>
  <c r="O208" i="2"/>
  <c r="K231" i="3"/>
  <c r="O88" i="2"/>
  <c r="K167" i="3"/>
  <c r="O139" i="2"/>
  <c r="K43" i="3"/>
  <c r="O342" i="2"/>
  <c r="K64" i="3"/>
  <c r="O293" i="2"/>
  <c r="K213" i="3"/>
  <c r="O24" i="2"/>
  <c r="K255" i="3"/>
  <c r="O92" i="2"/>
  <c r="K308" i="3"/>
  <c r="O123" i="2"/>
  <c r="K243" i="3"/>
  <c r="O149" i="2"/>
  <c r="K67" i="3"/>
  <c r="O16" i="2"/>
  <c r="K265" i="3"/>
  <c r="O204" i="2"/>
  <c r="K177" i="3"/>
  <c r="O316" i="2"/>
  <c r="K97" i="3"/>
  <c r="O155" i="2"/>
  <c r="K152" i="3"/>
  <c r="O362" i="2"/>
  <c r="K317" i="3"/>
  <c r="O106" i="2"/>
  <c r="K324" i="3"/>
  <c r="O336" i="2"/>
  <c r="K162" i="3"/>
  <c r="O176" i="2"/>
  <c r="K4" i="3"/>
  <c r="O363" i="2"/>
  <c r="K53" i="3"/>
  <c r="O160" i="2"/>
  <c r="K32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0021C5-F0AC-4C05-813C-ADB3C0873EE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5EB873-59B7-48C0-A1FE-C64487FFDB6D}" name="WorksheetConnection_Funnel Case Study Data_anjana.xlsx!Table1" type="102" refreshedVersion="8" minRefreshableVersion="5">
    <extLst>
      <ext xmlns:x15="http://schemas.microsoft.com/office/spreadsheetml/2010/11/main" uri="{DE250136-89BD-433C-8126-D09CA5730AF9}">
        <x15:connection id="Table1" autoDelete="1">
          <x15:rangePr sourceName="_xlcn.WorksheetConnection_FunnelCaseStudyData_anjana.xlsxTable11"/>
        </x15:connection>
      </ext>
    </extLst>
  </connection>
  <connection id="3" xr16:uid="{1D3A4EDA-EF8F-4887-A78A-4CAEEE496865}" name="WorksheetConnection_Funnel Case Study Data_anjana.xlsx!Table4" type="102" refreshedVersion="8" minRefreshableVersion="5">
    <extLst>
      <ext xmlns:x15="http://schemas.microsoft.com/office/spreadsheetml/2010/11/main" uri="{DE250136-89BD-433C-8126-D09CA5730AF9}">
        <x15:connection id="Table4">
          <x15:rangePr sourceName="_xlcn.WorksheetConnection_FunnelCaseStudyData_anjana.xlsxTable41"/>
        </x15:connection>
      </ext>
    </extLst>
  </connection>
</connections>
</file>

<file path=xl/sharedStrings.xml><?xml version="1.0" encoding="utf-8"?>
<sst xmlns="http://schemas.openxmlformats.org/spreadsheetml/2006/main" count="245" uniqueCount="89">
  <si>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</si>
  <si>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</si>
  <si>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</si>
  <si>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</si>
  <si>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</si>
  <si>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</si>
  <si>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</si>
  <si>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</si>
  <si>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</si>
  <si>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</si>
  <si>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</si>
  <si>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</si>
  <si>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</si>
  <si>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</si>
  <si>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</si>
  <si>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</si>
  <si>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</si>
  <si>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</si>
  <si>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</si>
  <si>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</si>
  <si>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</si>
  <si>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</si>
  <si>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</si>
  <si>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</si>
  <si>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</si>
  <si>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</si>
  <si>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</si>
  <si>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</si>
  <si>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</si>
  <si>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</si>
  <si>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</si>
  <si>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</si>
  <si>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</si>
  <si>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</si>
  <si>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Day</t>
  </si>
  <si>
    <t>Orders of Same day last week</t>
  </si>
  <si>
    <t>last week date</t>
  </si>
  <si>
    <t>listing of same day last week</t>
  </si>
  <si>
    <t>overall Conversion last week same day</t>
  </si>
  <si>
    <t>Grand Total</t>
  </si>
  <si>
    <t>Order Change w.r.t same day last week</t>
  </si>
  <si>
    <t>Last Week Date</t>
  </si>
  <si>
    <t>facebook Traffic change w.r.t same day last week</t>
  </si>
  <si>
    <t>Twitter Traffic change  w.r.t same day last week</t>
  </si>
  <si>
    <t>youtube Traffic change  w.r.t same day last week</t>
  </si>
  <si>
    <t>Other Traffic change  w.r.t same day last week2</t>
  </si>
  <si>
    <t>NA</t>
  </si>
  <si>
    <t>Traffic Change w.r.t same day last week</t>
  </si>
  <si>
    <t>Row Labels</t>
  </si>
  <si>
    <t>Sum of Facebook</t>
  </si>
  <si>
    <t>Sum of Youtube</t>
  </si>
  <si>
    <t>Sum of Twitter</t>
  </si>
  <si>
    <t>Sum of Others</t>
  </si>
  <si>
    <t>Order with respect to same day last week2</t>
  </si>
  <si>
    <t>Order w.r.t same day last week</t>
  </si>
  <si>
    <t>youtube traffic</t>
  </si>
  <si>
    <t>Twitter Traffic</t>
  </si>
  <si>
    <t>Others traffic</t>
  </si>
  <si>
    <t xml:space="preserve"> Facebook traffic</t>
  </si>
  <si>
    <t>L2M w.r.t dame day last week</t>
  </si>
  <si>
    <t>M2C w.r.t same day last week</t>
  </si>
  <si>
    <t>C2P w.r.t same day last week</t>
  </si>
  <si>
    <t>P2O w.r.t same day last week</t>
  </si>
  <si>
    <t>Sum of L2M w.r.t dame day last week</t>
  </si>
  <si>
    <t>Sum of M2C w.r.t same day last week</t>
  </si>
  <si>
    <t>Sum of C2P w.r.t same day last week</t>
  </si>
  <si>
    <t>Sum of P2O w.r.t same day last week</t>
  </si>
  <si>
    <t>M2C w.r.t same day last_week</t>
  </si>
  <si>
    <t>C2P w.r.t same day last_week</t>
  </si>
  <si>
    <t>P2O w.r.t same day last_week</t>
  </si>
  <si>
    <t xml:space="preserve"> L2M w.r.t same day last_week</t>
  </si>
  <si>
    <t>Order Change w.r.t. same day last week</t>
  </si>
  <si>
    <t>Low order date</t>
  </si>
  <si>
    <t>Sum of Average Discount</t>
  </si>
  <si>
    <t xml:space="preserve">L2M </t>
  </si>
  <si>
    <t xml:space="preserve">M2C </t>
  </si>
  <si>
    <t xml:space="preserve">C2P </t>
  </si>
  <si>
    <t xml:space="preserve">P2O </t>
  </si>
  <si>
    <t>High order date</t>
  </si>
  <si>
    <t>Order change rate</t>
  </si>
  <si>
    <t>Order change w.r.t last week same day</t>
  </si>
  <si>
    <t>High Order Date</t>
  </si>
  <si>
    <t>Average of Average Discount</t>
  </si>
  <si>
    <t>Sum of Out of stock Items per restaurant</t>
  </si>
  <si>
    <t>Sum of Avearge Packaging charges</t>
  </si>
  <si>
    <t>Sum of Average Delivery Charges</t>
  </si>
  <si>
    <t>Sum of Avg Cost for two</t>
  </si>
  <si>
    <t>Lowest Order Date</t>
  </si>
  <si>
    <t>lowest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</si>
</sst>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d"/>
    <numFmt numFmtId="165" formatCode="0.0%"/>
  </numFmts>
  <fonts count="4" x14ac:knownFonts="1">
    <font>
      <sz val="12"/>
      <color theme="1"/>
      <name val="Calibri"/>
      <family val="2"/>
      <scheme val="minor"/>
    </font>
    <font>
      <sz val="12"/>
      <color theme="1"/>
      <name val="Calibri"/>
      <family val="2"/>
      <scheme val="minor"/>
    </font>
    <font>
      <b/>
      <sz val="12"/>
      <color theme="0"/>
      <name val="Calibri"/>
      <family val="2"/>
      <scheme val="minor"/>
    </font>
    <font>
      <sz val="8"/>
      <name val="Calibri"/>
      <family val="2"/>
      <scheme val="minor"/>
    </font>
  </fonts>
  <fills count="5">
    <fill>
      <patternFill patternType="none"/>
    </fill>
    <fill>
      <patternFill patternType="gray125"/>
    </fill>
    <fill>
      <patternFill patternType="solid">
        <fgColor rgb="FF7030A0"/>
        <bgColor indexed="64"/>
      </patternFill>
    </fill>
    <fill>
      <patternFill patternType="solid">
        <fgColor theme="9" tint="0.39997558519241921"/>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2" fillId="2" borderId="1" xfId="0" applyFont="1" applyFill="1" applyBorder="1"/>
    <xf numFmtId="0" fontId="0" fillId="0" borderId="1" xfId="0" applyBorder="1"/>
    <xf numFmtId="9" fontId="0" fillId="0" borderId="1" xfId="1" applyFont="1" applyBorder="1"/>
    <xf numFmtId="14" fontId="2" fillId="2" borderId="1" xfId="0" applyNumberFormat="1" applyFont="1" applyFill="1" applyBorder="1" applyAlignment="1">
      <alignment horizontal="center"/>
    </xf>
    <xf numFmtId="1" fontId="0" fillId="0" borderId="0" xfId="0" applyNumberFormat="1"/>
    <xf numFmtId="9" fontId="0" fillId="0" borderId="0" xfId="1" applyFont="1"/>
    <xf numFmtId="0" fontId="2" fillId="2" borderId="2" xfId="0" applyFont="1" applyFill="1" applyBorder="1"/>
    <xf numFmtId="164" fontId="0" fillId="0" borderId="1" xfId="0" applyNumberFormat="1" applyBorder="1"/>
    <xf numFmtId="14" fontId="2" fillId="2" borderId="3" xfId="0" applyNumberFormat="1" applyFont="1" applyFill="1" applyBorder="1" applyAlignment="1">
      <alignment horizontal="center"/>
    </xf>
    <xf numFmtId="14" fontId="0" fillId="0" borderId="3" xfId="0" applyNumberFormat="1" applyBorder="1"/>
    <xf numFmtId="14" fontId="0" fillId="0" borderId="0" xfId="0" applyNumberFormat="1"/>
    <xf numFmtId="165" fontId="0" fillId="0" borderId="0" xfId="1" applyNumberFormat="1" applyFont="1"/>
    <xf numFmtId="0" fontId="0" fillId="0" borderId="0" xfId="1" applyNumberFormat="1" applyFont="1"/>
    <xf numFmtId="10" fontId="0" fillId="0" borderId="0" xfId="0" applyNumberFormat="1"/>
    <xf numFmtId="10" fontId="0" fillId="0" borderId="0" xfId="1" applyNumberFormat="1" applyFont="1"/>
    <xf numFmtId="0" fontId="0" fillId="0" borderId="0" xfId="0" pivotButton="1"/>
    <xf numFmtId="14" fontId="0" fillId="0" borderId="0" xfId="0" applyNumberFormat="1" applyAlignment="1">
      <alignment horizontal="left"/>
    </xf>
    <xf numFmtId="0" fontId="0" fillId="0" borderId="4" xfId="0" applyBorder="1"/>
    <xf numFmtId="14" fontId="2" fillId="2" borderId="5" xfId="0" applyNumberFormat="1" applyFont="1" applyFill="1" applyBorder="1"/>
    <xf numFmtId="0" fontId="2" fillId="2" borderId="6" xfId="0" applyFont="1" applyFill="1" applyBorder="1"/>
    <xf numFmtId="0" fontId="2" fillId="2" borderId="7" xfId="0" applyFont="1" applyFill="1" applyBorder="1"/>
    <xf numFmtId="14" fontId="0" fillId="0" borderId="8" xfId="0" applyNumberFormat="1" applyBorder="1"/>
    <xf numFmtId="0" fontId="0" fillId="0" borderId="9" xfId="0" applyBorder="1"/>
    <xf numFmtId="0" fontId="0" fillId="0" borderId="10" xfId="0" applyBorder="1"/>
    <xf numFmtId="1" fontId="0" fillId="0" borderId="6" xfId="0" applyNumberFormat="1" applyBorder="1"/>
    <xf numFmtId="1" fontId="0" fillId="0" borderId="1" xfId="0" applyNumberFormat="1" applyBorder="1"/>
    <xf numFmtId="1" fontId="0" fillId="0" borderId="9" xfId="0" applyNumberFormat="1" applyBorder="1"/>
    <xf numFmtId="1" fontId="0" fillId="0" borderId="0" xfId="0" applyNumberFormat="1" applyBorder="1"/>
    <xf numFmtId="164" fontId="0" fillId="0" borderId="3" xfId="0" applyNumberFormat="1" applyBorder="1"/>
    <xf numFmtId="164" fontId="0" fillId="0" borderId="8" xfId="0" applyNumberFormat="1" applyBorder="1"/>
    <xf numFmtId="9" fontId="2" fillId="2" borderId="6" xfId="1" applyFont="1" applyFill="1" applyBorder="1"/>
    <xf numFmtId="0" fontId="0" fillId="0" borderId="0" xfId="0" applyNumberFormat="1"/>
    <xf numFmtId="9" fontId="0" fillId="0" borderId="0" xfId="1" applyNumberFormat="1" applyFont="1"/>
    <xf numFmtId="14" fontId="0" fillId="3" borderId="3" xfId="0" applyNumberFormat="1" applyFill="1" applyBorder="1"/>
    <xf numFmtId="9" fontId="0" fillId="0" borderId="4" xfId="1" applyFont="1" applyBorder="1"/>
    <xf numFmtId="9" fontId="0" fillId="0" borderId="9" xfId="1" applyFont="1" applyBorder="1"/>
    <xf numFmtId="9" fontId="0" fillId="0" borderId="10" xfId="1" applyFont="1" applyBorder="1"/>
    <xf numFmtId="10" fontId="0" fillId="4" borderId="0" xfId="0" applyNumberFormat="1" applyFont="1" applyFill="1"/>
    <xf numFmtId="10" fontId="0" fillId="4" borderId="0" xfId="0" applyNumberFormat="1" applyFill="1"/>
    <xf numFmtId="10" fontId="0" fillId="3" borderId="0" xfId="0" applyNumberFormat="1" applyFill="1"/>
    <xf numFmtId="9" fontId="0" fillId="0" borderId="6" xfId="1" applyFont="1" applyBorder="1"/>
    <xf numFmtId="9" fontId="0" fillId="3" borderId="1" xfId="1" applyFont="1" applyFill="1" applyBorder="1"/>
    <xf numFmtId="9" fontId="0" fillId="4" borderId="6" xfId="1" applyFont="1" applyFill="1" applyBorder="1"/>
    <xf numFmtId="9" fontId="0" fillId="4" borderId="1" xfId="1" applyFont="1" applyFill="1" applyBorder="1"/>
  </cellXfs>
  <cellStyles count="2">
    <cellStyle name="Normal" xfId="0" builtinId="0"/>
    <cellStyle name="Percent" xfId="1" builtinId="5"/>
  </cellStyles>
  <dxfs count="92">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fill>
        <patternFill patternType="solid">
          <bgColor theme="9" tint="0.39997558519241921"/>
        </patternFill>
      </fill>
    </dxf>
    <dxf>
      <fill>
        <patternFill patternType="solid">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FF0000"/>
      </font>
    </dxf>
    <dxf>
      <fill>
        <patternFill patternType="solid">
          <bgColor theme="9" tint="0.39997558519241921"/>
        </patternFill>
      </fill>
    </dxf>
    <dxf>
      <fill>
        <patternFill>
          <bgColor rgb="FFFF0000"/>
        </patternFill>
      </fill>
    </dxf>
    <dxf>
      <font>
        <color theme="1"/>
      </font>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theme="1"/>
      </font>
    </dxf>
    <dxf>
      <fill>
        <patternFill>
          <bgColor rgb="FFFF0000"/>
        </patternFill>
      </fill>
    </dxf>
    <dxf>
      <fill>
        <patternFill patternType="solid">
          <bgColor theme="9" tint="0.39997558519241921"/>
        </patternFill>
      </fill>
    </dxf>
    <dxf>
      <font>
        <color rgb="FFFF0000"/>
      </font>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numFmt numFmtId="13" formatCode="0%"/>
    </dxf>
    <dxf>
      <numFmt numFmtId="13" formatCode="0%"/>
    </dxf>
    <dxf>
      <numFmt numFmtId="1" formatCode="0"/>
      <border diagonalUp="0" diagonalDown="0">
        <left style="thin">
          <color indexed="64"/>
        </left>
        <right/>
        <top style="thin">
          <color indexed="64"/>
        </top>
        <bottom style="thin">
          <color indexed="64"/>
        </bottom>
      </border>
    </dxf>
    <dxf>
      <numFmt numFmtId="13" formatCode="0%"/>
    </dxf>
    <dxf>
      <numFmt numFmtId="19" formatCode="dd/mm/yyyy"/>
      <border diagonalUp="0" diagonalDown="0" outline="0">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64" formatCode="dddd"/>
      <border diagonalUp="0" diagonalDown="0" outline="0">
        <left/>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5" formatCode="0.0%"/>
    </dxf>
    <dxf>
      <font>
        <b val="0"/>
        <i val="0"/>
        <strike val="0"/>
        <condense val="0"/>
        <extend val="0"/>
        <outline val="0"/>
        <shadow val="0"/>
        <u val="none"/>
        <vertAlign val="baseline"/>
        <sz val="12"/>
        <color theme="1"/>
        <name val="Calibri"/>
        <family val="2"/>
        <scheme val="minor"/>
      </font>
      <numFmt numFmtId="14" formatCode="0.00%"/>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0" formatCode="General"/>
    </dxf>
    <dxf>
      <numFmt numFmtId="1" formatCode="0"/>
    </dxf>
    <dxf>
      <numFmt numFmtId="1" formatCode="0"/>
    </dxf>
    <dxf>
      <numFmt numFmtId="19" formatCode="dd/mm/yyyy"/>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dddd"/>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left style="thin">
          <color indexed="64"/>
        </left>
      </border>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[AnjanaK_swiggy.xlsx]Orders High &amp; Low!PivotTable1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Highest Order date w.r.t last week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High &amp; Low'!$B$3</c:f>
              <c:strCache>
                <c:ptCount val="1"/>
                <c:pt idx="0">
                  <c:v>Total</c:v>
                </c:pt>
              </c:strCache>
            </c:strRef>
          </c:tx>
          <c:spPr>
            <a:solidFill>
              <a:schemeClr val="accent1"/>
            </a:solidFill>
            <a:ln>
              <a:noFill/>
            </a:ln>
            <a:effectLst/>
          </c:spPr>
          <c:invertIfNegative val="0"/>
          <c:cat>
            <c:strRef>
              <c:f>'Orders High &amp; Low'!$A$4:$A$19</c:f>
              <c:strCache>
                <c:ptCount val="15"/>
                <c:pt idx="0">
                  <c:v>24-11-2019</c:v>
                </c:pt>
                <c:pt idx="1">
                  <c:v>23-07-2019</c:v>
                </c:pt>
                <c:pt idx="2">
                  <c:v>26-02-2019</c:v>
                </c:pt>
                <c:pt idx="3">
                  <c:v>05-02-2019</c:v>
                </c:pt>
                <c:pt idx="4">
                  <c:v>27-06-2019</c:v>
                </c:pt>
                <c:pt idx="5">
                  <c:v>21-09-2019</c:v>
                </c:pt>
                <c:pt idx="6">
                  <c:v>18-08-2019</c:v>
                </c:pt>
                <c:pt idx="7">
                  <c:v>17-01-2019</c:v>
                </c:pt>
                <c:pt idx="8">
                  <c:v>09-03-2019</c:v>
                </c:pt>
                <c:pt idx="9">
                  <c:v>11-04-2019</c:v>
                </c:pt>
                <c:pt idx="10">
                  <c:v>22-01-2019</c:v>
                </c:pt>
                <c:pt idx="11">
                  <c:v>26-03-2019</c:v>
                </c:pt>
                <c:pt idx="12">
                  <c:v>18-04-2019</c:v>
                </c:pt>
                <c:pt idx="13">
                  <c:v>21-10-2019</c:v>
                </c:pt>
                <c:pt idx="14">
                  <c:v>14-04-2019</c:v>
                </c:pt>
              </c:strCache>
            </c:strRef>
          </c:cat>
          <c:val>
            <c:numRef>
              <c:f>'Orders High &amp; Low'!$B$4:$B$19</c:f>
              <c:numCache>
                <c:formatCode>0.00%</c:formatCode>
                <c:ptCount val="15"/>
                <c:pt idx="0">
                  <c:v>1.3547702422639891</c:v>
                </c:pt>
                <c:pt idx="1">
                  <c:v>1.3503180372102532</c:v>
                </c:pt>
                <c:pt idx="2">
                  <c:v>1.2004191790539451</c:v>
                </c:pt>
                <c:pt idx="3">
                  <c:v>1.1476852728398028</c:v>
                </c:pt>
                <c:pt idx="4">
                  <c:v>1.1472182813955829</c:v>
                </c:pt>
                <c:pt idx="5">
                  <c:v>1.1152745531323451</c:v>
                </c:pt>
                <c:pt idx="6">
                  <c:v>1.0661671278564273</c:v>
                </c:pt>
                <c:pt idx="7">
                  <c:v>1.0595416371384867</c:v>
                </c:pt>
                <c:pt idx="8">
                  <c:v>1.0202070652584099</c:v>
                </c:pt>
                <c:pt idx="9">
                  <c:v>0.9239043412518404</c:v>
                </c:pt>
                <c:pt idx="10">
                  <c:v>0.85430485686646174</c:v>
                </c:pt>
                <c:pt idx="11">
                  <c:v>0.77964973472889199</c:v>
                </c:pt>
                <c:pt idx="12">
                  <c:v>0.7302283946685022</c:v>
                </c:pt>
                <c:pt idx="13">
                  <c:v>0.32382903302894461</c:v>
                </c:pt>
                <c:pt idx="14">
                  <c:v>0.28376620785956508</c:v>
                </c:pt>
              </c:numCache>
            </c:numRef>
          </c:val>
          <c:extLst>
            <c:ext xmlns:c16="http://schemas.microsoft.com/office/drawing/2014/chart" uri="{C3380CC4-5D6E-409C-BE32-E72D297353CC}">
              <c16:uniqueId val="{00000000-248D-4B0B-B29D-FE6071C12A75}"/>
            </c:ext>
          </c:extLst>
        </c:ser>
        <c:dLbls>
          <c:showLegendKey val="0"/>
          <c:showVal val="0"/>
          <c:showCatName val="0"/>
          <c:showSerName val="0"/>
          <c:showPercent val="0"/>
          <c:showBubbleSize val="0"/>
        </c:dLbls>
        <c:gapWidth val="219"/>
        <c:overlap val="-27"/>
        <c:axId val="1759016095"/>
        <c:axId val="1759017535"/>
      </c:barChart>
      <c:catAx>
        <c:axId val="175901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017535"/>
        <c:crosses val="autoZero"/>
        <c:auto val="1"/>
        <c:lblAlgn val="ctr"/>
        <c:lblOffset val="100"/>
        <c:noMultiLvlLbl val="0"/>
      </c:catAx>
      <c:valAx>
        <c:axId val="1759017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01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[AnjanaK_swiggy.xlsx]Supporting_data_chart!PivotTable21</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Supporting_data_chart!$C$111</c:f>
              <c:strCache>
                <c:ptCount val="1"/>
                <c:pt idx="0">
                  <c:v>Order change w.r.t last week same day</c:v>
                </c:pt>
              </c:strCache>
            </c:strRef>
          </c:tx>
          <c:spPr>
            <a:solidFill>
              <a:schemeClr val="accent1"/>
            </a:solidFill>
            <a:ln>
              <a:noFill/>
            </a:ln>
            <a:effectLst/>
          </c:spPr>
          <c:invertIfNegative val="0"/>
          <c:cat>
            <c:strRef>
              <c:f>Supporting_data_chart!$B$112:$B$127</c:f>
              <c:strCache>
                <c:ptCount val="15"/>
                <c:pt idx="0">
                  <c:v>24-11-2019</c:v>
                </c:pt>
                <c:pt idx="1">
                  <c:v>23-07-2019</c:v>
                </c:pt>
                <c:pt idx="2">
                  <c:v>26-02-2019</c:v>
                </c:pt>
                <c:pt idx="3">
                  <c:v>05-02-2019</c:v>
                </c:pt>
                <c:pt idx="4">
                  <c:v>27-06-2019</c:v>
                </c:pt>
                <c:pt idx="5">
                  <c:v>21-09-2019</c:v>
                </c:pt>
                <c:pt idx="6">
                  <c:v>18-08-2019</c:v>
                </c:pt>
                <c:pt idx="7">
                  <c:v>17-01-2019</c:v>
                </c:pt>
                <c:pt idx="8">
                  <c:v>09-03-2019</c:v>
                </c:pt>
                <c:pt idx="9">
                  <c:v>11-04-2019</c:v>
                </c:pt>
                <c:pt idx="10">
                  <c:v>22-01-2019</c:v>
                </c:pt>
                <c:pt idx="11">
                  <c:v>26-03-2019</c:v>
                </c:pt>
                <c:pt idx="12">
                  <c:v>18-04-2019</c:v>
                </c:pt>
                <c:pt idx="13">
                  <c:v>21-10-2019</c:v>
                </c:pt>
                <c:pt idx="14">
                  <c:v>14-04-2019</c:v>
                </c:pt>
              </c:strCache>
            </c:strRef>
          </c:cat>
          <c:val>
            <c:numRef>
              <c:f>Supporting_data_chart!$C$112:$C$127</c:f>
              <c:numCache>
                <c:formatCode>0.00%</c:formatCode>
                <c:ptCount val="15"/>
                <c:pt idx="0">
                  <c:v>1.3547702422639891</c:v>
                </c:pt>
                <c:pt idx="1">
                  <c:v>1.3503180372102532</c:v>
                </c:pt>
                <c:pt idx="2">
                  <c:v>1.2004191790539451</c:v>
                </c:pt>
                <c:pt idx="3">
                  <c:v>1.1476852728398028</c:v>
                </c:pt>
                <c:pt idx="4">
                  <c:v>1.1472182813955829</c:v>
                </c:pt>
                <c:pt idx="5">
                  <c:v>1.1152745531323451</c:v>
                </c:pt>
                <c:pt idx="6">
                  <c:v>1.0661671278564273</c:v>
                </c:pt>
                <c:pt idx="7">
                  <c:v>1.0595416371384867</c:v>
                </c:pt>
                <c:pt idx="8">
                  <c:v>1.0202070652584099</c:v>
                </c:pt>
                <c:pt idx="9">
                  <c:v>0.9239043412518404</c:v>
                </c:pt>
                <c:pt idx="10">
                  <c:v>0.85430485686646174</c:v>
                </c:pt>
                <c:pt idx="11">
                  <c:v>0.77964973472889199</c:v>
                </c:pt>
                <c:pt idx="12">
                  <c:v>0.7302283946685022</c:v>
                </c:pt>
                <c:pt idx="13">
                  <c:v>0.32382903302894461</c:v>
                </c:pt>
                <c:pt idx="14">
                  <c:v>0.28376620785956508</c:v>
                </c:pt>
              </c:numCache>
            </c:numRef>
          </c:val>
          <c:extLst>
            <c:ext xmlns:c16="http://schemas.microsoft.com/office/drawing/2014/chart" uri="{C3380CC4-5D6E-409C-BE32-E72D297353CC}">
              <c16:uniqueId val="{00000000-8AD6-422F-B219-EBC5B823596E}"/>
            </c:ext>
          </c:extLst>
        </c:ser>
        <c:dLbls>
          <c:showLegendKey val="0"/>
          <c:showVal val="0"/>
          <c:showCatName val="0"/>
          <c:showSerName val="0"/>
          <c:showPercent val="0"/>
          <c:showBubbleSize val="0"/>
        </c:dLbls>
        <c:gapWidth val="219"/>
        <c:overlap val="-27"/>
        <c:axId val="1667359855"/>
        <c:axId val="1667347855"/>
      </c:barChart>
      <c:lineChart>
        <c:grouping val="standard"/>
        <c:varyColors val="0"/>
        <c:ser>
          <c:idx val="2"/>
          <c:order val="2"/>
          <c:tx>
            <c:strRef>
              <c:f>Supporting_data_chart!$E$111</c:f>
              <c:strCache>
                <c:ptCount val="1"/>
                <c:pt idx="0">
                  <c:v>Sum of Avearge Packaging charges</c:v>
                </c:pt>
              </c:strCache>
            </c:strRef>
          </c:tx>
          <c:spPr>
            <a:ln w="28575" cap="rnd">
              <a:solidFill>
                <a:schemeClr val="accent3"/>
              </a:solidFill>
              <a:round/>
            </a:ln>
            <a:effectLst/>
          </c:spPr>
          <c:marker>
            <c:symbol val="none"/>
          </c:marker>
          <c:cat>
            <c:strRef>
              <c:f>Supporting_data_chart!$B$112:$B$127</c:f>
              <c:strCache>
                <c:ptCount val="15"/>
                <c:pt idx="0">
                  <c:v>24-11-2019</c:v>
                </c:pt>
                <c:pt idx="1">
                  <c:v>23-07-2019</c:v>
                </c:pt>
                <c:pt idx="2">
                  <c:v>26-02-2019</c:v>
                </c:pt>
                <c:pt idx="3">
                  <c:v>05-02-2019</c:v>
                </c:pt>
                <c:pt idx="4">
                  <c:v>27-06-2019</c:v>
                </c:pt>
                <c:pt idx="5">
                  <c:v>21-09-2019</c:v>
                </c:pt>
                <c:pt idx="6">
                  <c:v>18-08-2019</c:v>
                </c:pt>
                <c:pt idx="7">
                  <c:v>17-01-2019</c:v>
                </c:pt>
                <c:pt idx="8">
                  <c:v>09-03-2019</c:v>
                </c:pt>
                <c:pt idx="9">
                  <c:v>11-04-2019</c:v>
                </c:pt>
                <c:pt idx="10">
                  <c:v>22-01-2019</c:v>
                </c:pt>
                <c:pt idx="11">
                  <c:v>26-03-2019</c:v>
                </c:pt>
                <c:pt idx="12">
                  <c:v>18-04-2019</c:v>
                </c:pt>
                <c:pt idx="13">
                  <c:v>21-10-2019</c:v>
                </c:pt>
                <c:pt idx="14">
                  <c:v>14-04-2019</c:v>
                </c:pt>
              </c:strCache>
            </c:strRef>
          </c:cat>
          <c:val>
            <c:numRef>
              <c:f>Supporting_data_chart!$E$112:$E$127</c:f>
              <c:numCache>
                <c:formatCode>General</c:formatCode>
                <c:ptCount val="15"/>
                <c:pt idx="0">
                  <c:v>22</c:v>
                </c:pt>
                <c:pt idx="1">
                  <c:v>18</c:v>
                </c:pt>
                <c:pt idx="2">
                  <c:v>17</c:v>
                </c:pt>
                <c:pt idx="3">
                  <c:v>21</c:v>
                </c:pt>
                <c:pt idx="4">
                  <c:v>17</c:v>
                </c:pt>
                <c:pt idx="5">
                  <c:v>20</c:v>
                </c:pt>
                <c:pt idx="6">
                  <c:v>20</c:v>
                </c:pt>
                <c:pt idx="7">
                  <c:v>19</c:v>
                </c:pt>
                <c:pt idx="8">
                  <c:v>21</c:v>
                </c:pt>
                <c:pt idx="9">
                  <c:v>19</c:v>
                </c:pt>
                <c:pt idx="10">
                  <c:v>17</c:v>
                </c:pt>
                <c:pt idx="11">
                  <c:v>18</c:v>
                </c:pt>
                <c:pt idx="12">
                  <c:v>18</c:v>
                </c:pt>
                <c:pt idx="13">
                  <c:v>22</c:v>
                </c:pt>
                <c:pt idx="14">
                  <c:v>22</c:v>
                </c:pt>
              </c:numCache>
            </c:numRef>
          </c:val>
          <c:smooth val="0"/>
          <c:extLst>
            <c:ext xmlns:c16="http://schemas.microsoft.com/office/drawing/2014/chart" uri="{C3380CC4-5D6E-409C-BE32-E72D297353CC}">
              <c16:uniqueId val="{00000002-8AD6-422F-B219-EBC5B823596E}"/>
            </c:ext>
          </c:extLst>
        </c:ser>
        <c:ser>
          <c:idx val="3"/>
          <c:order val="3"/>
          <c:tx>
            <c:strRef>
              <c:f>Supporting_data_chart!$F$111</c:f>
              <c:strCache>
                <c:ptCount val="1"/>
                <c:pt idx="0">
                  <c:v>Sum of Average Delivery Charges</c:v>
                </c:pt>
              </c:strCache>
            </c:strRef>
          </c:tx>
          <c:spPr>
            <a:ln w="28575" cap="rnd">
              <a:solidFill>
                <a:schemeClr val="accent4"/>
              </a:solidFill>
              <a:round/>
            </a:ln>
            <a:effectLst/>
          </c:spPr>
          <c:marker>
            <c:symbol val="none"/>
          </c:marker>
          <c:cat>
            <c:strRef>
              <c:f>Supporting_data_chart!$B$112:$B$127</c:f>
              <c:strCache>
                <c:ptCount val="15"/>
                <c:pt idx="0">
                  <c:v>24-11-2019</c:v>
                </c:pt>
                <c:pt idx="1">
                  <c:v>23-07-2019</c:v>
                </c:pt>
                <c:pt idx="2">
                  <c:v>26-02-2019</c:v>
                </c:pt>
                <c:pt idx="3">
                  <c:v>05-02-2019</c:v>
                </c:pt>
                <c:pt idx="4">
                  <c:v>27-06-2019</c:v>
                </c:pt>
                <c:pt idx="5">
                  <c:v>21-09-2019</c:v>
                </c:pt>
                <c:pt idx="6">
                  <c:v>18-08-2019</c:v>
                </c:pt>
                <c:pt idx="7">
                  <c:v>17-01-2019</c:v>
                </c:pt>
                <c:pt idx="8">
                  <c:v>09-03-2019</c:v>
                </c:pt>
                <c:pt idx="9">
                  <c:v>11-04-2019</c:v>
                </c:pt>
                <c:pt idx="10">
                  <c:v>22-01-2019</c:v>
                </c:pt>
                <c:pt idx="11">
                  <c:v>26-03-2019</c:v>
                </c:pt>
                <c:pt idx="12">
                  <c:v>18-04-2019</c:v>
                </c:pt>
                <c:pt idx="13">
                  <c:v>21-10-2019</c:v>
                </c:pt>
                <c:pt idx="14">
                  <c:v>14-04-2019</c:v>
                </c:pt>
              </c:strCache>
            </c:strRef>
          </c:cat>
          <c:val>
            <c:numRef>
              <c:f>Supporting_data_chart!$F$112:$F$127</c:f>
              <c:numCache>
                <c:formatCode>General</c:formatCode>
                <c:ptCount val="15"/>
                <c:pt idx="0">
                  <c:v>27</c:v>
                </c:pt>
                <c:pt idx="1">
                  <c:v>25</c:v>
                </c:pt>
                <c:pt idx="2">
                  <c:v>28</c:v>
                </c:pt>
                <c:pt idx="3">
                  <c:v>28</c:v>
                </c:pt>
                <c:pt idx="4">
                  <c:v>30</c:v>
                </c:pt>
                <c:pt idx="5">
                  <c:v>25</c:v>
                </c:pt>
                <c:pt idx="6">
                  <c:v>30</c:v>
                </c:pt>
                <c:pt idx="7">
                  <c:v>26</c:v>
                </c:pt>
                <c:pt idx="8">
                  <c:v>28</c:v>
                </c:pt>
                <c:pt idx="9">
                  <c:v>25</c:v>
                </c:pt>
                <c:pt idx="10">
                  <c:v>28</c:v>
                </c:pt>
                <c:pt idx="11">
                  <c:v>25</c:v>
                </c:pt>
                <c:pt idx="12">
                  <c:v>28</c:v>
                </c:pt>
                <c:pt idx="13">
                  <c:v>30</c:v>
                </c:pt>
                <c:pt idx="14">
                  <c:v>29</c:v>
                </c:pt>
              </c:numCache>
            </c:numRef>
          </c:val>
          <c:smooth val="0"/>
          <c:extLst>
            <c:ext xmlns:c16="http://schemas.microsoft.com/office/drawing/2014/chart" uri="{C3380CC4-5D6E-409C-BE32-E72D297353CC}">
              <c16:uniqueId val="{00000003-8AD6-422F-B219-EBC5B823596E}"/>
            </c:ext>
          </c:extLst>
        </c:ser>
        <c:ser>
          <c:idx val="4"/>
          <c:order val="4"/>
          <c:tx>
            <c:strRef>
              <c:f>Supporting_data_chart!$G$111</c:f>
              <c:strCache>
                <c:ptCount val="1"/>
                <c:pt idx="0">
                  <c:v>Sum of Out of stock Items per restaurant</c:v>
                </c:pt>
              </c:strCache>
            </c:strRef>
          </c:tx>
          <c:spPr>
            <a:ln w="28575" cap="rnd">
              <a:solidFill>
                <a:schemeClr val="accent5"/>
              </a:solidFill>
              <a:round/>
            </a:ln>
            <a:effectLst/>
          </c:spPr>
          <c:marker>
            <c:symbol val="none"/>
          </c:marker>
          <c:cat>
            <c:strRef>
              <c:f>Supporting_data_chart!$B$112:$B$127</c:f>
              <c:strCache>
                <c:ptCount val="15"/>
                <c:pt idx="0">
                  <c:v>24-11-2019</c:v>
                </c:pt>
                <c:pt idx="1">
                  <c:v>23-07-2019</c:v>
                </c:pt>
                <c:pt idx="2">
                  <c:v>26-02-2019</c:v>
                </c:pt>
                <c:pt idx="3">
                  <c:v>05-02-2019</c:v>
                </c:pt>
                <c:pt idx="4">
                  <c:v>27-06-2019</c:v>
                </c:pt>
                <c:pt idx="5">
                  <c:v>21-09-2019</c:v>
                </c:pt>
                <c:pt idx="6">
                  <c:v>18-08-2019</c:v>
                </c:pt>
                <c:pt idx="7">
                  <c:v>17-01-2019</c:v>
                </c:pt>
                <c:pt idx="8">
                  <c:v>09-03-2019</c:v>
                </c:pt>
                <c:pt idx="9">
                  <c:v>11-04-2019</c:v>
                </c:pt>
                <c:pt idx="10">
                  <c:v>22-01-2019</c:v>
                </c:pt>
                <c:pt idx="11">
                  <c:v>26-03-2019</c:v>
                </c:pt>
                <c:pt idx="12">
                  <c:v>18-04-2019</c:v>
                </c:pt>
                <c:pt idx="13">
                  <c:v>21-10-2019</c:v>
                </c:pt>
                <c:pt idx="14">
                  <c:v>14-04-2019</c:v>
                </c:pt>
              </c:strCache>
            </c:strRef>
          </c:cat>
          <c:val>
            <c:numRef>
              <c:f>Supporting_data_chart!$G$112:$G$127</c:f>
              <c:numCache>
                <c:formatCode>General</c:formatCode>
                <c:ptCount val="15"/>
                <c:pt idx="0">
                  <c:v>34</c:v>
                </c:pt>
                <c:pt idx="1">
                  <c:v>32</c:v>
                </c:pt>
                <c:pt idx="2">
                  <c:v>33</c:v>
                </c:pt>
                <c:pt idx="3">
                  <c:v>30</c:v>
                </c:pt>
                <c:pt idx="4">
                  <c:v>31</c:v>
                </c:pt>
                <c:pt idx="5">
                  <c:v>37</c:v>
                </c:pt>
                <c:pt idx="6">
                  <c:v>38</c:v>
                </c:pt>
                <c:pt idx="7">
                  <c:v>36</c:v>
                </c:pt>
                <c:pt idx="8">
                  <c:v>33</c:v>
                </c:pt>
                <c:pt idx="9">
                  <c:v>35</c:v>
                </c:pt>
                <c:pt idx="10">
                  <c:v>35</c:v>
                </c:pt>
                <c:pt idx="11">
                  <c:v>39</c:v>
                </c:pt>
                <c:pt idx="12">
                  <c:v>32</c:v>
                </c:pt>
                <c:pt idx="13">
                  <c:v>31</c:v>
                </c:pt>
                <c:pt idx="14">
                  <c:v>38</c:v>
                </c:pt>
              </c:numCache>
            </c:numRef>
          </c:val>
          <c:smooth val="0"/>
          <c:extLst>
            <c:ext xmlns:c16="http://schemas.microsoft.com/office/drawing/2014/chart" uri="{C3380CC4-5D6E-409C-BE32-E72D297353CC}">
              <c16:uniqueId val="{00000004-8AD6-422F-B219-EBC5B823596E}"/>
            </c:ext>
          </c:extLst>
        </c:ser>
        <c:dLbls>
          <c:showLegendKey val="0"/>
          <c:showVal val="0"/>
          <c:showCatName val="0"/>
          <c:showSerName val="0"/>
          <c:showPercent val="0"/>
          <c:showBubbleSize val="0"/>
        </c:dLbls>
        <c:marker val="1"/>
        <c:smooth val="0"/>
        <c:axId val="1109288799"/>
        <c:axId val="1109293599"/>
      </c:lineChart>
      <c:lineChart>
        <c:grouping val="standard"/>
        <c:varyColors val="0"/>
        <c:ser>
          <c:idx val="1"/>
          <c:order val="1"/>
          <c:tx>
            <c:strRef>
              <c:f>Supporting_data_chart!$D$111</c:f>
              <c:strCache>
                <c:ptCount val="1"/>
                <c:pt idx="0">
                  <c:v>Sum of Average Discount</c:v>
                </c:pt>
              </c:strCache>
            </c:strRef>
          </c:tx>
          <c:spPr>
            <a:ln w="28575" cap="rnd">
              <a:solidFill>
                <a:schemeClr val="accent2"/>
              </a:solidFill>
              <a:round/>
            </a:ln>
            <a:effectLst/>
          </c:spPr>
          <c:marker>
            <c:symbol val="none"/>
          </c:marker>
          <c:cat>
            <c:strRef>
              <c:f>Supporting_data_chart!$B$112:$B$127</c:f>
              <c:strCache>
                <c:ptCount val="15"/>
                <c:pt idx="0">
                  <c:v>24-11-2019</c:v>
                </c:pt>
                <c:pt idx="1">
                  <c:v>23-07-2019</c:v>
                </c:pt>
                <c:pt idx="2">
                  <c:v>26-02-2019</c:v>
                </c:pt>
                <c:pt idx="3">
                  <c:v>05-02-2019</c:v>
                </c:pt>
                <c:pt idx="4">
                  <c:v>27-06-2019</c:v>
                </c:pt>
                <c:pt idx="5">
                  <c:v>21-09-2019</c:v>
                </c:pt>
                <c:pt idx="6">
                  <c:v>18-08-2019</c:v>
                </c:pt>
                <c:pt idx="7">
                  <c:v>17-01-2019</c:v>
                </c:pt>
                <c:pt idx="8">
                  <c:v>09-03-2019</c:v>
                </c:pt>
                <c:pt idx="9">
                  <c:v>11-04-2019</c:v>
                </c:pt>
                <c:pt idx="10">
                  <c:v>22-01-2019</c:v>
                </c:pt>
                <c:pt idx="11">
                  <c:v>26-03-2019</c:v>
                </c:pt>
                <c:pt idx="12">
                  <c:v>18-04-2019</c:v>
                </c:pt>
                <c:pt idx="13">
                  <c:v>21-10-2019</c:v>
                </c:pt>
                <c:pt idx="14">
                  <c:v>14-04-2019</c:v>
                </c:pt>
              </c:strCache>
            </c:strRef>
          </c:cat>
          <c:val>
            <c:numRef>
              <c:f>Supporting_data_chart!$D$112:$D$127</c:f>
              <c:numCache>
                <c:formatCode>0.00%</c:formatCode>
                <c:ptCount val="15"/>
                <c:pt idx="0">
                  <c:v>0.19</c:v>
                </c:pt>
                <c:pt idx="1">
                  <c:v>0.19</c:v>
                </c:pt>
                <c:pt idx="2">
                  <c:v>0.18</c:v>
                </c:pt>
                <c:pt idx="3">
                  <c:v>0.18</c:v>
                </c:pt>
                <c:pt idx="4">
                  <c:v>0.19</c:v>
                </c:pt>
                <c:pt idx="5">
                  <c:v>0.17</c:v>
                </c:pt>
                <c:pt idx="6">
                  <c:v>0.17</c:v>
                </c:pt>
                <c:pt idx="7">
                  <c:v>0.17</c:v>
                </c:pt>
                <c:pt idx="8">
                  <c:v>0.17</c:v>
                </c:pt>
                <c:pt idx="9">
                  <c:v>0.18</c:v>
                </c:pt>
                <c:pt idx="10">
                  <c:v>0.18</c:v>
                </c:pt>
                <c:pt idx="11">
                  <c:v>0.17</c:v>
                </c:pt>
                <c:pt idx="12">
                  <c:v>0.28999999999999998</c:v>
                </c:pt>
                <c:pt idx="13">
                  <c:v>0.19</c:v>
                </c:pt>
                <c:pt idx="14">
                  <c:v>0.17</c:v>
                </c:pt>
              </c:numCache>
            </c:numRef>
          </c:val>
          <c:smooth val="0"/>
          <c:extLst>
            <c:ext xmlns:c16="http://schemas.microsoft.com/office/drawing/2014/chart" uri="{C3380CC4-5D6E-409C-BE32-E72D297353CC}">
              <c16:uniqueId val="{00000001-8AD6-422F-B219-EBC5B823596E}"/>
            </c:ext>
          </c:extLst>
        </c:ser>
        <c:dLbls>
          <c:showLegendKey val="0"/>
          <c:showVal val="0"/>
          <c:showCatName val="0"/>
          <c:showSerName val="0"/>
          <c:showPercent val="0"/>
          <c:showBubbleSize val="0"/>
        </c:dLbls>
        <c:marker val="1"/>
        <c:smooth val="0"/>
        <c:axId val="1667359855"/>
        <c:axId val="1667347855"/>
      </c:lineChart>
      <c:catAx>
        <c:axId val="110928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293599"/>
        <c:crosses val="autoZero"/>
        <c:auto val="1"/>
        <c:lblAlgn val="ctr"/>
        <c:lblOffset val="100"/>
        <c:noMultiLvlLbl val="0"/>
      </c:catAx>
      <c:valAx>
        <c:axId val="110929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288799"/>
        <c:crosses val="autoZero"/>
        <c:crossBetween val="between"/>
      </c:valAx>
      <c:valAx>
        <c:axId val="1667347855"/>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359855"/>
        <c:crosses val="max"/>
        <c:crossBetween val="between"/>
      </c:valAx>
      <c:catAx>
        <c:axId val="1667359855"/>
        <c:scaling>
          <c:orientation val="minMax"/>
        </c:scaling>
        <c:delete val="1"/>
        <c:axPos val="b"/>
        <c:numFmt formatCode="General" sourceLinked="1"/>
        <c:majorTickMark val="out"/>
        <c:minorTickMark val="none"/>
        <c:tickLblPos val="nextTo"/>
        <c:crossAx val="166734785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[AnjanaK_swiggy.xlsx]Orders High &amp; Low!PivotTable4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lowest</a:t>
            </a:r>
            <a:r>
              <a:rPr lang="en-US" baseline="0"/>
              <a:t> order date w.r.t last week same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High &amp; Low'!$B$24</c:f>
              <c:strCache>
                <c:ptCount val="1"/>
                <c:pt idx="0">
                  <c:v>Total</c:v>
                </c:pt>
              </c:strCache>
            </c:strRef>
          </c:tx>
          <c:spPr>
            <a:solidFill>
              <a:schemeClr val="accent1"/>
            </a:solidFill>
            <a:ln>
              <a:noFill/>
            </a:ln>
            <a:effectLst/>
          </c:spPr>
          <c:invertIfNegative val="0"/>
          <c:cat>
            <c:strRef>
              <c:f>'Orders High &amp; Low'!$A$25:$A$38</c:f>
              <c:strCache>
                <c:ptCount val="13"/>
                <c:pt idx="0">
                  <c:v>12-04-2019</c:v>
                </c:pt>
                <c:pt idx="1">
                  <c:v>02-03-2019</c:v>
                </c:pt>
                <c:pt idx="2">
                  <c:v>25-04-2019</c:v>
                </c:pt>
                <c:pt idx="3">
                  <c:v>10-01-2019</c:v>
                </c:pt>
                <c:pt idx="4">
                  <c:v>19-03-2019</c:v>
                </c:pt>
                <c:pt idx="5">
                  <c:v>04-04-2019</c:v>
                </c:pt>
                <c:pt idx="6">
                  <c:v>14-09-2019</c:v>
                </c:pt>
                <c:pt idx="7">
                  <c:v>11-08-2019</c:v>
                </c:pt>
                <c:pt idx="8">
                  <c:v>20-06-2019</c:v>
                </c:pt>
                <c:pt idx="9">
                  <c:v>19-02-2019</c:v>
                </c:pt>
                <c:pt idx="10">
                  <c:v>17-11-2019</c:v>
                </c:pt>
                <c:pt idx="11">
                  <c:v>16-07-2019</c:v>
                </c:pt>
                <c:pt idx="12">
                  <c:v>29-01-2019</c:v>
                </c:pt>
              </c:strCache>
            </c:strRef>
          </c:cat>
          <c:val>
            <c:numRef>
              <c:f>'Orders High &amp; Low'!$B$25:$B$38</c:f>
              <c:numCache>
                <c:formatCode>0.00%</c:formatCode>
                <c:ptCount val="13"/>
                <c:pt idx="0">
                  <c:v>-0.27312591355188975</c:v>
                </c:pt>
                <c:pt idx="1">
                  <c:v>-0.37594234941110949</c:v>
                </c:pt>
                <c:pt idx="2">
                  <c:v>-0.38690483590402214</c:v>
                </c:pt>
                <c:pt idx="3">
                  <c:v>-0.4522502426107996</c:v>
                </c:pt>
                <c:pt idx="4">
                  <c:v>-0.45549226537958976</c:v>
                </c:pt>
                <c:pt idx="5">
                  <c:v>-0.52087951809985289</c:v>
                </c:pt>
                <c:pt idx="6">
                  <c:v>-0.53590439000986212</c:v>
                </c:pt>
                <c:pt idx="7">
                  <c:v>-0.54353363205176886</c:v>
                </c:pt>
                <c:pt idx="8">
                  <c:v>-0.54373712252615491</c:v>
                </c:pt>
                <c:pt idx="9">
                  <c:v>-0.55839299648571217</c:v>
                </c:pt>
                <c:pt idx="10">
                  <c:v>-0.57004623700582813</c:v>
                </c:pt>
                <c:pt idx="11">
                  <c:v>-0.63082013655867986</c:v>
                </c:pt>
                <c:pt idx="12">
                  <c:v>-0.71708723442563915</c:v>
                </c:pt>
              </c:numCache>
            </c:numRef>
          </c:val>
          <c:extLst>
            <c:ext xmlns:c16="http://schemas.microsoft.com/office/drawing/2014/chart" uri="{C3380CC4-5D6E-409C-BE32-E72D297353CC}">
              <c16:uniqueId val="{00000000-5BF8-4FAD-B9F0-D822B5896835}"/>
            </c:ext>
          </c:extLst>
        </c:ser>
        <c:dLbls>
          <c:showLegendKey val="0"/>
          <c:showVal val="0"/>
          <c:showCatName val="0"/>
          <c:showSerName val="0"/>
          <c:showPercent val="0"/>
          <c:showBubbleSize val="0"/>
        </c:dLbls>
        <c:gapWidth val="219"/>
        <c:overlap val="-27"/>
        <c:axId val="1142979455"/>
        <c:axId val="1142977535"/>
      </c:barChart>
      <c:catAx>
        <c:axId val="114297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77535"/>
        <c:crosses val="autoZero"/>
        <c:auto val="1"/>
        <c:lblAlgn val="ctr"/>
        <c:lblOffset val="100"/>
        <c:noMultiLvlLbl val="0"/>
      </c:catAx>
      <c:valAx>
        <c:axId val="1142977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7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[AnjanaK_swiggy.xlsx]Orders High &amp; Low!PivotTable5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traffic date</a:t>
            </a:r>
            <a:r>
              <a:rPr lang="en-US" baseline="0"/>
              <a:t> w.r.t last week same day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High &amp; Low'!$B$44</c:f>
              <c:strCache>
                <c:ptCount val="1"/>
                <c:pt idx="0">
                  <c:v>Traffic Change w.r.t same day last week</c:v>
                </c:pt>
              </c:strCache>
            </c:strRef>
          </c:tx>
          <c:spPr>
            <a:solidFill>
              <a:schemeClr val="accent1"/>
            </a:solidFill>
            <a:ln>
              <a:noFill/>
            </a:ln>
            <a:effectLst/>
          </c:spPr>
          <c:invertIfNegative val="0"/>
          <c:cat>
            <c:strRef>
              <c:f>'Orders High &amp; Low'!$A$45:$A$56</c:f>
              <c:strCache>
                <c:ptCount val="11"/>
                <c:pt idx="0">
                  <c:v>27-06-2019</c:v>
                </c:pt>
                <c:pt idx="1">
                  <c:v>17-01-2019</c:v>
                </c:pt>
                <c:pt idx="2">
                  <c:v>22-01-2019</c:v>
                </c:pt>
                <c:pt idx="3">
                  <c:v>18-04-2019</c:v>
                </c:pt>
                <c:pt idx="4">
                  <c:v>26-01-2019</c:v>
                </c:pt>
                <c:pt idx="5">
                  <c:v>19-05-2019</c:v>
                </c:pt>
                <c:pt idx="6">
                  <c:v>13-09-2019</c:v>
                </c:pt>
                <c:pt idx="7">
                  <c:v>21-10-2019</c:v>
                </c:pt>
                <c:pt idx="8">
                  <c:v>02-04-2019</c:v>
                </c:pt>
                <c:pt idx="9">
                  <c:v>24-05-2019</c:v>
                </c:pt>
                <c:pt idx="10">
                  <c:v>05-06-2019</c:v>
                </c:pt>
              </c:strCache>
            </c:strRef>
          </c:cat>
          <c:val>
            <c:numRef>
              <c:f>'Orders High &amp; Low'!$B$45:$B$56</c:f>
              <c:numCache>
                <c:formatCode>0.00%</c:formatCode>
                <c:ptCount val="11"/>
                <c:pt idx="0">
                  <c:v>1.1914892991677402</c:v>
                </c:pt>
                <c:pt idx="1">
                  <c:v>1.1020409160516529</c:v>
                </c:pt>
                <c:pt idx="2">
                  <c:v>0.76530612964069489</c:v>
                </c:pt>
                <c:pt idx="3">
                  <c:v>0.10526315789473695</c:v>
                </c:pt>
                <c:pt idx="4">
                  <c:v>0.10526315666056507</c:v>
                </c:pt>
                <c:pt idx="5">
                  <c:v>0.10526315666056507</c:v>
                </c:pt>
                <c:pt idx="6">
                  <c:v>9.3750020984576077E-2</c:v>
                </c:pt>
                <c:pt idx="7">
                  <c:v>9.3750020984576077E-2</c:v>
                </c:pt>
                <c:pt idx="8">
                  <c:v>9.3750020984576077E-2</c:v>
                </c:pt>
                <c:pt idx="9">
                  <c:v>8.4210516621862075E-2</c:v>
                </c:pt>
                <c:pt idx="10">
                  <c:v>8.4210516621862075E-2</c:v>
                </c:pt>
              </c:numCache>
            </c:numRef>
          </c:val>
          <c:extLst>
            <c:ext xmlns:c16="http://schemas.microsoft.com/office/drawing/2014/chart" uri="{C3380CC4-5D6E-409C-BE32-E72D297353CC}">
              <c16:uniqueId val="{00000000-DB7A-40BB-9009-D25997F44CA5}"/>
            </c:ext>
          </c:extLst>
        </c:ser>
        <c:ser>
          <c:idx val="1"/>
          <c:order val="1"/>
          <c:tx>
            <c:strRef>
              <c:f>'Orders High &amp; Low'!$C$44</c:f>
              <c:strCache>
                <c:ptCount val="1"/>
                <c:pt idx="0">
                  <c:v>Order Change w.r.t same day last week</c:v>
                </c:pt>
              </c:strCache>
            </c:strRef>
          </c:tx>
          <c:spPr>
            <a:solidFill>
              <a:schemeClr val="accent2"/>
            </a:solidFill>
            <a:ln>
              <a:noFill/>
            </a:ln>
            <a:effectLst/>
          </c:spPr>
          <c:invertIfNegative val="0"/>
          <c:cat>
            <c:strRef>
              <c:f>'Orders High &amp; Low'!$A$45:$A$56</c:f>
              <c:strCache>
                <c:ptCount val="11"/>
                <c:pt idx="0">
                  <c:v>27-06-2019</c:v>
                </c:pt>
                <c:pt idx="1">
                  <c:v>17-01-2019</c:v>
                </c:pt>
                <c:pt idx="2">
                  <c:v>22-01-2019</c:v>
                </c:pt>
                <c:pt idx="3">
                  <c:v>18-04-2019</c:v>
                </c:pt>
                <c:pt idx="4">
                  <c:v>26-01-2019</c:v>
                </c:pt>
                <c:pt idx="5">
                  <c:v>19-05-2019</c:v>
                </c:pt>
                <c:pt idx="6">
                  <c:v>13-09-2019</c:v>
                </c:pt>
                <c:pt idx="7">
                  <c:v>21-10-2019</c:v>
                </c:pt>
                <c:pt idx="8">
                  <c:v>02-04-2019</c:v>
                </c:pt>
                <c:pt idx="9">
                  <c:v>24-05-2019</c:v>
                </c:pt>
                <c:pt idx="10">
                  <c:v>05-06-2019</c:v>
                </c:pt>
              </c:strCache>
            </c:strRef>
          </c:cat>
          <c:val>
            <c:numRef>
              <c:f>'Orders High &amp; Low'!$C$45:$C$56</c:f>
              <c:numCache>
                <c:formatCode>0.00%</c:formatCode>
                <c:ptCount val="11"/>
                <c:pt idx="0">
                  <c:v>1.1472182813955829</c:v>
                </c:pt>
                <c:pt idx="1">
                  <c:v>1.0595416371384867</c:v>
                </c:pt>
                <c:pt idx="2">
                  <c:v>0.85430485686646174</c:v>
                </c:pt>
                <c:pt idx="3">
                  <c:v>0.7302283946685022</c:v>
                </c:pt>
                <c:pt idx="4">
                  <c:v>9.2882647461171253E-2</c:v>
                </c:pt>
                <c:pt idx="5">
                  <c:v>-1.0784869725448676E-2</c:v>
                </c:pt>
                <c:pt idx="6">
                  <c:v>0.10249145391272219</c:v>
                </c:pt>
                <c:pt idx="7">
                  <c:v>0.32382903302894461</c:v>
                </c:pt>
                <c:pt idx="8">
                  <c:v>3.9878784124722788E-2</c:v>
                </c:pt>
                <c:pt idx="9">
                  <c:v>9.352031094676394E-2</c:v>
                </c:pt>
                <c:pt idx="10">
                  <c:v>-1.9079437767929863E-2</c:v>
                </c:pt>
              </c:numCache>
            </c:numRef>
          </c:val>
          <c:extLst>
            <c:ext xmlns:c16="http://schemas.microsoft.com/office/drawing/2014/chart" uri="{C3380CC4-5D6E-409C-BE32-E72D297353CC}">
              <c16:uniqueId val="{00000003-DB7A-40BB-9009-D25997F44CA5}"/>
            </c:ext>
          </c:extLst>
        </c:ser>
        <c:dLbls>
          <c:showLegendKey val="0"/>
          <c:showVal val="0"/>
          <c:showCatName val="0"/>
          <c:showSerName val="0"/>
          <c:showPercent val="0"/>
          <c:showBubbleSize val="0"/>
        </c:dLbls>
        <c:gapWidth val="219"/>
        <c:overlap val="-27"/>
        <c:axId val="1142983295"/>
        <c:axId val="1142983775"/>
      </c:barChart>
      <c:catAx>
        <c:axId val="114298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83775"/>
        <c:crosses val="autoZero"/>
        <c:auto val="1"/>
        <c:lblAlgn val="ctr"/>
        <c:lblOffset val="100"/>
        <c:noMultiLvlLbl val="0"/>
      </c:catAx>
      <c:valAx>
        <c:axId val="11429837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8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[AnjanaK_swiggy.xlsx]Orders High &amp; Low!PivotTable6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Lowest Traffic date w.r.t same day last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High &amp; Low'!$B$63</c:f>
              <c:strCache>
                <c:ptCount val="1"/>
                <c:pt idx="0">
                  <c:v>Traffic Change w.r.t same day last week</c:v>
                </c:pt>
              </c:strCache>
            </c:strRef>
          </c:tx>
          <c:spPr>
            <a:solidFill>
              <a:schemeClr val="accent1"/>
            </a:solidFill>
            <a:ln>
              <a:noFill/>
            </a:ln>
            <a:effectLst/>
          </c:spPr>
          <c:invertIfNegative val="0"/>
          <c:cat>
            <c:strRef>
              <c:f>'Orders High &amp; Low'!$A$64:$A$74</c:f>
              <c:strCache>
                <c:ptCount val="10"/>
                <c:pt idx="0">
                  <c:v>20-06-2019</c:v>
                </c:pt>
                <c:pt idx="1">
                  <c:v>10-01-2019</c:v>
                </c:pt>
                <c:pt idx="2">
                  <c:v>29-01-2019</c:v>
                </c:pt>
                <c:pt idx="3">
                  <c:v>16-07-2019</c:v>
                </c:pt>
                <c:pt idx="4">
                  <c:v>12-04-2019</c:v>
                </c:pt>
                <c:pt idx="5">
                  <c:v>23-04-2019</c:v>
                </c:pt>
                <c:pt idx="6">
                  <c:v>08-06-2019</c:v>
                </c:pt>
                <c:pt idx="7">
                  <c:v>16-03-2019</c:v>
                </c:pt>
                <c:pt idx="8">
                  <c:v>04-05-2019</c:v>
                </c:pt>
                <c:pt idx="9">
                  <c:v>17-03-2019</c:v>
                </c:pt>
              </c:strCache>
            </c:strRef>
          </c:cat>
          <c:val>
            <c:numRef>
              <c:f>'Orders High &amp; Low'!$B$64:$B$74</c:f>
              <c:numCache>
                <c:formatCode>0.00%</c:formatCode>
                <c:ptCount val="10"/>
                <c:pt idx="0">
                  <c:v>-0.52999999079076909</c:v>
                </c:pt>
                <c:pt idx="1">
                  <c:v>-0.48958335231937844</c:v>
                </c:pt>
                <c:pt idx="2">
                  <c:v>-0.40462427961056557</c:v>
                </c:pt>
                <c:pt idx="3">
                  <c:v>-9.5238095238095233E-2</c:v>
                </c:pt>
                <c:pt idx="4">
                  <c:v>-8.6538477715919493E-2</c:v>
                </c:pt>
                <c:pt idx="5">
                  <c:v>-8.6538477715919493E-2</c:v>
                </c:pt>
                <c:pt idx="6">
                  <c:v>-8.6538450828461344E-2</c:v>
                </c:pt>
                <c:pt idx="7">
                  <c:v>-8.6538450828461344E-2</c:v>
                </c:pt>
                <c:pt idx="8">
                  <c:v>-8.5714295413028663E-2</c:v>
                </c:pt>
                <c:pt idx="9">
                  <c:v>-7.7669902072700525E-2</c:v>
                </c:pt>
              </c:numCache>
            </c:numRef>
          </c:val>
          <c:extLst>
            <c:ext xmlns:c16="http://schemas.microsoft.com/office/drawing/2014/chart" uri="{C3380CC4-5D6E-409C-BE32-E72D297353CC}">
              <c16:uniqueId val="{00000000-6744-405D-96E2-DF511D888B68}"/>
            </c:ext>
          </c:extLst>
        </c:ser>
        <c:ser>
          <c:idx val="1"/>
          <c:order val="1"/>
          <c:tx>
            <c:strRef>
              <c:f>'Orders High &amp; Low'!$C$63</c:f>
              <c:strCache>
                <c:ptCount val="1"/>
                <c:pt idx="0">
                  <c:v>Order Change w.r.t same day last week</c:v>
                </c:pt>
              </c:strCache>
            </c:strRef>
          </c:tx>
          <c:spPr>
            <a:solidFill>
              <a:schemeClr val="accent2"/>
            </a:solidFill>
            <a:ln>
              <a:noFill/>
            </a:ln>
            <a:effectLst/>
          </c:spPr>
          <c:invertIfNegative val="0"/>
          <c:cat>
            <c:strRef>
              <c:f>'Orders High &amp; Low'!$A$64:$A$74</c:f>
              <c:strCache>
                <c:ptCount val="10"/>
                <c:pt idx="0">
                  <c:v>20-06-2019</c:v>
                </c:pt>
                <c:pt idx="1">
                  <c:v>10-01-2019</c:v>
                </c:pt>
                <c:pt idx="2">
                  <c:v>29-01-2019</c:v>
                </c:pt>
                <c:pt idx="3">
                  <c:v>16-07-2019</c:v>
                </c:pt>
                <c:pt idx="4">
                  <c:v>12-04-2019</c:v>
                </c:pt>
                <c:pt idx="5">
                  <c:v>23-04-2019</c:v>
                </c:pt>
                <c:pt idx="6">
                  <c:v>08-06-2019</c:v>
                </c:pt>
                <c:pt idx="7">
                  <c:v>16-03-2019</c:v>
                </c:pt>
                <c:pt idx="8">
                  <c:v>04-05-2019</c:v>
                </c:pt>
                <c:pt idx="9">
                  <c:v>17-03-2019</c:v>
                </c:pt>
              </c:strCache>
            </c:strRef>
          </c:cat>
          <c:val>
            <c:numRef>
              <c:f>'Orders High &amp; Low'!$C$64:$C$74</c:f>
              <c:numCache>
                <c:formatCode>0.00%</c:formatCode>
                <c:ptCount val="10"/>
                <c:pt idx="0">
                  <c:v>-0.54373712252615491</c:v>
                </c:pt>
                <c:pt idx="1">
                  <c:v>-0.4522502426107996</c:v>
                </c:pt>
                <c:pt idx="2">
                  <c:v>-0.71708723442563915</c:v>
                </c:pt>
                <c:pt idx="3">
                  <c:v>-0.63082013655867986</c:v>
                </c:pt>
                <c:pt idx="4">
                  <c:v>-0.27312591355188975</c:v>
                </c:pt>
                <c:pt idx="5">
                  <c:v>-0.11397510352957152</c:v>
                </c:pt>
                <c:pt idx="6">
                  <c:v>-0.19906978466884373</c:v>
                </c:pt>
                <c:pt idx="7">
                  <c:v>-2.4003516193720209E-3</c:v>
                </c:pt>
                <c:pt idx="8">
                  <c:v>-0.14743647070153953</c:v>
                </c:pt>
                <c:pt idx="9">
                  <c:v>-0.12101539450238075</c:v>
                </c:pt>
              </c:numCache>
            </c:numRef>
          </c:val>
          <c:extLst>
            <c:ext xmlns:c16="http://schemas.microsoft.com/office/drawing/2014/chart" uri="{C3380CC4-5D6E-409C-BE32-E72D297353CC}">
              <c16:uniqueId val="{00000001-6744-405D-96E2-DF511D888B68}"/>
            </c:ext>
          </c:extLst>
        </c:ser>
        <c:dLbls>
          <c:showLegendKey val="0"/>
          <c:showVal val="0"/>
          <c:showCatName val="0"/>
          <c:showSerName val="0"/>
          <c:showPercent val="0"/>
          <c:showBubbleSize val="0"/>
        </c:dLbls>
        <c:gapWidth val="219"/>
        <c:overlap val="-27"/>
        <c:axId val="1288833007"/>
        <c:axId val="1288827727"/>
      </c:barChart>
      <c:catAx>
        <c:axId val="128883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7727"/>
        <c:crosses val="autoZero"/>
        <c:auto val="1"/>
        <c:lblAlgn val="ctr"/>
        <c:lblOffset val="100"/>
        <c:noMultiLvlLbl val="0"/>
      </c:catAx>
      <c:valAx>
        <c:axId val="12888277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3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[AnjanaK_swiggy.xlsx]Session_details_chart!PivotTable7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Highest</a:t>
            </a:r>
            <a:r>
              <a:rPr lang="en-IN" baseline="0"/>
              <a:t> Order Date w.r.t to last week same day with traffic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Session_details_chart!$B$6</c:f>
              <c:strCache>
                <c:ptCount val="1"/>
                <c:pt idx="0">
                  <c:v>Order w.r.t same day last week</c:v>
                </c:pt>
              </c:strCache>
            </c:strRef>
          </c:tx>
          <c:spPr>
            <a:solidFill>
              <a:schemeClr val="accent1"/>
            </a:solidFill>
            <a:ln>
              <a:noFill/>
            </a:ln>
            <a:effectLst/>
          </c:spPr>
          <c:invertIfNegative val="0"/>
          <c:cat>
            <c:strRef>
              <c:f>Session_details_chart!$A$7:$A$17</c:f>
              <c:strCache>
                <c:ptCount val="10"/>
                <c:pt idx="0">
                  <c:v>17-01-2019</c:v>
                </c:pt>
                <c:pt idx="1">
                  <c:v>05-02-2019</c:v>
                </c:pt>
                <c:pt idx="2">
                  <c:v>26-02-2019</c:v>
                </c:pt>
                <c:pt idx="3">
                  <c:v>09-03-2019</c:v>
                </c:pt>
                <c:pt idx="4">
                  <c:v>11-04-2019</c:v>
                </c:pt>
                <c:pt idx="5">
                  <c:v>27-06-2019</c:v>
                </c:pt>
                <c:pt idx="6">
                  <c:v>23-07-2019</c:v>
                </c:pt>
                <c:pt idx="7">
                  <c:v>18-08-2019</c:v>
                </c:pt>
                <c:pt idx="8">
                  <c:v>21-09-2019</c:v>
                </c:pt>
                <c:pt idx="9">
                  <c:v>24-11-2019</c:v>
                </c:pt>
              </c:strCache>
            </c:strRef>
          </c:cat>
          <c:val>
            <c:numRef>
              <c:f>Session_details_chart!$B$7:$B$17</c:f>
              <c:numCache>
                <c:formatCode>0.00%</c:formatCode>
                <c:ptCount val="10"/>
                <c:pt idx="0">
                  <c:v>1.0595416371384867</c:v>
                </c:pt>
                <c:pt idx="1">
                  <c:v>1.1476852728398028</c:v>
                </c:pt>
                <c:pt idx="2">
                  <c:v>1.2004191790539451</c:v>
                </c:pt>
                <c:pt idx="3">
                  <c:v>1.0202070652584099</c:v>
                </c:pt>
                <c:pt idx="4">
                  <c:v>0.9239043412518404</c:v>
                </c:pt>
                <c:pt idx="5">
                  <c:v>1.1472182813955829</c:v>
                </c:pt>
                <c:pt idx="6">
                  <c:v>1.3503180372102532</c:v>
                </c:pt>
                <c:pt idx="7">
                  <c:v>1.0661671278564273</c:v>
                </c:pt>
                <c:pt idx="8">
                  <c:v>1.1152745531323451</c:v>
                </c:pt>
                <c:pt idx="9">
                  <c:v>1.3547702422639891</c:v>
                </c:pt>
              </c:numCache>
            </c:numRef>
          </c:val>
          <c:extLst>
            <c:ext xmlns:c16="http://schemas.microsoft.com/office/drawing/2014/chart" uri="{C3380CC4-5D6E-409C-BE32-E72D297353CC}">
              <c16:uniqueId val="{00000000-1E27-4E44-BF9E-F947FCF3E3BC}"/>
            </c:ext>
          </c:extLst>
        </c:ser>
        <c:dLbls>
          <c:showLegendKey val="0"/>
          <c:showVal val="0"/>
          <c:showCatName val="0"/>
          <c:showSerName val="0"/>
          <c:showPercent val="0"/>
          <c:showBubbleSize val="0"/>
        </c:dLbls>
        <c:gapWidth val="150"/>
        <c:axId val="1288836847"/>
        <c:axId val="1288844527"/>
      </c:barChart>
      <c:lineChart>
        <c:grouping val="standard"/>
        <c:varyColors val="0"/>
        <c:ser>
          <c:idx val="1"/>
          <c:order val="1"/>
          <c:tx>
            <c:strRef>
              <c:f>Session_details_chart!$C$6</c:f>
              <c:strCache>
                <c:ptCount val="1"/>
                <c:pt idx="0">
                  <c:v>Sum of Others</c:v>
                </c:pt>
              </c:strCache>
            </c:strRef>
          </c:tx>
          <c:spPr>
            <a:ln w="28575" cap="rnd">
              <a:solidFill>
                <a:schemeClr val="accent2"/>
              </a:solidFill>
              <a:round/>
            </a:ln>
            <a:effectLst/>
          </c:spPr>
          <c:marker>
            <c:symbol val="none"/>
          </c:marker>
          <c:cat>
            <c:strRef>
              <c:f>Session_details_chart!$A$7:$A$17</c:f>
              <c:strCache>
                <c:ptCount val="10"/>
                <c:pt idx="0">
                  <c:v>17-01-2019</c:v>
                </c:pt>
                <c:pt idx="1">
                  <c:v>05-02-2019</c:v>
                </c:pt>
                <c:pt idx="2">
                  <c:v>26-02-2019</c:v>
                </c:pt>
                <c:pt idx="3">
                  <c:v>09-03-2019</c:v>
                </c:pt>
                <c:pt idx="4">
                  <c:v>11-04-2019</c:v>
                </c:pt>
                <c:pt idx="5">
                  <c:v>27-06-2019</c:v>
                </c:pt>
                <c:pt idx="6">
                  <c:v>23-07-2019</c:v>
                </c:pt>
                <c:pt idx="7">
                  <c:v>18-08-2019</c:v>
                </c:pt>
                <c:pt idx="8">
                  <c:v>21-09-2019</c:v>
                </c:pt>
                <c:pt idx="9">
                  <c:v>24-11-2019</c:v>
                </c:pt>
              </c:strCache>
            </c:strRef>
          </c:cat>
          <c:val>
            <c:numRef>
              <c:f>Session_details_chart!$C$7:$C$17</c:f>
              <c:numCache>
                <c:formatCode>General</c:formatCode>
                <c:ptCount val="10"/>
                <c:pt idx="0">
                  <c:v>5815903</c:v>
                </c:pt>
                <c:pt idx="1">
                  <c:v>5815903</c:v>
                </c:pt>
                <c:pt idx="2">
                  <c:v>5815903</c:v>
                </c:pt>
                <c:pt idx="3">
                  <c:v>12138188</c:v>
                </c:pt>
                <c:pt idx="4">
                  <c:v>5364183</c:v>
                </c:pt>
                <c:pt idx="5">
                  <c:v>5815903</c:v>
                </c:pt>
                <c:pt idx="6">
                  <c:v>5533578</c:v>
                </c:pt>
                <c:pt idx="7">
                  <c:v>11788048</c:v>
                </c:pt>
                <c:pt idx="8">
                  <c:v>11437908</c:v>
                </c:pt>
                <c:pt idx="9">
                  <c:v>12021475</c:v>
                </c:pt>
              </c:numCache>
            </c:numRef>
          </c:val>
          <c:smooth val="0"/>
          <c:extLst>
            <c:ext xmlns:c16="http://schemas.microsoft.com/office/drawing/2014/chart" uri="{C3380CC4-5D6E-409C-BE32-E72D297353CC}">
              <c16:uniqueId val="{00000009-1E27-4E44-BF9E-F947FCF3E3BC}"/>
            </c:ext>
          </c:extLst>
        </c:ser>
        <c:ser>
          <c:idx val="2"/>
          <c:order val="2"/>
          <c:tx>
            <c:strRef>
              <c:f>Session_details_chart!$D$6</c:f>
              <c:strCache>
                <c:ptCount val="1"/>
                <c:pt idx="0">
                  <c:v>Sum of Facebook</c:v>
                </c:pt>
              </c:strCache>
            </c:strRef>
          </c:tx>
          <c:spPr>
            <a:ln w="28575" cap="rnd">
              <a:solidFill>
                <a:schemeClr val="accent3"/>
              </a:solidFill>
              <a:round/>
            </a:ln>
            <a:effectLst/>
          </c:spPr>
          <c:marker>
            <c:symbol val="none"/>
          </c:marker>
          <c:cat>
            <c:strRef>
              <c:f>Session_details_chart!$A$7:$A$17</c:f>
              <c:strCache>
                <c:ptCount val="10"/>
                <c:pt idx="0">
                  <c:v>17-01-2019</c:v>
                </c:pt>
                <c:pt idx="1">
                  <c:v>05-02-2019</c:v>
                </c:pt>
                <c:pt idx="2">
                  <c:v>26-02-2019</c:v>
                </c:pt>
                <c:pt idx="3">
                  <c:v>09-03-2019</c:v>
                </c:pt>
                <c:pt idx="4">
                  <c:v>11-04-2019</c:v>
                </c:pt>
                <c:pt idx="5">
                  <c:v>27-06-2019</c:v>
                </c:pt>
                <c:pt idx="6">
                  <c:v>23-07-2019</c:v>
                </c:pt>
                <c:pt idx="7">
                  <c:v>18-08-2019</c:v>
                </c:pt>
                <c:pt idx="8">
                  <c:v>21-09-2019</c:v>
                </c:pt>
                <c:pt idx="9">
                  <c:v>24-11-2019</c:v>
                </c:pt>
              </c:strCache>
            </c:strRef>
          </c:cat>
          <c:val>
            <c:numRef>
              <c:f>Session_details_chart!$D$7:$D$17</c:f>
              <c:numCache>
                <c:formatCode>General</c:formatCode>
                <c:ptCount val="10"/>
                <c:pt idx="0">
                  <c:v>8052789</c:v>
                </c:pt>
                <c:pt idx="1">
                  <c:v>8052789</c:v>
                </c:pt>
                <c:pt idx="2">
                  <c:v>8052789</c:v>
                </c:pt>
                <c:pt idx="3">
                  <c:v>16806722</c:v>
                </c:pt>
                <c:pt idx="4">
                  <c:v>7427330</c:v>
                </c:pt>
                <c:pt idx="5">
                  <c:v>8052789</c:v>
                </c:pt>
                <c:pt idx="6">
                  <c:v>7661877</c:v>
                </c:pt>
                <c:pt idx="7">
                  <c:v>16321913</c:v>
                </c:pt>
                <c:pt idx="8">
                  <c:v>15837104</c:v>
                </c:pt>
                <c:pt idx="9">
                  <c:v>16645119</c:v>
                </c:pt>
              </c:numCache>
            </c:numRef>
          </c:val>
          <c:smooth val="0"/>
          <c:extLst>
            <c:ext xmlns:c16="http://schemas.microsoft.com/office/drawing/2014/chart" uri="{C3380CC4-5D6E-409C-BE32-E72D297353CC}">
              <c16:uniqueId val="{0000000A-1E27-4E44-BF9E-F947FCF3E3BC}"/>
            </c:ext>
          </c:extLst>
        </c:ser>
        <c:ser>
          <c:idx val="3"/>
          <c:order val="3"/>
          <c:tx>
            <c:strRef>
              <c:f>Session_details_chart!$E$6</c:f>
              <c:strCache>
                <c:ptCount val="1"/>
                <c:pt idx="0">
                  <c:v>Sum of Youtube</c:v>
                </c:pt>
              </c:strCache>
            </c:strRef>
          </c:tx>
          <c:spPr>
            <a:ln w="28575" cap="rnd">
              <a:solidFill>
                <a:schemeClr val="accent4"/>
              </a:solidFill>
              <a:round/>
            </a:ln>
            <a:effectLst/>
          </c:spPr>
          <c:marker>
            <c:symbol val="none"/>
          </c:marker>
          <c:cat>
            <c:strRef>
              <c:f>Session_details_chart!$A$7:$A$17</c:f>
              <c:strCache>
                <c:ptCount val="10"/>
                <c:pt idx="0">
                  <c:v>17-01-2019</c:v>
                </c:pt>
                <c:pt idx="1">
                  <c:v>05-02-2019</c:v>
                </c:pt>
                <c:pt idx="2">
                  <c:v>26-02-2019</c:v>
                </c:pt>
                <c:pt idx="3">
                  <c:v>09-03-2019</c:v>
                </c:pt>
                <c:pt idx="4">
                  <c:v>11-04-2019</c:v>
                </c:pt>
                <c:pt idx="5">
                  <c:v>27-06-2019</c:v>
                </c:pt>
                <c:pt idx="6">
                  <c:v>23-07-2019</c:v>
                </c:pt>
                <c:pt idx="7">
                  <c:v>18-08-2019</c:v>
                </c:pt>
                <c:pt idx="8">
                  <c:v>21-09-2019</c:v>
                </c:pt>
                <c:pt idx="9">
                  <c:v>24-11-2019</c:v>
                </c:pt>
              </c:strCache>
            </c:strRef>
          </c:cat>
          <c:val>
            <c:numRef>
              <c:f>Session_details_chart!$E$7:$E$17</c:f>
              <c:numCache>
                <c:formatCode>General</c:formatCode>
                <c:ptCount val="10"/>
                <c:pt idx="0">
                  <c:v>6039592</c:v>
                </c:pt>
                <c:pt idx="1">
                  <c:v>6039592</c:v>
                </c:pt>
                <c:pt idx="2">
                  <c:v>6039592</c:v>
                </c:pt>
                <c:pt idx="3">
                  <c:v>12605042</c:v>
                </c:pt>
                <c:pt idx="4">
                  <c:v>5570497</c:v>
                </c:pt>
                <c:pt idx="5">
                  <c:v>6039592</c:v>
                </c:pt>
                <c:pt idx="6">
                  <c:v>5746408</c:v>
                </c:pt>
                <c:pt idx="7">
                  <c:v>12241435</c:v>
                </c:pt>
                <c:pt idx="8">
                  <c:v>11877828</c:v>
                </c:pt>
                <c:pt idx="9">
                  <c:v>12483839</c:v>
                </c:pt>
              </c:numCache>
            </c:numRef>
          </c:val>
          <c:smooth val="0"/>
          <c:extLst>
            <c:ext xmlns:c16="http://schemas.microsoft.com/office/drawing/2014/chart" uri="{C3380CC4-5D6E-409C-BE32-E72D297353CC}">
              <c16:uniqueId val="{0000000B-1E27-4E44-BF9E-F947FCF3E3BC}"/>
            </c:ext>
          </c:extLst>
        </c:ser>
        <c:ser>
          <c:idx val="4"/>
          <c:order val="4"/>
          <c:tx>
            <c:strRef>
              <c:f>Session_details_chart!$F$6</c:f>
              <c:strCache>
                <c:ptCount val="1"/>
                <c:pt idx="0">
                  <c:v>Sum of Twitter</c:v>
                </c:pt>
              </c:strCache>
            </c:strRef>
          </c:tx>
          <c:spPr>
            <a:ln w="28575" cap="rnd">
              <a:solidFill>
                <a:schemeClr val="accent5"/>
              </a:solidFill>
              <a:round/>
            </a:ln>
            <a:effectLst/>
          </c:spPr>
          <c:marker>
            <c:symbol val="none"/>
          </c:marker>
          <c:cat>
            <c:strRef>
              <c:f>Session_details_chart!$A$7:$A$17</c:f>
              <c:strCache>
                <c:ptCount val="10"/>
                <c:pt idx="0">
                  <c:v>17-01-2019</c:v>
                </c:pt>
                <c:pt idx="1">
                  <c:v>05-02-2019</c:v>
                </c:pt>
                <c:pt idx="2">
                  <c:v>26-02-2019</c:v>
                </c:pt>
                <c:pt idx="3">
                  <c:v>09-03-2019</c:v>
                </c:pt>
                <c:pt idx="4">
                  <c:v>11-04-2019</c:v>
                </c:pt>
                <c:pt idx="5">
                  <c:v>27-06-2019</c:v>
                </c:pt>
                <c:pt idx="6">
                  <c:v>23-07-2019</c:v>
                </c:pt>
                <c:pt idx="7">
                  <c:v>18-08-2019</c:v>
                </c:pt>
                <c:pt idx="8">
                  <c:v>21-09-2019</c:v>
                </c:pt>
                <c:pt idx="9">
                  <c:v>24-11-2019</c:v>
                </c:pt>
              </c:strCache>
            </c:strRef>
          </c:cat>
          <c:val>
            <c:numRef>
              <c:f>Session_details_chart!$F$7:$F$17</c:f>
              <c:numCache>
                <c:formatCode>General</c:formatCode>
                <c:ptCount val="10"/>
                <c:pt idx="0">
                  <c:v>2460574</c:v>
                </c:pt>
                <c:pt idx="1">
                  <c:v>2460574</c:v>
                </c:pt>
                <c:pt idx="2">
                  <c:v>2460574</c:v>
                </c:pt>
                <c:pt idx="3">
                  <c:v>5135387</c:v>
                </c:pt>
                <c:pt idx="4">
                  <c:v>2269462</c:v>
                </c:pt>
                <c:pt idx="5">
                  <c:v>2460574</c:v>
                </c:pt>
                <c:pt idx="6">
                  <c:v>2341129</c:v>
                </c:pt>
                <c:pt idx="7">
                  <c:v>4987251</c:v>
                </c:pt>
                <c:pt idx="8">
                  <c:v>4839115</c:v>
                </c:pt>
                <c:pt idx="9">
                  <c:v>5086008</c:v>
                </c:pt>
              </c:numCache>
            </c:numRef>
          </c:val>
          <c:smooth val="0"/>
          <c:extLst>
            <c:ext xmlns:c16="http://schemas.microsoft.com/office/drawing/2014/chart" uri="{C3380CC4-5D6E-409C-BE32-E72D297353CC}">
              <c16:uniqueId val="{0000000C-1E27-4E44-BF9E-F947FCF3E3BC}"/>
            </c:ext>
          </c:extLst>
        </c:ser>
        <c:dLbls>
          <c:showLegendKey val="0"/>
          <c:showVal val="0"/>
          <c:showCatName val="0"/>
          <c:showSerName val="0"/>
          <c:showPercent val="0"/>
          <c:showBubbleSize val="0"/>
        </c:dLbls>
        <c:marker val="1"/>
        <c:smooth val="0"/>
        <c:axId val="1377425679"/>
        <c:axId val="1377398319"/>
      </c:lineChart>
      <c:catAx>
        <c:axId val="137742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98319"/>
        <c:crosses val="autoZero"/>
        <c:auto val="1"/>
        <c:lblAlgn val="ctr"/>
        <c:lblOffset val="100"/>
        <c:noMultiLvlLbl val="0"/>
      </c:catAx>
      <c:valAx>
        <c:axId val="1377398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425679"/>
        <c:crosses val="autoZero"/>
        <c:crossBetween val="between"/>
      </c:valAx>
      <c:valAx>
        <c:axId val="128884452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36847"/>
        <c:crosses val="max"/>
        <c:crossBetween val="between"/>
      </c:valAx>
      <c:catAx>
        <c:axId val="1288836847"/>
        <c:scaling>
          <c:orientation val="minMax"/>
        </c:scaling>
        <c:delete val="1"/>
        <c:axPos val="b"/>
        <c:numFmt formatCode="General" sourceLinked="1"/>
        <c:majorTickMark val="out"/>
        <c:minorTickMark val="none"/>
        <c:tickLblPos val="nextTo"/>
        <c:crossAx val="128884452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[AnjanaK_swiggy.xlsx]Session_details_chart!PivotTable8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Lowest</a:t>
            </a:r>
            <a:r>
              <a:rPr lang="en-IN" baseline="0"/>
              <a:t> order date w.r.t last week same day with traffic</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Session_details_chart!$B$40</c:f>
              <c:strCache>
                <c:ptCount val="1"/>
                <c:pt idx="0">
                  <c:v>Order w.r.t same day last week</c:v>
                </c:pt>
              </c:strCache>
            </c:strRef>
          </c:tx>
          <c:spPr>
            <a:solidFill>
              <a:schemeClr val="accent1"/>
            </a:solidFill>
            <a:ln>
              <a:noFill/>
            </a:ln>
            <a:effectLst/>
          </c:spPr>
          <c:invertIfNegative val="0"/>
          <c:cat>
            <c:strRef>
              <c:f>Session_details_chart!$A$41:$A$51</c:f>
              <c:strCache>
                <c:ptCount val="10"/>
                <c:pt idx="0">
                  <c:v>10-01-2019</c:v>
                </c:pt>
                <c:pt idx="1">
                  <c:v>29-01-2019</c:v>
                </c:pt>
                <c:pt idx="2">
                  <c:v>19-02-2019</c:v>
                </c:pt>
                <c:pt idx="3">
                  <c:v>19-03-2019</c:v>
                </c:pt>
                <c:pt idx="4">
                  <c:v>04-04-2019</c:v>
                </c:pt>
                <c:pt idx="5">
                  <c:v>20-06-2019</c:v>
                </c:pt>
                <c:pt idx="6">
                  <c:v>16-07-2019</c:v>
                </c:pt>
                <c:pt idx="7">
                  <c:v>11-08-2019</c:v>
                </c:pt>
                <c:pt idx="8">
                  <c:v>14-09-2019</c:v>
                </c:pt>
                <c:pt idx="9">
                  <c:v>17-11-2019</c:v>
                </c:pt>
              </c:strCache>
            </c:strRef>
          </c:cat>
          <c:val>
            <c:numRef>
              <c:f>Session_details_chart!$B$41:$B$51</c:f>
              <c:numCache>
                <c:formatCode>0.00%</c:formatCode>
                <c:ptCount val="10"/>
                <c:pt idx="0">
                  <c:v>-0.4522502426107996</c:v>
                </c:pt>
                <c:pt idx="1">
                  <c:v>-0.71708723442563915</c:v>
                </c:pt>
                <c:pt idx="2">
                  <c:v>-0.55839299648571217</c:v>
                </c:pt>
                <c:pt idx="3">
                  <c:v>-0.45549226537958976</c:v>
                </c:pt>
                <c:pt idx="4">
                  <c:v>-0.52087951809985289</c:v>
                </c:pt>
                <c:pt idx="5">
                  <c:v>-0.54373712252615491</c:v>
                </c:pt>
                <c:pt idx="6">
                  <c:v>-0.63082013655867986</c:v>
                </c:pt>
                <c:pt idx="7">
                  <c:v>-0.54353363205176886</c:v>
                </c:pt>
                <c:pt idx="8">
                  <c:v>-0.53590439000986212</c:v>
                </c:pt>
                <c:pt idx="9">
                  <c:v>-0.57004623700582813</c:v>
                </c:pt>
              </c:numCache>
            </c:numRef>
          </c:val>
          <c:extLst>
            <c:ext xmlns:c16="http://schemas.microsoft.com/office/drawing/2014/chart" uri="{C3380CC4-5D6E-409C-BE32-E72D297353CC}">
              <c16:uniqueId val="{00000000-61D3-46D8-A18B-D4E3AA03BBAD}"/>
            </c:ext>
          </c:extLst>
        </c:ser>
        <c:dLbls>
          <c:showLegendKey val="0"/>
          <c:showVal val="0"/>
          <c:showCatName val="0"/>
          <c:showSerName val="0"/>
          <c:showPercent val="0"/>
          <c:showBubbleSize val="0"/>
        </c:dLbls>
        <c:gapWidth val="219"/>
        <c:axId val="1403064431"/>
        <c:axId val="1403053871"/>
      </c:barChart>
      <c:lineChart>
        <c:grouping val="standard"/>
        <c:varyColors val="0"/>
        <c:ser>
          <c:idx val="1"/>
          <c:order val="1"/>
          <c:tx>
            <c:strRef>
              <c:f>Session_details_chart!$C$40</c:f>
              <c:strCache>
                <c:ptCount val="1"/>
                <c:pt idx="0">
                  <c:v>Sum of Others</c:v>
                </c:pt>
              </c:strCache>
            </c:strRef>
          </c:tx>
          <c:spPr>
            <a:ln w="28575" cap="rnd">
              <a:solidFill>
                <a:schemeClr val="accent2"/>
              </a:solidFill>
              <a:round/>
            </a:ln>
            <a:effectLst/>
          </c:spPr>
          <c:marker>
            <c:symbol val="none"/>
          </c:marker>
          <c:cat>
            <c:strRef>
              <c:f>Session_details_chart!$A$41:$A$51</c:f>
              <c:strCache>
                <c:ptCount val="10"/>
                <c:pt idx="0">
                  <c:v>10-01-2019</c:v>
                </c:pt>
                <c:pt idx="1">
                  <c:v>29-01-2019</c:v>
                </c:pt>
                <c:pt idx="2">
                  <c:v>19-02-2019</c:v>
                </c:pt>
                <c:pt idx="3">
                  <c:v>19-03-2019</c:v>
                </c:pt>
                <c:pt idx="4">
                  <c:v>04-04-2019</c:v>
                </c:pt>
                <c:pt idx="5">
                  <c:v>20-06-2019</c:v>
                </c:pt>
                <c:pt idx="6">
                  <c:v>16-07-2019</c:v>
                </c:pt>
                <c:pt idx="7">
                  <c:v>11-08-2019</c:v>
                </c:pt>
                <c:pt idx="8">
                  <c:v>14-09-2019</c:v>
                </c:pt>
                <c:pt idx="9">
                  <c:v>17-11-2019</c:v>
                </c:pt>
              </c:strCache>
            </c:strRef>
          </c:cat>
          <c:val>
            <c:numRef>
              <c:f>Session_details_chart!$C$41:$C$51</c:f>
              <c:numCache>
                <c:formatCode>General</c:formatCode>
                <c:ptCount val="10"/>
                <c:pt idx="0">
                  <c:v>6210572</c:v>
                </c:pt>
                <c:pt idx="1">
                  <c:v>5815903</c:v>
                </c:pt>
                <c:pt idx="2">
                  <c:v>5702973</c:v>
                </c:pt>
                <c:pt idx="3">
                  <c:v>5702973</c:v>
                </c:pt>
                <c:pt idx="4">
                  <c:v>5759438</c:v>
                </c:pt>
                <c:pt idx="5">
                  <c:v>2653859</c:v>
                </c:pt>
                <c:pt idx="6">
                  <c:v>5364183</c:v>
                </c:pt>
                <c:pt idx="7">
                  <c:v>11437908</c:v>
                </c:pt>
                <c:pt idx="8">
                  <c:v>11554621</c:v>
                </c:pt>
                <c:pt idx="9">
                  <c:v>11437908</c:v>
                </c:pt>
              </c:numCache>
            </c:numRef>
          </c:val>
          <c:smooth val="0"/>
          <c:extLst>
            <c:ext xmlns:c16="http://schemas.microsoft.com/office/drawing/2014/chart" uri="{C3380CC4-5D6E-409C-BE32-E72D297353CC}">
              <c16:uniqueId val="{00000001-61D3-46D8-A18B-D4E3AA03BBAD}"/>
            </c:ext>
          </c:extLst>
        </c:ser>
        <c:ser>
          <c:idx val="2"/>
          <c:order val="2"/>
          <c:tx>
            <c:strRef>
              <c:f>Session_details_chart!$D$40</c:f>
              <c:strCache>
                <c:ptCount val="1"/>
                <c:pt idx="0">
                  <c:v>Sum of Facebook</c:v>
                </c:pt>
              </c:strCache>
            </c:strRef>
          </c:tx>
          <c:spPr>
            <a:ln w="28575" cap="rnd">
              <a:solidFill>
                <a:schemeClr val="accent3"/>
              </a:solidFill>
              <a:round/>
            </a:ln>
            <a:effectLst/>
          </c:spPr>
          <c:marker>
            <c:symbol val="none"/>
          </c:marker>
          <c:cat>
            <c:strRef>
              <c:f>Session_details_chart!$A$41:$A$51</c:f>
              <c:strCache>
                <c:ptCount val="10"/>
                <c:pt idx="0">
                  <c:v>10-01-2019</c:v>
                </c:pt>
                <c:pt idx="1">
                  <c:v>29-01-2019</c:v>
                </c:pt>
                <c:pt idx="2">
                  <c:v>19-02-2019</c:v>
                </c:pt>
                <c:pt idx="3">
                  <c:v>19-03-2019</c:v>
                </c:pt>
                <c:pt idx="4">
                  <c:v>04-04-2019</c:v>
                </c:pt>
                <c:pt idx="5">
                  <c:v>20-06-2019</c:v>
                </c:pt>
                <c:pt idx="6">
                  <c:v>16-07-2019</c:v>
                </c:pt>
                <c:pt idx="7">
                  <c:v>11-08-2019</c:v>
                </c:pt>
                <c:pt idx="8">
                  <c:v>14-09-2019</c:v>
                </c:pt>
                <c:pt idx="9">
                  <c:v>17-11-2019</c:v>
                </c:pt>
              </c:strCache>
            </c:strRef>
          </c:cat>
          <c:val>
            <c:numRef>
              <c:f>Session_details_chart!$D$41:$D$51</c:f>
              <c:numCache>
                <c:formatCode>General</c:formatCode>
                <c:ptCount val="10"/>
                <c:pt idx="0">
                  <c:v>387156</c:v>
                </c:pt>
                <c:pt idx="1">
                  <c:v>8052789</c:v>
                </c:pt>
                <c:pt idx="2">
                  <c:v>7896424</c:v>
                </c:pt>
                <c:pt idx="3">
                  <c:v>7896424</c:v>
                </c:pt>
                <c:pt idx="4">
                  <c:v>7974607</c:v>
                </c:pt>
                <c:pt idx="5">
                  <c:v>3674574</c:v>
                </c:pt>
                <c:pt idx="6">
                  <c:v>7427330</c:v>
                </c:pt>
                <c:pt idx="7">
                  <c:v>15837104</c:v>
                </c:pt>
                <c:pt idx="8">
                  <c:v>15998707</c:v>
                </c:pt>
                <c:pt idx="9">
                  <c:v>15837104</c:v>
                </c:pt>
              </c:numCache>
            </c:numRef>
          </c:val>
          <c:smooth val="0"/>
          <c:extLst>
            <c:ext xmlns:c16="http://schemas.microsoft.com/office/drawing/2014/chart" uri="{C3380CC4-5D6E-409C-BE32-E72D297353CC}">
              <c16:uniqueId val="{00000002-61D3-46D8-A18B-D4E3AA03BBAD}"/>
            </c:ext>
          </c:extLst>
        </c:ser>
        <c:ser>
          <c:idx val="3"/>
          <c:order val="3"/>
          <c:tx>
            <c:strRef>
              <c:f>Session_details_chart!$E$40</c:f>
              <c:strCache>
                <c:ptCount val="1"/>
                <c:pt idx="0">
                  <c:v>Sum of Youtube</c:v>
                </c:pt>
              </c:strCache>
            </c:strRef>
          </c:tx>
          <c:spPr>
            <a:ln w="28575" cap="rnd">
              <a:solidFill>
                <a:schemeClr val="accent4"/>
              </a:solidFill>
              <a:round/>
            </a:ln>
            <a:effectLst/>
          </c:spPr>
          <c:marker>
            <c:symbol val="none"/>
          </c:marker>
          <c:cat>
            <c:strRef>
              <c:f>Session_details_chart!$A$41:$A$51</c:f>
              <c:strCache>
                <c:ptCount val="10"/>
                <c:pt idx="0">
                  <c:v>10-01-2019</c:v>
                </c:pt>
                <c:pt idx="1">
                  <c:v>29-01-2019</c:v>
                </c:pt>
                <c:pt idx="2">
                  <c:v>19-02-2019</c:v>
                </c:pt>
                <c:pt idx="3">
                  <c:v>19-03-2019</c:v>
                </c:pt>
                <c:pt idx="4">
                  <c:v>04-04-2019</c:v>
                </c:pt>
                <c:pt idx="5">
                  <c:v>20-06-2019</c:v>
                </c:pt>
                <c:pt idx="6">
                  <c:v>16-07-2019</c:v>
                </c:pt>
                <c:pt idx="7">
                  <c:v>11-08-2019</c:v>
                </c:pt>
                <c:pt idx="8">
                  <c:v>14-09-2019</c:v>
                </c:pt>
                <c:pt idx="9">
                  <c:v>17-11-2019</c:v>
                </c:pt>
              </c:strCache>
            </c:strRef>
          </c:cat>
          <c:val>
            <c:numRef>
              <c:f>Session_details_chart!$E$41:$E$51</c:f>
              <c:numCache>
                <c:formatCode>General</c:formatCode>
                <c:ptCount val="10"/>
                <c:pt idx="0">
                  <c:v>2873204</c:v>
                </c:pt>
                <c:pt idx="1">
                  <c:v>6039592</c:v>
                </c:pt>
                <c:pt idx="2">
                  <c:v>5922318</c:v>
                </c:pt>
                <c:pt idx="3">
                  <c:v>5922318</c:v>
                </c:pt>
                <c:pt idx="4">
                  <c:v>5980955</c:v>
                </c:pt>
                <c:pt idx="5">
                  <c:v>2755930</c:v>
                </c:pt>
                <c:pt idx="6">
                  <c:v>5570497</c:v>
                </c:pt>
                <c:pt idx="7">
                  <c:v>11877828</c:v>
                </c:pt>
                <c:pt idx="8">
                  <c:v>11999030</c:v>
                </c:pt>
                <c:pt idx="9">
                  <c:v>11877828</c:v>
                </c:pt>
              </c:numCache>
            </c:numRef>
          </c:val>
          <c:smooth val="0"/>
          <c:extLst>
            <c:ext xmlns:c16="http://schemas.microsoft.com/office/drawing/2014/chart" uri="{C3380CC4-5D6E-409C-BE32-E72D297353CC}">
              <c16:uniqueId val="{00000003-61D3-46D8-A18B-D4E3AA03BBAD}"/>
            </c:ext>
          </c:extLst>
        </c:ser>
        <c:ser>
          <c:idx val="4"/>
          <c:order val="4"/>
          <c:tx>
            <c:strRef>
              <c:f>Session_details_chart!$F$40</c:f>
              <c:strCache>
                <c:ptCount val="1"/>
                <c:pt idx="0">
                  <c:v>Sum of Twitter</c:v>
                </c:pt>
              </c:strCache>
            </c:strRef>
          </c:tx>
          <c:spPr>
            <a:ln w="28575" cap="rnd">
              <a:solidFill>
                <a:schemeClr val="accent5"/>
              </a:solidFill>
              <a:round/>
            </a:ln>
            <a:effectLst/>
          </c:spPr>
          <c:marker>
            <c:symbol val="none"/>
          </c:marker>
          <c:cat>
            <c:strRef>
              <c:f>Session_details_chart!$A$41:$A$51</c:f>
              <c:strCache>
                <c:ptCount val="10"/>
                <c:pt idx="0">
                  <c:v>10-01-2019</c:v>
                </c:pt>
                <c:pt idx="1">
                  <c:v>29-01-2019</c:v>
                </c:pt>
                <c:pt idx="2">
                  <c:v>19-02-2019</c:v>
                </c:pt>
                <c:pt idx="3">
                  <c:v>19-03-2019</c:v>
                </c:pt>
                <c:pt idx="4">
                  <c:v>04-04-2019</c:v>
                </c:pt>
                <c:pt idx="5">
                  <c:v>20-06-2019</c:v>
                </c:pt>
                <c:pt idx="6">
                  <c:v>16-07-2019</c:v>
                </c:pt>
                <c:pt idx="7">
                  <c:v>11-08-2019</c:v>
                </c:pt>
                <c:pt idx="8">
                  <c:v>14-09-2019</c:v>
                </c:pt>
                <c:pt idx="9">
                  <c:v>17-11-2019</c:v>
                </c:pt>
              </c:strCache>
            </c:strRef>
          </c:cat>
          <c:val>
            <c:numRef>
              <c:f>Session_details_chart!$F$41:$F$51</c:f>
              <c:numCache>
                <c:formatCode>General</c:formatCode>
                <c:ptCount val="10"/>
                <c:pt idx="0">
                  <c:v>1170564</c:v>
                </c:pt>
                <c:pt idx="1">
                  <c:v>2460574</c:v>
                </c:pt>
                <c:pt idx="2">
                  <c:v>2412796</c:v>
                </c:pt>
                <c:pt idx="3">
                  <c:v>2412796</c:v>
                </c:pt>
                <c:pt idx="4">
                  <c:v>2436685</c:v>
                </c:pt>
                <c:pt idx="5">
                  <c:v>1122786</c:v>
                </c:pt>
                <c:pt idx="6">
                  <c:v>2269462</c:v>
                </c:pt>
                <c:pt idx="7">
                  <c:v>4839115</c:v>
                </c:pt>
                <c:pt idx="8">
                  <c:v>4888493</c:v>
                </c:pt>
                <c:pt idx="9">
                  <c:v>4839115</c:v>
                </c:pt>
              </c:numCache>
            </c:numRef>
          </c:val>
          <c:smooth val="0"/>
          <c:extLst>
            <c:ext xmlns:c16="http://schemas.microsoft.com/office/drawing/2014/chart" uri="{C3380CC4-5D6E-409C-BE32-E72D297353CC}">
              <c16:uniqueId val="{00000004-61D3-46D8-A18B-D4E3AA03BBAD}"/>
            </c:ext>
          </c:extLst>
        </c:ser>
        <c:dLbls>
          <c:showLegendKey val="0"/>
          <c:showVal val="0"/>
          <c:showCatName val="0"/>
          <c:showSerName val="0"/>
          <c:showPercent val="0"/>
          <c:showBubbleSize val="0"/>
        </c:dLbls>
        <c:marker val="1"/>
        <c:smooth val="0"/>
        <c:axId val="1403055311"/>
        <c:axId val="1403055791"/>
      </c:lineChart>
      <c:catAx>
        <c:axId val="140305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055791"/>
        <c:crosses val="autoZero"/>
        <c:auto val="1"/>
        <c:lblAlgn val="ctr"/>
        <c:lblOffset val="100"/>
        <c:noMultiLvlLbl val="0"/>
      </c:catAx>
      <c:valAx>
        <c:axId val="140305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055311"/>
        <c:crosses val="autoZero"/>
        <c:crossBetween val="between"/>
      </c:valAx>
      <c:valAx>
        <c:axId val="140305387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064431"/>
        <c:crosses val="max"/>
        <c:crossBetween val="between"/>
      </c:valAx>
      <c:catAx>
        <c:axId val="1403064431"/>
        <c:scaling>
          <c:orientation val="minMax"/>
        </c:scaling>
        <c:delete val="1"/>
        <c:axPos val="b"/>
        <c:numFmt formatCode="General" sourceLinked="1"/>
        <c:majorTickMark val="out"/>
        <c:minorTickMark val="none"/>
        <c:tickLblPos val="nextTo"/>
        <c:crossAx val="140305387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[AnjanaK_swiggy.xlsx]Session_details_chart!PivotTable9</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Session_details_chart!$B$69</c:f>
              <c:strCache>
                <c:ptCount val="1"/>
                <c:pt idx="0">
                  <c:v> Facebook traffic</c:v>
                </c:pt>
              </c:strCache>
            </c:strRef>
          </c:tx>
          <c:spPr>
            <a:solidFill>
              <a:schemeClr val="accent1"/>
            </a:solidFill>
            <a:ln>
              <a:noFill/>
            </a:ln>
            <a:effectLst/>
          </c:spPr>
          <c:invertIfNegative val="0"/>
          <c:cat>
            <c:strRef>
              <c:f>Session_details_chart!$A$70:$A$80</c:f>
              <c:strCache>
                <c:ptCount val="10"/>
                <c:pt idx="0">
                  <c:v>10-01-2019</c:v>
                </c:pt>
                <c:pt idx="1">
                  <c:v>29-01-2019</c:v>
                </c:pt>
                <c:pt idx="2">
                  <c:v>16-03-2019</c:v>
                </c:pt>
                <c:pt idx="3">
                  <c:v>17-03-2019</c:v>
                </c:pt>
                <c:pt idx="4">
                  <c:v>12-04-2019</c:v>
                </c:pt>
                <c:pt idx="5">
                  <c:v>23-04-2019</c:v>
                </c:pt>
                <c:pt idx="6">
                  <c:v>04-05-2019</c:v>
                </c:pt>
                <c:pt idx="7">
                  <c:v>08-06-2019</c:v>
                </c:pt>
                <c:pt idx="8">
                  <c:v>20-06-2019</c:v>
                </c:pt>
                <c:pt idx="9">
                  <c:v>16-07-2019</c:v>
                </c:pt>
              </c:strCache>
            </c:strRef>
          </c:cat>
          <c:val>
            <c:numRef>
              <c:f>Session_details_chart!$B$70:$B$80</c:f>
              <c:numCache>
                <c:formatCode>General</c:formatCode>
                <c:ptCount val="10"/>
                <c:pt idx="0">
                  <c:v>387156</c:v>
                </c:pt>
                <c:pt idx="1">
                  <c:v>8052789</c:v>
                </c:pt>
                <c:pt idx="2">
                  <c:v>15352294</c:v>
                </c:pt>
                <c:pt idx="3">
                  <c:v>15352294</c:v>
                </c:pt>
                <c:pt idx="4">
                  <c:v>7427330</c:v>
                </c:pt>
                <c:pt idx="5">
                  <c:v>7427330</c:v>
                </c:pt>
                <c:pt idx="6">
                  <c:v>15513897</c:v>
                </c:pt>
                <c:pt idx="7">
                  <c:v>15352294</c:v>
                </c:pt>
                <c:pt idx="8">
                  <c:v>3674574</c:v>
                </c:pt>
                <c:pt idx="9">
                  <c:v>7427330</c:v>
                </c:pt>
              </c:numCache>
            </c:numRef>
          </c:val>
          <c:extLst>
            <c:ext xmlns:c16="http://schemas.microsoft.com/office/drawing/2014/chart" uri="{C3380CC4-5D6E-409C-BE32-E72D297353CC}">
              <c16:uniqueId val="{00000000-41AF-4144-A221-A842D2B2CA55}"/>
            </c:ext>
          </c:extLst>
        </c:ser>
        <c:ser>
          <c:idx val="1"/>
          <c:order val="1"/>
          <c:tx>
            <c:strRef>
              <c:f>Session_details_chart!$C$69</c:f>
              <c:strCache>
                <c:ptCount val="1"/>
                <c:pt idx="0">
                  <c:v>youtube traffic</c:v>
                </c:pt>
              </c:strCache>
            </c:strRef>
          </c:tx>
          <c:spPr>
            <a:solidFill>
              <a:schemeClr val="accent2"/>
            </a:solidFill>
            <a:ln>
              <a:noFill/>
            </a:ln>
            <a:effectLst/>
          </c:spPr>
          <c:invertIfNegative val="0"/>
          <c:cat>
            <c:strRef>
              <c:f>Session_details_chart!$A$70:$A$80</c:f>
              <c:strCache>
                <c:ptCount val="10"/>
                <c:pt idx="0">
                  <c:v>10-01-2019</c:v>
                </c:pt>
                <c:pt idx="1">
                  <c:v>29-01-2019</c:v>
                </c:pt>
                <c:pt idx="2">
                  <c:v>16-03-2019</c:v>
                </c:pt>
                <c:pt idx="3">
                  <c:v>17-03-2019</c:v>
                </c:pt>
                <c:pt idx="4">
                  <c:v>12-04-2019</c:v>
                </c:pt>
                <c:pt idx="5">
                  <c:v>23-04-2019</c:v>
                </c:pt>
                <c:pt idx="6">
                  <c:v>04-05-2019</c:v>
                </c:pt>
                <c:pt idx="7">
                  <c:v>08-06-2019</c:v>
                </c:pt>
                <c:pt idx="8">
                  <c:v>20-06-2019</c:v>
                </c:pt>
                <c:pt idx="9">
                  <c:v>16-07-2019</c:v>
                </c:pt>
              </c:strCache>
            </c:strRef>
          </c:cat>
          <c:val>
            <c:numRef>
              <c:f>Session_details_chart!$C$70:$C$80</c:f>
              <c:numCache>
                <c:formatCode>General</c:formatCode>
                <c:ptCount val="10"/>
                <c:pt idx="0">
                  <c:v>2873204</c:v>
                </c:pt>
                <c:pt idx="1">
                  <c:v>6039592</c:v>
                </c:pt>
                <c:pt idx="2">
                  <c:v>11514221</c:v>
                </c:pt>
                <c:pt idx="3">
                  <c:v>11514221</c:v>
                </c:pt>
                <c:pt idx="4">
                  <c:v>5570497</c:v>
                </c:pt>
                <c:pt idx="5">
                  <c:v>5570497</c:v>
                </c:pt>
                <c:pt idx="6">
                  <c:v>11635423</c:v>
                </c:pt>
                <c:pt idx="7">
                  <c:v>11514221</c:v>
                </c:pt>
                <c:pt idx="8">
                  <c:v>2755930</c:v>
                </c:pt>
                <c:pt idx="9">
                  <c:v>5570497</c:v>
                </c:pt>
              </c:numCache>
            </c:numRef>
          </c:val>
          <c:extLst>
            <c:ext xmlns:c16="http://schemas.microsoft.com/office/drawing/2014/chart" uri="{C3380CC4-5D6E-409C-BE32-E72D297353CC}">
              <c16:uniqueId val="{00000001-41AF-4144-A221-A842D2B2CA55}"/>
            </c:ext>
          </c:extLst>
        </c:ser>
        <c:ser>
          <c:idx val="2"/>
          <c:order val="2"/>
          <c:tx>
            <c:strRef>
              <c:f>Session_details_chart!$D$69</c:f>
              <c:strCache>
                <c:ptCount val="1"/>
                <c:pt idx="0">
                  <c:v>Twitter Traffic</c:v>
                </c:pt>
              </c:strCache>
            </c:strRef>
          </c:tx>
          <c:spPr>
            <a:solidFill>
              <a:schemeClr val="accent3"/>
            </a:solidFill>
            <a:ln>
              <a:noFill/>
            </a:ln>
            <a:effectLst/>
          </c:spPr>
          <c:invertIfNegative val="0"/>
          <c:cat>
            <c:strRef>
              <c:f>Session_details_chart!$A$70:$A$80</c:f>
              <c:strCache>
                <c:ptCount val="10"/>
                <c:pt idx="0">
                  <c:v>10-01-2019</c:v>
                </c:pt>
                <c:pt idx="1">
                  <c:v>29-01-2019</c:v>
                </c:pt>
                <c:pt idx="2">
                  <c:v>16-03-2019</c:v>
                </c:pt>
                <c:pt idx="3">
                  <c:v>17-03-2019</c:v>
                </c:pt>
                <c:pt idx="4">
                  <c:v>12-04-2019</c:v>
                </c:pt>
                <c:pt idx="5">
                  <c:v>23-04-2019</c:v>
                </c:pt>
                <c:pt idx="6">
                  <c:v>04-05-2019</c:v>
                </c:pt>
                <c:pt idx="7">
                  <c:v>08-06-2019</c:v>
                </c:pt>
                <c:pt idx="8">
                  <c:v>20-06-2019</c:v>
                </c:pt>
                <c:pt idx="9">
                  <c:v>16-07-2019</c:v>
                </c:pt>
              </c:strCache>
            </c:strRef>
          </c:cat>
          <c:val>
            <c:numRef>
              <c:f>Session_details_chart!$D$70:$D$80</c:f>
              <c:numCache>
                <c:formatCode>General</c:formatCode>
                <c:ptCount val="10"/>
                <c:pt idx="0">
                  <c:v>1170564</c:v>
                </c:pt>
                <c:pt idx="1">
                  <c:v>2460574</c:v>
                </c:pt>
                <c:pt idx="2">
                  <c:v>4690978</c:v>
                </c:pt>
                <c:pt idx="3">
                  <c:v>4690978</c:v>
                </c:pt>
                <c:pt idx="4">
                  <c:v>2269462</c:v>
                </c:pt>
                <c:pt idx="5">
                  <c:v>2269462</c:v>
                </c:pt>
                <c:pt idx="6">
                  <c:v>4740357</c:v>
                </c:pt>
                <c:pt idx="7">
                  <c:v>4690978</c:v>
                </c:pt>
                <c:pt idx="8">
                  <c:v>1122786</c:v>
                </c:pt>
                <c:pt idx="9">
                  <c:v>2269462</c:v>
                </c:pt>
              </c:numCache>
            </c:numRef>
          </c:val>
          <c:extLst>
            <c:ext xmlns:c16="http://schemas.microsoft.com/office/drawing/2014/chart" uri="{C3380CC4-5D6E-409C-BE32-E72D297353CC}">
              <c16:uniqueId val="{00000002-41AF-4144-A221-A842D2B2CA55}"/>
            </c:ext>
          </c:extLst>
        </c:ser>
        <c:ser>
          <c:idx val="3"/>
          <c:order val="3"/>
          <c:tx>
            <c:strRef>
              <c:f>Session_details_chart!$E$69</c:f>
              <c:strCache>
                <c:ptCount val="1"/>
                <c:pt idx="0">
                  <c:v>Others traffic</c:v>
                </c:pt>
              </c:strCache>
            </c:strRef>
          </c:tx>
          <c:spPr>
            <a:solidFill>
              <a:schemeClr val="accent4"/>
            </a:solidFill>
            <a:ln>
              <a:noFill/>
            </a:ln>
            <a:effectLst/>
          </c:spPr>
          <c:invertIfNegative val="0"/>
          <c:cat>
            <c:strRef>
              <c:f>Session_details_chart!$A$70:$A$80</c:f>
              <c:strCache>
                <c:ptCount val="10"/>
                <c:pt idx="0">
                  <c:v>10-01-2019</c:v>
                </c:pt>
                <c:pt idx="1">
                  <c:v>29-01-2019</c:v>
                </c:pt>
                <c:pt idx="2">
                  <c:v>16-03-2019</c:v>
                </c:pt>
                <c:pt idx="3">
                  <c:v>17-03-2019</c:v>
                </c:pt>
                <c:pt idx="4">
                  <c:v>12-04-2019</c:v>
                </c:pt>
                <c:pt idx="5">
                  <c:v>23-04-2019</c:v>
                </c:pt>
                <c:pt idx="6">
                  <c:v>04-05-2019</c:v>
                </c:pt>
                <c:pt idx="7">
                  <c:v>08-06-2019</c:v>
                </c:pt>
                <c:pt idx="8">
                  <c:v>20-06-2019</c:v>
                </c:pt>
                <c:pt idx="9">
                  <c:v>16-07-2019</c:v>
                </c:pt>
              </c:strCache>
            </c:strRef>
          </c:cat>
          <c:val>
            <c:numRef>
              <c:f>Session_details_chart!$E$70:$E$80</c:f>
              <c:numCache>
                <c:formatCode>General</c:formatCode>
                <c:ptCount val="10"/>
                <c:pt idx="0">
                  <c:v>6210572</c:v>
                </c:pt>
                <c:pt idx="1">
                  <c:v>5815903</c:v>
                </c:pt>
                <c:pt idx="2">
                  <c:v>11087768</c:v>
                </c:pt>
                <c:pt idx="3">
                  <c:v>11087768</c:v>
                </c:pt>
                <c:pt idx="4">
                  <c:v>5364183</c:v>
                </c:pt>
                <c:pt idx="5">
                  <c:v>5364183</c:v>
                </c:pt>
                <c:pt idx="6">
                  <c:v>11204481</c:v>
                </c:pt>
                <c:pt idx="7">
                  <c:v>11087768</c:v>
                </c:pt>
                <c:pt idx="8">
                  <c:v>2653859</c:v>
                </c:pt>
                <c:pt idx="9">
                  <c:v>5364183</c:v>
                </c:pt>
              </c:numCache>
            </c:numRef>
          </c:val>
          <c:extLst>
            <c:ext xmlns:c16="http://schemas.microsoft.com/office/drawing/2014/chart" uri="{C3380CC4-5D6E-409C-BE32-E72D297353CC}">
              <c16:uniqueId val="{00000005-41AF-4144-A221-A842D2B2CA55}"/>
            </c:ext>
          </c:extLst>
        </c:ser>
        <c:dLbls>
          <c:showLegendKey val="0"/>
          <c:showVal val="0"/>
          <c:showCatName val="0"/>
          <c:showSerName val="0"/>
          <c:showPercent val="0"/>
          <c:showBubbleSize val="0"/>
        </c:dLbls>
        <c:gapWidth val="150"/>
        <c:axId val="1667337295"/>
        <c:axId val="1667349295"/>
      </c:barChart>
      <c:catAx>
        <c:axId val="166733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349295"/>
        <c:crosses val="autoZero"/>
        <c:auto val="1"/>
        <c:lblAlgn val="ctr"/>
        <c:lblOffset val="100"/>
        <c:noMultiLvlLbl val="0"/>
      </c:catAx>
      <c:valAx>
        <c:axId val="166734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33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[AnjanaK_swiggy.xlsx]Conversion!PivotTable11</c:name>
    <c:fmtId val="3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Conversion!$B$3</c:f>
              <c:strCache>
                <c:ptCount val="1"/>
                <c:pt idx="0">
                  <c:v> L2M w.r.t same day last_week</c:v>
                </c:pt>
              </c:strCache>
            </c:strRef>
          </c:tx>
          <c:spPr>
            <a:solidFill>
              <a:schemeClr val="accent1"/>
            </a:solidFill>
            <a:ln>
              <a:noFill/>
            </a:ln>
            <a:effectLst/>
          </c:spPr>
          <c:invertIfNegative val="0"/>
          <c:cat>
            <c:strRef>
              <c:f>Conversion!$A$4:$A$363</c:f>
              <c:strCache>
                <c:ptCount val="359"/>
                <c:pt idx="0">
                  <c:v>08-01-2019</c:v>
                </c:pt>
                <c:pt idx="1">
                  <c:v>09-01-2019</c:v>
                </c:pt>
                <c:pt idx="2">
                  <c:v>10-01-2019</c:v>
                </c:pt>
                <c:pt idx="3">
                  <c:v>11-01-2019</c:v>
                </c:pt>
                <c:pt idx="4">
                  <c:v>12-01-2019</c:v>
                </c:pt>
                <c:pt idx="5">
                  <c:v>13-01-2019</c:v>
                </c:pt>
                <c:pt idx="6">
                  <c:v>14-01-2019</c:v>
                </c:pt>
                <c:pt idx="7">
                  <c:v>15-01-2019</c:v>
                </c:pt>
                <c:pt idx="8">
                  <c:v>16-01-2019</c:v>
                </c:pt>
                <c:pt idx="9">
                  <c:v>17-01-2019</c:v>
                </c:pt>
                <c:pt idx="10">
                  <c:v>18-01-2019</c:v>
                </c:pt>
                <c:pt idx="11">
                  <c:v>19-01-2019</c:v>
                </c:pt>
                <c:pt idx="12">
                  <c:v>20-01-2019</c:v>
                </c:pt>
                <c:pt idx="13">
                  <c:v>21-01-2019</c:v>
                </c:pt>
                <c:pt idx="14">
                  <c:v>22-01-2019</c:v>
                </c:pt>
                <c:pt idx="15">
                  <c:v>23-01-2019</c:v>
                </c:pt>
                <c:pt idx="16">
                  <c:v>24-01-2019</c:v>
                </c:pt>
                <c:pt idx="17">
                  <c:v>25-01-2019</c:v>
                </c:pt>
                <c:pt idx="18">
                  <c:v>26-01-2019</c:v>
                </c:pt>
                <c:pt idx="19">
                  <c:v>27-01-2019</c:v>
                </c:pt>
                <c:pt idx="20">
                  <c:v>28-01-2019</c:v>
                </c:pt>
                <c:pt idx="21">
                  <c:v>29-01-2019</c:v>
                </c:pt>
                <c:pt idx="22">
                  <c:v>30-01-2019</c:v>
                </c:pt>
                <c:pt idx="23">
                  <c:v>31-01-2019</c:v>
                </c:pt>
                <c:pt idx="24">
                  <c:v>01-02-2019</c:v>
                </c:pt>
                <c:pt idx="25">
                  <c:v>02-02-2019</c:v>
                </c:pt>
                <c:pt idx="26">
                  <c:v>03-02-2019</c:v>
                </c:pt>
                <c:pt idx="27">
                  <c:v>04-02-2019</c:v>
                </c:pt>
                <c:pt idx="28">
                  <c:v>05-02-2019</c:v>
                </c:pt>
                <c:pt idx="29">
                  <c:v>06-02-2019</c:v>
                </c:pt>
                <c:pt idx="30">
                  <c:v>07-02-2019</c:v>
                </c:pt>
                <c:pt idx="31">
                  <c:v>08-02-2019</c:v>
                </c:pt>
                <c:pt idx="32">
                  <c:v>09-02-2019</c:v>
                </c:pt>
                <c:pt idx="33">
                  <c:v>10-02-2019</c:v>
                </c:pt>
                <c:pt idx="34">
                  <c:v>11-02-2019</c:v>
                </c:pt>
                <c:pt idx="35">
                  <c:v>12-02-2019</c:v>
                </c:pt>
                <c:pt idx="36">
                  <c:v>13-02-2019</c:v>
                </c:pt>
                <c:pt idx="37">
                  <c:v>14-02-2019</c:v>
                </c:pt>
                <c:pt idx="38">
                  <c:v>15-02-2019</c:v>
                </c:pt>
                <c:pt idx="39">
                  <c:v>16-02-2019</c:v>
                </c:pt>
                <c:pt idx="40">
                  <c:v>17-02-2019</c:v>
                </c:pt>
                <c:pt idx="41">
                  <c:v>18-02-2019</c:v>
                </c:pt>
                <c:pt idx="42">
                  <c:v>19-02-2019</c:v>
                </c:pt>
                <c:pt idx="43">
                  <c:v>20-02-2019</c:v>
                </c:pt>
                <c:pt idx="44">
                  <c:v>21-02-2019</c:v>
                </c:pt>
                <c:pt idx="45">
                  <c:v>22-02-2019</c:v>
                </c:pt>
                <c:pt idx="46">
                  <c:v>23-02-2019</c:v>
                </c:pt>
                <c:pt idx="47">
                  <c:v>24-02-2019</c:v>
                </c:pt>
                <c:pt idx="48">
                  <c:v>25-02-2019</c:v>
                </c:pt>
                <c:pt idx="49">
                  <c:v>26-02-2019</c:v>
                </c:pt>
                <c:pt idx="50">
                  <c:v>27-02-2019</c:v>
                </c:pt>
                <c:pt idx="51">
                  <c:v>28-02-2019</c:v>
                </c:pt>
                <c:pt idx="52">
                  <c:v>01-03-2019</c:v>
                </c:pt>
                <c:pt idx="53">
                  <c:v>02-03-2019</c:v>
                </c:pt>
                <c:pt idx="54">
                  <c:v>03-03-2019</c:v>
                </c:pt>
                <c:pt idx="55">
                  <c:v>04-03-2019</c:v>
                </c:pt>
                <c:pt idx="56">
                  <c:v>05-03-2019</c:v>
                </c:pt>
                <c:pt idx="57">
                  <c:v>06-03-2019</c:v>
                </c:pt>
                <c:pt idx="58">
                  <c:v>07-03-2019</c:v>
                </c:pt>
                <c:pt idx="59">
                  <c:v>08-03-2019</c:v>
                </c:pt>
                <c:pt idx="60">
                  <c:v>09-03-2019</c:v>
                </c:pt>
                <c:pt idx="61">
                  <c:v>10-03-2019</c:v>
                </c:pt>
                <c:pt idx="62">
                  <c:v>11-03-2019</c:v>
                </c:pt>
                <c:pt idx="63">
                  <c:v>12-03-2019</c:v>
                </c:pt>
                <c:pt idx="64">
                  <c:v>13-03-2019</c:v>
                </c:pt>
                <c:pt idx="65">
                  <c:v>14-03-2019</c:v>
                </c:pt>
                <c:pt idx="66">
                  <c:v>15-03-2019</c:v>
                </c:pt>
                <c:pt idx="67">
                  <c:v>16-03-2019</c:v>
                </c:pt>
                <c:pt idx="68">
                  <c:v>17-03-2019</c:v>
                </c:pt>
                <c:pt idx="69">
                  <c:v>18-03-2019</c:v>
                </c:pt>
                <c:pt idx="70">
                  <c:v>19-03-2019</c:v>
                </c:pt>
                <c:pt idx="71">
                  <c:v>20-03-2019</c:v>
                </c:pt>
                <c:pt idx="72">
                  <c:v>21-03-2019</c:v>
                </c:pt>
                <c:pt idx="73">
                  <c:v>22-03-2019</c:v>
                </c:pt>
                <c:pt idx="74">
                  <c:v>23-03-2019</c:v>
                </c:pt>
                <c:pt idx="75">
                  <c:v>24-03-2019</c:v>
                </c:pt>
                <c:pt idx="76">
                  <c:v>25-03-2019</c:v>
                </c:pt>
                <c:pt idx="77">
                  <c:v>26-03-2019</c:v>
                </c:pt>
                <c:pt idx="78">
                  <c:v>27-03-2019</c:v>
                </c:pt>
                <c:pt idx="79">
                  <c:v>28-03-2019</c:v>
                </c:pt>
                <c:pt idx="80">
                  <c:v>29-03-2019</c:v>
                </c:pt>
                <c:pt idx="81">
                  <c:v>30-03-2019</c:v>
                </c:pt>
                <c:pt idx="82">
                  <c:v>31-03-2019</c:v>
                </c:pt>
                <c:pt idx="83">
                  <c:v>01-04-2019</c:v>
                </c:pt>
                <c:pt idx="84">
                  <c:v>02-04-2019</c:v>
                </c:pt>
                <c:pt idx="85">
                  <c:v>03-04-2019</c:v>
                </c:pt>
                <c:pt idx="86">
                  <c:v>04-04-2019</c:v>
                </c:pt>
                <c:pt idx="87">
                  <c:v>05-04-2019</c:v>
                </c:pt>
                <c:pt idx="88">
                  <c:v>06-04-2019</c:v>
                </c:pt>
                <c:pt idx="89">
                  <c:v>07-04-2019</c:v>
                </c:pt>
                <c:pt idx="90">
                  <c:v>08-04-2019</c:v>
                </c:pt>
                <c:pt idx="91">
                  <c:v>09-04-2019</c:v>
                </c:pt>
                <c:pt idx="92">
                  <c:v>10-04-2019</c:v>
                </c:pt>
                <c:pt idx="93">
                  <c:v>11-04-2019</c:v>
                </c:pt>
                <c:pt idx="94">
                  <c:v>12-04-2019</c:v>
                </c:pt>
                <c:pt idx="95">
                  <c:v>13-04-2019</c:v>
                </c:pt>
                <c:pt idx="96">
                  <c:v>14-04-2019</c:v>
                </c:pt>
                <c:pt idx="97">
                  <c:v>15-04-2019</c:v>
                </c:pt>
                <c:pt idx="98">
                  <c:v>16-04-2019</c:v>
                </c:pt>
                <c:pt idx="99">
                  <c:v>17-04-2019</c:v>
                </c:pt>
                <c:pt idx="100">
                  <c:v>18-04-2019</c:v>
                </c:pt>
                <c:pt idx="101">
                  <c:v>19-04-2019</c:v>
                </c:pt>
                <c:pt idx="102">
                  <c:v>20-04-2019</c:v>
                </c:pt>
                <c:pt idx="103">
                  <c:v>21-04-2019</c:v>
                </c:pt>
                <c:pt idx="104">
                  <c:v>22-04-2019</c:v>
                </c:pt>
                <c:pt idx="105">
                  <c:v>23-04-2019</c:v>
                </c:pt>
                <c:pt idx="106">
                  <c:v>24-04-2019</c:v>
                </c:pt>
                <c:pt idx="107">
                  <c:v>25-04-2019</c:v>
                </c:pt>
                <c:pt idx="108">
                  <c:v>26-04-2019</c:v>
                </c:pt>
                <c:pt idx="109">
                  <c:v>27-04-2019</c:v>
                </c:pt>
                <c:pt idx="110">
                  <c:v>28-04-2019</c:v>
                </c:pt>
                <c:pt idx="111">
                  <c:v>29-04-2019</c:v>
                </c:pt>
                <c:pt idx="112">
                  <c:v>30-04-2019</c:v>
                </c:pt>
                <c:pt idx="113">
                  <c:v>01-05-2019</c:v>
                </c:pt>
                <c:pt idx="114">
                  <c:v>02-05-2019</c:v>
                </c:pt>
                <c:pt idx="115">
                  <c:v>03-05-2019</c:v>
                </c:pt>
                <c:pt idx="116">
                  <c:v>04-05-2019</c:v>
                </c:pt>
                <c:pt idx="117">
                  <c:v>05-05-2019</c:v>
                </c:pt>
                <c:pt idx="118">
                  <c:v>06-05-2019</c:v>
                </c:pt>
                <c:pt idx="119">
                  <c:v>07-05-2019</c:v>
                </c:pt>
                <c:pt idx="120">
                  <c:v>08-05-2019</c:v>
                </c:pt>
                <c:pt idx="121">
                  <c:v>09-05-2019</c:v>
                </c:pt>
                <c:pt idx="122">
                  <c:v>10-05-2019</c:v>
                </c:pt>
                <c:pt idx="123">
                  <c:v>11-05-2019</c:v>
                </c:pt>
                <c:pt idx="124">
                  <c:v>12-05-2019</c:v>
                </c:pt>
                <c:pt idx="125">
                  <c:v>13-05-2019</c:v>
                </c:pt>
                <c:pt idx="126">
                  <c:v>14-05-2019</c:v>
                </c:pt>
                <c:pt idx="127">
                  <c:v>15-05-2019</c:v>
                </c:pt>
                <c:pt idx="128">
                  <c:v>16-05-2019</c:v>
                </c:pt>
                <c:pt idx="129">
                  <c:v>17-05-2019</c:v>
                </c:pt>
                <c:pt idx="130">
                  <c:v>18-05-2019</c:v>
                </c:pt>
                <c:pt idx="131">
                  <c:v>19-05-2019</c:v>
                </c:pt>
                <c:pt idx="132">
                  <c:v>20-05-2019</c:v>
                </c:pt>
                <c:pt idx="133">
                  <c:v>21-05-2019</c:v>
                </c:pt>
                <c:pt idx="134">
                  <c:v>22-05-2019</c:v>
                </c:pt>
                <c:pt idx="135">
                  <c:v>23-05-2019</c:v>
                </c:pt>
                <c:pt idx="136">
                  <c:v>24-05-2019</c:v>
                </c:pt>
                <c:pt idx="137">
                  <c:v>25-05-2019</c:v>
                </c:pt>
                <c:pt idx="138">
                  <c:v>26-05-2019</c:v>
                </c:pt>
                <c:pt idx="139">
                  <c:v>27-05-2019</c:v>
                </c:pt>
                <c:pt idx="140">
                  <c:v>28-05-2019</c:v>
                </c:pt>
                <c:pt idx="141">
                  <c:v>29-05-2019</c:v>
                </c:pt>
                <c:pt idx="142">
                  <c:v>30-05-2019</c:v>
                </c:pt>
                <c:pt idx="143">
                  <c:v>31-05-2019</c:v>
                </c:pt>
                <c:pt idx="144">
                  <c:v>01-06-2019</c:v>
                </c:pt>
                <c:pt idx="145">
                  <c:v>02-06-2019</c:v>
                </c:pt>
                <c:pt idx="146">
                  <c:v>03-06-2019</c:v>
                </c:pt>
                <c:pt idx="147">
                  <c:v>04-06-2019</c:v>
                </c:pt>
                <c:pt idx="148">
                  <c:v>05-06-2019</c:v>
                </c:pt>
                <c:pt idx="149">
                  <c:v>06-06-2019</c:v>
                </c:pt>
                <c:pt idx="150">
                  <c:v>07-06-2019</c:v>
                </c:pt>
                <c:pt idx="151">
                  <c:v>08-06-2019</c:v>
                </c:pt>
                <c:pt idx="152">
                  <c:v>09-06-2019</c:v>
                </c:pt>
                <c:pt idx="153">
                  <c:v>10-06-2019</c:v>
                </c:pt>
                <c:pt idx="154">
                  <c:v>11-06-2019</c:v>
                </c:pt>
                <c:pt idx="155">
                  <c:v>12-06-2019</c:v>
                </c:pt>
                <c:pt idx="156">
                  <c:v>13-06-2019</c:v>
                </c:pt>
                <c:pt idx="157">
                  <c:v>14-06-2019</c:v>
                </c:pt>
                <c:pt idx="158">
                  <c:v>15-06-2019</c:v>
                </c:pt>
                <c:pt idx="159">
                  <c:v>16-06-2019</c:v>
                </c:pt>
                <c:pt idx="160">
                  <c:v>17-06-2019</c:v>
                </c:pt>
                <c:pt idx="161">
                  <c:v>18-06-2019</c:v>
                </c:pt>
                <c:pt idx="162">
                  <c:v>19-06-2019</c:v>
                </c:pt>
                <c:pt idx="163">
                  <c:v>20-06-2019</c:v>
                </c:pt>
                <c:pt idx="164">
                  <c:v>21-06-2019</c:v>
                </c:pt>
                <c:pt idx="165">
                  <c:v>22-06-2019</c:v>
                </c:pt>
                <c:pt idx="166">
                  <c:v>23-06-2019</c:v>
                </c:pt>
                <c:pt idx="167">
                  <c:v>24-06-2019</c:v>
                </c:pt>
                <c:pt idx="168">
                  <c:v>25-06-2019</c:v>
                </c:pt>
                <c:pt idx="169">
                  <c:v>26-06-2019</c:v>
                </c:pt>
                <c:pt idx="170">
                  <c:v>27-06-2019</c:v>
                </c:pt>
                <c:pt idx="171">
                  <c:v>28-06-2019</c:v>
                </c:pt>
                <c:pt idx="172">
                  <c:v>29-06-2019</c:v>
                </c:pt>
                <c:pt idx="173">
                  <c:v>30-06-2019</c:v>
                </c:pt>
                <c:pt idx="174">
                  <c:v>01-07-2019</c:v>
                </c:pt>
                <c:pt idx="175">
                  <c:v>02-07-2019</c:v>
                </c:pt>
                <c:pt idx="176">
                  <c:v>03-07-2019</c:v>
                </c:pt>
                <c:pt idx="177">
                  <c:v>04-07-2019</c:v>
                </c:pt>
                <c:pt idx="178">
                  <c:v>05-07-2019</c:v>
                </c:pt>
                <c:pt idx="179">
                  <c:v>06-07-2019</c:v>
                </c:pt>
                <c:pt idx="180">
                  <c:v>07-07-2019</c:v>
                </c:pt>
                <c:pt idx="181">
                  <c:v>08-07-2019</c:v>
                </c:pt>
                <c:pt idx="182">
                  <c:v>09-07-2019</c:v>
                </c:pt>
                <c:pt idx="183">
                  <c:v>10-07-2019</c:v>
                </c:pt>
                <c:pt idx="184">
                  <c:v>11-07-2019</c:v>
                </c:pt>
                <c:pt idx="185">
                  <c:v>12-07-2019</c:v>
                </c:pt>
                <c:pt idx="186">
                  <c:v>13-07-2019</c:v>
                </c:pt>
                <c:pt idx="187">
                  <c:v>14-07-2019</c:v>
                </c:pt>
                <c:pt idx="188">
                  <c:v>15-07-2019</c:v>
                </c:pt>
                <c:pt idx="189">
                  <c:v>16-07-2019</c:v>
                </c:pt>
                <c:pt idx="190">
                  <c:v>17-07-2019</c:v>
                </c:pt>
                <c:pt idx="191">
                  <c:v>18-07-2019</c:v>
                </c:pt>
                <c:pt idx="192">
                  <c:v>19-07-2019</c:v>
                </c:pt>
                <c:pt idx="193">
                  <c:v>20-07-2019</c:v>
                </c:pt>
                <c:pt idx="194">
                  <c:v>21-07-2019</c:v>
                </c:pt>
                <c:pt idx="195">
                  <c:v>22-07-2019</c:v>
                </c:pt>
                <c:pt idx="196">
                  <c:v>23-07-2019</c:v>
                </c:pt>
                <c:pt idx="197">
                  <c:v>24-07-2019</c:v>
                </c:pt>
                <c:pt idx="198">
                  <c:v>25-07-2019</c:v>
                </c:pt>
                <c:pt idx="199">
                  <c:v>26-07-2019</c:v>
                </c:pt>
                <c:pt idx="200">
                  <c:v>27-07-2019</c:v>
                </c:pt>
                <c:pt idx="201">
                  <c:v>28-07-2019</c:v>
                </c:pt>
                <c:pt idx="202">
                  <c:v>29-07-2019</c:v>
                </c:pt>
                <c:pt idx="203">
                  <c:v>30-07-2019</c:v>
                </c:pt>
                <c:pt idx="204">
                  <c:v>31-07-2019</c:v>
                </c:pt>
                <c:pt idx="205">
                  <c:v>01-08-2019</c:v>
                </c:pt>
                <c:pt idx="206">
                  <c:v>02-08-2019</c:v>
                </c:pt>
                <c:pt idx="207">
                  <c:v>03-08-2019</c:v>
                </c:pt>
                <c:pt idx="208">
                  <c:v>04-08-2019</c:v>
                </c:pt>
                <c:pt idx="209">
                  <c:v>05-08-2019</c:v>
                </c:pt>
                <c:pt idx="210">
                  <c:v>06-08-2019</c:v>
                </c:pt>
                <c:pt idx="211">
                  <c:v>07-08-2019</c:v>
                </c:pt>
                <c:pt idx="212">
                  <c:v>08-08-2019</c:v>
                </c:pt>
                <c:pt idx="213">
                  <c:v>09-08-2019</c:v>
                </c:pt>
                <c:pt idx="214">
                  <c:v>10-08-2019</c:v>
                </c:pt>
                <c:pt idx="215">
                  <c:v>11-08-2019</c:v>
                </c:pt>
                <c:pt idx="216">
                  <c:v>12-08-2019</c:v>
                </c:pt>
                <c:pt idx="217">
                  <c:v>13-08-2019</c:v>
                </c:pt>
                <c:pt idx="218">
                  <c:v>14-08-2019</c:v>
                </c:pt>
                <c:pt idx="219">
                  <c:v>15-08-2019</c:v>
                </c:pt>
                <c:pt idx="220">
                  <c:v>16-08-2019</c:v>
                </c:pt>
                <c:pt idx="221">
                  <c:v>17-08-2019</c:v>
                </c:pt>
                <c:pt idx="222">
                  <c:v>18-08-2019</c:v>
                </c:pt>
                <c:pt idx="223">
                  <c:v>19-08-2019</c:v>
                </c:pt>
                <c:pt idx="224">
                  <c:v>20-08-2019</c:v>
                </c:pt>
                <c:pt idx="225">
                  <c:v>21-08-2019</c:v>
                </c:pt>
                <c:pt idx="226">
                  <c:v>22-08-2019</c:v>
                </c:pt>
                <c:pt idx="227">
                  <c:v>23-08-2019</c:v>
                </c:pt>
                <c:pt idx="228">
                  <c:v>24-08-2019</c:v>
                </c:pt>
                <c:pt idx="229">
                  <c:v>25-08-2019</c:v>
                </c:pt>
                <c:pt idx="230">
                  <c:v>26-08-2019</c:v>
                </c:pt>
                <c:pt idx="231">
                  <c:v>27-08-2019</c:v>
                </c:pt>
                <c:pt idx="232">
                  <c:v>28-08-2019</c:v>
                </c:pt>
                <c:pt idx="233">
                  <c:v>29-08-2019</c:v>
                </c:pt>
                <c:pt idx="234">
                  <c:v>30-08-2019</c:v>
                </c:pt>
                <c:pt idx="235">
                  <c:v>31-08-2019</c:v>
                </c:pt>
                <c:pt idx="236">
                  <c:v>01-09-2019</c:v>
                </c:pt>
                <c:pt idx="237">
                  <c:v>02-09-2019</c:v>
                </c:pt>
                <c:pt idx="238">
                  <c:v>03-09-2019</c:v>
                </c:pt>
                <c:pt idx="239">
                  <c:v>04-09-2019</c:v>
                </c:pt>
                <c:pt idx="240">
                  <c:v>05-09-2019</c:v>
                </c:pt>
                <c:pt idx="241">
                  <c:v>06-09-2019</c:v>
                </c:pt>
                <c:pt idx="242">
                  <c:v>07-09-2019</c:v>
                </c:pt>
                <c:pt idx="243">
                  <c:v>08-09-2019</c:v>
                </c:pt>
                <c:pt idx="244">
                  <c:v>09-09-2019</c:v>
                </c:pt>
                <c:pt idx="245">
                  <c:v>10-09-2019</c:v>
                </c:pt>
                <c:pt idx="246">
                  <c:v>11-09-2019</c:v>
                </c:pt>
                <c:pt idx="247">
                  <c:v>12-09-2019</c:v>
                </c:pt>
                <c:pt idx="248">
                  <c:v>13-09-2019</c:v>
                </c:pt>
                <c:pt idx="249">
                  <c:v>14-09-2019</c:v>
                </c:pt>
                <c:pt idx="250">
                  <c:v>15-09-2019</c:v>
                </c:pt>
                <c:pt idx="251">
                  <c:v>16-09-2019</c:v>
                </c:pt>
                <c:pt idx="252">
                  <c:v>17-09-2019</c:v>
                </c:pt>
                <c:pt idx="253">
                  <c:v>18-09-2019</c:v>
                </c:pt>
                <c:pt idx="254">
                  <c:v>19-09-2019</c:v>
                </c:pt>
                <c:pt idx="255">
                  <c:v>20-09-2019</c:v>
                </c:pt>
                <c:pt idx="256">
                  <c:v>21-09-2019</c:v>
                </c:pt>
                <c:pt idx="257">
                  <c:v>22-09-2019</c:v>
                </c:pt>
                <c:pt idx="258">
                  <c:v>23-09-2019</c:v>
                </c:pt>
                <c:pt idx="259">
                  <c:v>24-09-2019</c:v>
                </c:pt>
                <c:pt idx="260">
                  <c:v>25-09-2019</c:v>
                </c:pt>
                <c:pt idx="261">
                  <c:v>26-09-2019</c:v>
                </c:pt>
                <c:pt idx="262">
                  <c:v>27-09-2019</c:v>
                </c:pt>
                <c:pt idx="263">
                  <c:v>28-09-2019</c:v>
                </c:pt>
                <c:pt idx="264">
                  <c:v>29-09-2019</c:v>
                </c:pt>
                <c:pt idx="265">
                  <c:v>30-09-2019</c:v>
                </c:pt>
                <c:pt idx="266">
                  <c:v>01-10-2019</c:v>
                </c:pt>
                <c:pt idx="267">
                  <c:v>02-10-2019</c:v>
                </c:pt>
                <c:pt idx="268">
                  <c:v>03-10-2019</c:v>
                </c:pt>
                <c:pt idx="269">
                  <c:v>04-10-2019</c:v>
                </c:pt>
                <c:pt idx="270">
                  <c:v>05-10-2019</c:v>
                </c:pt>
                <c:pt idx="271">
                  <c:v>06-10-2019</c:v>
                </c:pt>
                <c:pt idx="272">
                  <c:v>07-10-2019</c:v>
                </c:pt>
                <c:pt idx="273">
                  <c:v>08-10-2019</c:v>
                </c:pt>
                <c:pt idx="274">
                  <c:v>09-10-2019</c:v>
                </c:pt>
                <c:pt idx="275">
                  <c:v>10-10-2019</c:v>
                </c:pt>
                <c:pt idx="276">
                  <c:v>11-10-2019</c:v>
                </c:pt>
                <c:pt idx="277">
                  <c:v>12-10-2019</c:v>
                </c:pt>
                <c:pt idx="278">
                  <c:v>13-10-2019</c:v>
                </c:pt>
                <c:pt idx="279">
                  <c:v>14-10-2019</c:v>
                </c:pt>
                <c:pt idx="280">
                  <c:v>15-10-2019</c:v>
                </c:pt>
                <c:pt idx="281">
                  <c:v>16-10-2019</c:v>
                </c:pt>
                <c:pt idx="282">
                  <c:v>17-10-2019</c:v>
                </c:pt>
                <c:pt idx="283">
                  <c:v>18-10-2019</c:v>
                </c:pt>
                <c:pt idx="284">
                  <c:v>19-10-2019</c:v>
                </c:pt>
                <c:pt idx="285">
                  <c:v>20-10-2019</c:v>
                </c:pt>
                <c:pt idx="286">
                  <c:v>21-10-2019</c:v>
                </c:pt>
                <c:pt idx="287">
                  <c:v>22-10-2019</c:v>
                </c:pt>
                <c:pt idx="288">
                  <c:v>23-10-2019</c:v>
                </c:pt>
                <c:pt idx="289">
                  <c:v>24-10-2019</c:v>
                </c:pt>
                <c:pt idx="290">
                  <c:v>25-10-2019</c:v>
                </c:pt>
                <c:pt idx="291">
                  <c:v>26-10-2019</c:v>
                </c:pt>
                <c:pt idx="292">
                  <c:v>27-10-2019</c:v>
                </c:pt>
                <c:pt idx="293">
                  <c:v>28-10-2019</c:v>
                </c:pt>
                <c:pt idx="294">
                  <c:v>29-10-2019</c:v>
                </c:pt>
                <c:pt idx="295">
                  <c:v>30-10-2019</c:v>
                </c:pt>
                <c:pt idx="296">
                  <c:v>31-10-2019</c:v>
                </c:pt>
                <c:pt idx="297">
                  <c:v>01-11-2019</c:v>
                </c:pt>
                <c:pt idx="298">
                  <c:v>02-11-2019</c:v>
                </c:pt>
                <c:pt idx="299">
                  <c:v>03-11-2019</c:v>
                </c:pt>
                <c:pt idx="300">
                  <c:v>04-11-2019</c:v>
                </c:pt>
                <c:pt idx="301">
                  <c:v>05-11-2019</c:v>
                </c:pt>
                <c:pt idx="302">
                  <c:v>06-11-2019</c:v>
                </c:pt>
                <c:pt idx="303">
                  <c:v>07-11-2019</c:v>
                </c:pt>
                <c:pt idx="304">
                  <c:v>08-11-2019</c:v>
                </c:pt>
                <c:pt idx="305">
                  <c:v>09-11-2019</c:v>
                </c:pt>
                <c:pt idx="306">
                  <c:v>10-11-2019</c:v>
                </c:pt>
                <c:pt idx="307">
                  <c:v>11-11-2019</c:v>
                </c:pt>
                <c:pt idx="308">
                  <c:v>12-11-2019</c:v>
                </c:pt>
                <c:pt idx="309">
                  <c:v>13-11-2019</c:v>
                </c:pt>
                <c:pt idx="310">
                  <c:v>14-11-2019</c:v>
                </c:pt>
                <c:pt idx="311">
                  <c:v>15-11-2019</c:v>
                </c:pt>
                <c:pt idx="312">
                  <c:v>16-11-2019</c:v>
                </c:pt>
                <c:pt idx="313">
                  <c:v>17-11-2019</c:v>
                </c:pt>
                <c:pt idx="314">
                  <c:v>18-11-2019</c:v>
                </c:pt>
                <c:pt idx="315">
                  <c:v>19-11-2019</c:v>
                </c:pt>
                <c:pt idx="316">
                  <c:v>20-11-2019</c:v>
                </c:pt>
                <c:pt idx="317">
                  <c:v>21-11-2019</c:v>
                </c:pt>
                <c:pt idx="318">
                  <c:v>22-11-2019</c:v>
                </c:pt>
                <c:pt idx="319">
                  <c:v>23-11-2019</c:v>
                </c:pt>
                <c:pt idx="320">
                  <c:v>24-11-2019</c:v>
                </c:pt>
                <c:pt idx="321">
                  <c:v>25-11-2019</c:v>
                </c:pt>
                <c:pt idx="322">
                  <c:v>26-11-2019</c:v>
                </c:pt>
                <c:pt idx="323">
                  <c:v>27-11-2019</c:v>
                </c:pt>
                <c:pt idx="324">
                  <c:v>28-11-2019</c:v>
                </c:pt>
                <c:pt idx="325">
                  <c:v>29-11-2019</c:v>
                </c:pt>
                <c:pt idx="326">
                  <c:v>30-11-2019</c:v>
                </c:pt>
                <c:pt idx="327">
                  <c:v>01-12-2019</c:v>
                </c:pt>
                <c:pt idx="328">
                  <c:v>02-12-2019</c:v>
                </c:pt>
                <c:pt idx="329">
                  <c:v>03-12-2019</c:v>
                </c:pt>
                <c:pt idx="330">
                  <c:v>04-12-2019</c:v>
                </c:pt>
                <c:pt idx="331">
                  <c:v>05-12-2019</c:v>
                </c:pt>
                <c:pt idx="332">
                  <c:v>06-12-2019</c:v>
                </c:pt>
                <c:pt idx="333">
                  <c:v>07-12-2019</c:v>
                </c:pt>
                <c:pt idx="334">
                  <c:v>08-12-2019</c:v>
                </c:pt>
                <c:pt idx="335">
                  <c:v>09-12-2019</c:v>
                </c:pt>
                <c:pt idx="336">
                  <c:v>10-12-2019</c:v>
                </c:pt>
                <c:pt idx="337">
                  <c:v>11-12-2019</c:v>
                </c:pt>
                <c:pt idx="338">
                  <c:v>12-12-2019</c:v>
                </c:pt>
                <c:pt idx="339">
                  <c:v>13-12-2019</c:v>
                </c:pt>
                <c:pt idx="340">
                  <c:v>14-12-2019</c:v>
                </c:pt>
                <c:pt idx="341">
                  <c:v>15-12-2019</c:v>
                </c:pt>
                <c:pt idx="342">
                  <c:v>16-12-2019</c:v>
                </c:pt>
                <c:pt idx="343">
                  <c:v>17-12-2019</c:v>
                </c:pt>
                <c:pt idx="344">
                  <c:v>18-12-2019</c:v>
                </c:pt>
                <c:pt idx="345">
                  <c:v>19-12-2019</c:v>
                </c:pt>
                <c:pt idx="346">
                  <c:v>20-12-2019</c:v>
                </c:pt>
                <c:pt idx="347">
                  <c:v>21-12-2019</c:v>
                </c:pt>
                <c:pt idx="348">
                  <c:v>22-12-2019</c:v>
                </c:pt>
                <c:pt idx="349">
                  <c:v>23-12-2019</c:v>
                </c:pt>
                <c:pt idx="350">
                  <c:v>24-12-2019</c:v>
                </c:pt>
                <c:pt idx="351">
                  <c:v>25-12-2019</c:v>
                </c:pt>
                <c:pt idx="352">
                  <c:v>26-12-2019</c:v>
                </c:pt>
                <c:pt idx="353">
                  <c:v>27-12-2019</c:v>
                </c:pt>
                <c:pt idx="354">
                  <c:v>28-12-2019</c:v>
                </c:pt>
                <c:pt idx="355">
                  <c:v>29-12-2019</c:v>
                </c:pt>
                <c:pt idx="356">
                  <c:v>30-12-2019</c:v>
                </c:pt>
                <c:pt idx="357">
                  <c:v>31-12-2019</c:v>
                </c:pt>
                <c:pt idx="358">
                  <c:v>01-01-2020</c:v>
                </c:pt>
              </c:strCache>
            </c:strRef>
          </c:cat>
          <c:val>
            <c:numRef>
              <c:f>Conversion!$B$4:$B$363</c:f>
              <c:numCache>
                <c:formatCode>0.00%</c:formatCode>
                <c:ptCount val="359"/>
                <c:pt idx="0">
                  <c:v>-3.5239395845820809E-9</c:v>
                </c:pt>
                <c:pt idx="1">
                  <c:v>5.0504893948929874E-2</c:v>
                </c:pt>
                <c:pt idx="2">
                  <c:v>3.0000016112237571E-2</c:v>
                </c:pt>
                <c:pt idx="3">
                  <c:v>-8.5714261446491746E-2</c:v>
                </c:pt>
                <c:pt idx="4">
                  <c:v>3.0612227457857077E-2</c:v>
                </c:pt>
                <c:pt idx="5">
                  <c:v>5.208333228591866E-2</c:v>
                </c:pt>
                <c:pt idx="6">
                  <c:v>7.3684321880632897E-2</c:v>
                </c:pt>
                <c:pt idx="7">
                  <c:v>-3.0612350855903081E-2</c:v>
                </c:pt>
                <c:pt idx="8">
                  <c:v>9.6153921001345122E-3</c:v>
                </c:pt>
                <c:pt idx="9">
                  <c:v>-1.9417423042320192E-2</c:v>
                </c:pt>
                <c:pt idx="10">
                  <c:v>8.3333330482179058E-2</c:v>
                </c:pt>
                <c:pt idx="11">
                  <c:v>-3.9603938503448233E-2</c:v>
                </c:pt>
                <c:pt idx="12">
                  <c:v>-1.9801960128157492E-2</c:v>
                </c:pt>
                <c:pt idx="13">
                  <c:v>1.9607752357905017E-2</c:v>
                </c:pt>
                <c:pt idx="14">
                  <c:v>9.4736969696082918E-2</c:v>
                </c:pt>
                <c:pt idx="15">
                  <c:v>-3.8095137311352945E-2</c:v>
                </c:pt>
                <c:pt idx="16">
                  <c:v>-5.9406076379929673E-2</c:v>
                </c:pt>
                <c:pt idx="17">
                  <c:v>-5.7692371236661377E-2</c:v>
                </c:pt>
                <c:pt idx="18">
                  <c:v>4.1237030530143937E-2</c:v>
                </c:pt>
                <c:pt idx="19">
                  <c:v>2.0202032054790209E-2</c:v>
                </c:pt>
                <c:pt idx="20">
                  <c:v>-4.8076959301679323E-2</c:v>
                </c:pt>
                <c:pt idx="21">
                  <c:v>-0.54807690946756116</c:v>
                </c:pt>
                <c:pt idx="22">
                  <c:v>-1.9801923397551158E-2</c:v>
                </c:pt>
                <c:pt idx="23">
                  <c:v>7.3684246611135595E-2</c:v>
                </c:pt>
                <c:pt idx="24">
                  <c:v>0</c:v>
                </c:pt>
                <c:pt idx="25">
                  <c:v>-1.980197603221534E-2</c:v>
                </c:pt>
                <c:pt idx="26">
                  <c:v>1.9802013611849967E-2</c:v>
                </c:pt>
                <c:pt idx="27">
                  <c:v>-4.0404059579993712E-2</c:v>
                </c:pt>
                <c:pt idx="28">
                  <c:v>1.234042310339488</c:v>
                </c:pt>
                <c:pt idx="29">
                  <c:v>5.0505025959466154E-2</c:v>
                </c:pt>
                <c:pt idx="30">
                  <c:v>-2.941172570339956E-2</c:v>
                </c:pt>
                <c:pt idx="31">
                  <c:v>-3.0612044935013571E-2</c:v>
                </c:pt>
                <c:pt idx="32">
                  <c:v>3.5154063438014305E-8</c:v>
                </c:pt>
                <c:pt idx="33">
                  <c:v>-6.9808419156380808E-8</c:v>
                </c:pt>
                <c:pt idx="34">
                  <c:v>1.1862914450766482E-7</c:v>
                </c:pt>
                <c:pt idx="35">
                  <c:v>-2.8571435635021847E-2</c:v>
                </c:pt>
                <c:pt idx="36">
                  <c:v>-2.8846219452244637E-2</c:v>
                </c:pt>
                <c:pt idx="37">
                  <c:v>-2.0202018530045551E-2</c:v>
                </c:pt>
                <c:pt idx="38">
                  <c:v>7.3684062469939748E-2</c:v>
                </c:pt>
                <c:pt idx="39">
                  <c:v>3.030306577463171E-2</c:v>
                </c:pt>
                <c:pt idx="40">
                  <c:v>9.7087268058555498E-3</c:v>
                </c:pt>
                <c:pt idx="41">
                  <c:v>8.4210567642534651E-2</c:v>
                </c:pt>
                <c:pt idx="42">
                  <c:v>9.8040404605359566E-3</c:v>
                </c:pt>
                <c:pt idx="43">
                  <c:v>-2.9702964683878341E-2</c:v>
                </c:pt>
                <c:pt idx="44">
                  <c:v>-1.0309191825908059E-2</c:v>
                </c:pt>
                <c:pt idx="45">
                  <c:v>9.8039580614668331E-3</c:v>
                </c:pt>
                <c:pt idx="46">
                  <c:v>-1.9607894242600565E-2</c:v>
                </c:pt>
                <c:pt idx="47">
                  <c:v>-7.6923005878521966E-2</c:v>
                </c:pt>
                <c:pt idx="48">
                  <c:v>-6.7961304195611305E-2</c:v>
                </c:pt>
                <c:pt idx="49">
                  <c:v>-4.8543794424207753E-2</c:v>
                </c:pt>
                <c:pt idx="50">
                  <c:v>4.0816275883501785E-2</c:v>
                </c:pt>
                <c:pt idx="51">
                  <c:v>6.2499884892301072E-2</c:v>
                </c:pt>
                <c:pt idx="52">
                  <c:v>9.7087049459398944E-3</c:v>
                </c:pt>
                <c:pt idx="53">
                  <c:v>2.550000210987946E-8</c:v>
                </c:pt>
                <c:pt idx="54">
                  <c:v>1.0416636368535181E-2</c:v>
                </c:pt>
                <c:pt idx="55">
                  <c:v>9.3750029174435312E-2</c:v>
                </c:pt>
                <c:pt idx="56">
                  <c:v>-1.0203945810228099E-2</c:v>
                </c:pt>
                <c:pt idx="57">
                  <c:v>-3.9215751298705914E-2</c:v>
                </c:pt>
                <c:pt idx="58">
                  <c:v>-6.8627387776377669E-2</c:v>
                </c:pt>
                <c:pt idx="59">
                  <c:v>9.6153559473064476E-3</c:v>
                </c:pt>
                <c:pt idx="60">
                  <c:v>-9.9999785799986807E-3</c:v>
                </c:pt>
                <c:pt idx="61">
                  <c:v>7.2164960337149031E-2</c:v>
                </c:pt>
                <c:pt idx="62">
                  <c:v>-8.5714222708460741E-2</c:v>
                </c:pt>
                <c:pt idx="63">
                  <c:v>4.1237071390163305E-2</c:v>
                </c:pt>
                <c:pt idx="64">
                  <c:v>7.1428617307271791E-2</c:v>
                </c:pt>
                <c:pt idx="65">
                  <c:v>-7.3858497540157941E-8</c:v>
                </c:pt>
                <c:pt idx="66">
                  <c:v>-9.5238093592796336E-2</c:v>
                </c:pt>
                <c:pt idx="67">
                  <c:v>5.0505021098709468E-2</c:v>
                </c:pt>
                <c:pt idx="68">
                  <c:v>-6.7307686190931637E-2</c:v>
                </c:pt>
                <c:pt idx="69">
                  <c:v>-1.186051223900364E-8</c:v>
                </c:pt>
                <c:pt idx="70">
                  <c:v>3.9603872853995581E-2</c:v>
                </c:pt>
                <c:pt idx="71">
                  <c:v>-2.8571339253511518E-2</c:v>
                </c:pt>
                <c:pt idx="72">
                  <c:v>5.2631707713837406E-2</c:v>
                </c:pt>
                <c:pt idx="73">
                  <c:v>0.10526315138764697</c:v>
                </c:pt>
                <c:pt idx="74">
                  <c:v>-9.6153898295691098E-3</c:v>
                </c:pt>
                <c:pt idx="75">
                  <c:v>2.061846576038473E-2</c:v>
                </c:pt>
                <c:pt idx="76">
                  <c:v>3.1250104777363452E-2</c:v>
                </c:pt>
                <c:pt idx="77">
                  <c:v>-6.6666608611452793E-2</c:v>
                </c:pt>
                <c:pt idx="78">
                  <c:v>-1.9607898347013153E-2</c:v>
                </c:pt>
                <c:pt idx="79">
                  <c:v>-2.0000170231235903E-2</c:v>
                </c:pt>
                <c:pt idx="80">
                  <c:v>-3.8095235851973275E-2</c:v>
                </c:pt>
                <c:pt idx="81">
                  <c:v>1.9417542040847557E-2</c:v>
                </c:pt>
                <c:pt idx="82">
                  <c:v>-3.0302938085692843E-2</c:v>
                </c:pt>
                <c:pt idx="83">
                  <c:v>4.0403887546021755E-2</c:v>
                </c:pt>
                <c:pt idx="84">
                  <c:v>2.0408082957817264E-2</c:v>
                </c:pt>
                <c:pt idx="85">
                  <c:v>-9.999878206789159E-3</c:v>
                </c:pt>
                <c:pt idx="86">
                  <c:v>7.1428603225100362E-2</c:v>
                </c:pt>
                <c:pt idx="87">
                  <c:v>3.960393677626084E-2</c:v>
                </c:pt>
                <c:pt idx="88">
                  <c:v>-2.8571521273469846E-2</c:v>
                </c:pt>
                <c:pt idx="89">
                  <c:v>-7.3088966434653457E-8</c:v>
                </c:pt>
                <c:pt idx="90">
                  <c:v>1.1937629507130509E-7</c:v>
                </c:pt>
                <c:pt idx="91">
                  <c:v>3.0000126298041385E-2</c:v>
                </c:pt>
                <c:pt idx="92">
                  <c:v>1.0100841790163795E-2</c:v>
                </c:pt>
                <c:pt idx="93">
                  <c:v>-5.7142826131208468E-2</c:v>
                </c:pt>
                <c:pt idx="94">
                  <c:v>-6.6666684462544645E-2</c:v>
                </c:pt>
                <c:pt idx="95">
                  <c:v>-9.8038759803875664E-3</c:v>
                </c:pt>
                <c:pt idx="96">
                  <c:v>4.1666702821183899E-2</c:v>
                </c:pt>
                <c:pt idx="97">
                  <c:v>9.7087014499208646E-3</c:v>
                </c:pt>
                <c:pt idx="98">
                  <c:v>9.7086024603321164E-3</c:v>
                </c:pt>
                <c:pt idx="99">
                  <c:v>-2.9999938052512998E-2</c:v>
                </c:pt>
                <c:pt idx="100">
                  <c:v>-4.0404051142573727E-2</c:v>
                </c:pt>
                <c:pt idx="101">
                  <c:v>2.0408203728917051E-2</c:v>
                </c:pt>
                <c:pt idx="102">
                  <c:v>1.9801964227286417E-2</c:v>
                </c:pt>
                <c:pt idx="103">
                  <c:v>3.0000037740002261E-2</c:v>
                </c:pt>
                <c:pt idx="104">
                  <c:v>-9.6154120964384582E-3</c:v>
                </c:pt>
                <c:pt idx="105">
                  <c:v>-8.6538487002538189E-2</c:v>
                </c:pt>
                <c:pt idx="106">
                  <c:v>8.2474166304610685E-2</c:v>
                </c:pt>
                <c:pt idx="107">
                  <c:v>5.2631569229144359E-2</c:v>
                </c:pt>
                <c:pt idx="108">
                  <c:v>4.0000028891708617E-2</c:v>
                </c:pt>
                <c:pt idx="109">
                  <c:v>-1.9417510621078882E-2</c:v>
                </c:pt>
                <c:pt idx="110">
                  <c:v>-7.7669936922877159E-2</c:v>
                </c:pt>
                <c:pt idx="111">
                  <c:v>-1.941740000690606E-2</c:v>
                </c:pt>
                <c:pt idx="112">
                  <c:v>6.3157966519865383E-2</c:v>
                </c:pt>
                <c:pt idx="113">
                  <c:v>-7.6190471178649188E-2</c:v>
                </c:pt>
                <c:pt idx="114">
                  <c:v>4.0000102993045017E-2</c:v>
                </c:pt>
                <c:pt idx="115">
                  <c:v>-2.8846070517210776E-2</c:v>
                </c:pt>
                <c:pt idx="116">
                  <c:v>1.9801981545578329E-2</c:v>
                </c:pt>
                <c:pt idx="117">
                  <c:v>1.0526342670331035E-2</c:v>
                </c:pt>
                <c:pt idx="118">
                  <c:v>-5.9405998371804158E-2</c:v>
                </c:pt>
                <c:pt idx="119">
                  <c:v>3.9603918158988671E-2</c:v>
                </c:pt>
                <c:pt idx="120">
                  <c:v>4.1237105944778474E-2</c:v>
                </c:pt>
                <c:pt idx="121">
                  <c:v>-6.730772587071876E-2</c:v>
                </c:pt>
                <c:pt idx="122">
                  <c:v>-1.9802043385739543E-2</c:v>
                </c:pt>
                <c:pt idx="123">
                  <c:v>1.9417496191914685E-2</c:v>
                </c:pt>
                <c:pt idx="124">
                  <c:v>4.1666654948048443E-2</c:v>
                </c:pt>
                <c:pt idx="125">
                  <c:v>9.4736903245035808E-2</c:v>
                </c:pt>
                <c:pt idx="126">
                  <c:v>-4.7619035744621896E-2</c:v>
                </c:pt>
                <c:pt idx="127">
                  <c:v>-9.900903260423255E-3</c:v>
                </c:pt>
                <c:pt idx="128">
                  <c:v>6.1855615614957227E-2</c:v>
                </c:pt>
                <c:pt idx="129">
                  <c:v>4.0404071939383668E-2</c:v>
                </c:pt>
                <c:pt idx="130">
                  <c:v>-5.7142796865301104E-2</c:v>
                </c:pt>
                <c:pt idx="131">
                  <c:v>-5.0000024196343529E-2</c:v>
                </c:pt>
                <c:pt idx="132">
                  <c:v>-5.7692435005404774E-2</c:v>
                </c:pt>
                <c:pt idx="133">
                  <c:v>-2.9999970737378256E-2</c:v>
                </c:pt>
                <c:pt idx="134">
                  <c:v>3.0000029177763343E-2</c:v>
                </c:pt>
                <c:pt idx="135">
                  <c:v>-1.9417459619854416E-2</c:v>
                </c:pt>
                <c:pt idx="136">
                  <c:v>-7.7669894666066996E-2</c:v>
                </c:pt>
                <c:pt idx="137">
                  <c:v>1.0101014847837764E-2</c:v>
                </c:pt>
                <c:pt idx="138">
                  <c:v>4.2105307935103475E-2</c:v>
                </c:pt>
                <c:pt idx="139">
                  <c:v>-2.0408193148367726E-2</c:v>
                </c:pt>
                <c:pt idx="140">
                  <c:v>5.6661207725738905E-8</c:v>
                </c:pt>
                <c:pt idx="141">
                  <c:v>-9.7088365317793413E-3</c:v>
                </c:pt>
                <c:pt idx="142">
                  <c:v>7.2546570084597306E-8</c:v>
                </c:pt>
                <c:pt idx="143">
                  <c:v>1.0526288050078714E-2</c:v>
                </c:pt>
                <c:pt idx="144">
                  <c:v>3.9999971786605304E-2</c:v>
                </c:pt>
                <c:pt idx="145">
                  <c:v>1.0100998484228407E-2</c:v>
                </c:pt>
                <c:pt idx="146">
                  <c:v>4.1666686146261123E-2</c:v>
                </c:pt>
                <c:pt idx="147">
                  <c:v>6.1855634643845248E-2</c:v>
                </c:pt>
                <c:pt idx="148">
                  <c:v>-2.9411624949602699E-2</c:v>
                </c:pt>
                <c:pt idx="149">
                  <c:v>2.9702895837776744E-2</c:v>
                </c:pt>
                <c:pt idx="150">
                  <c:v>8.3333374492154944E-2</c:v>
                </c:pt>
                <c:pt idx="151">
                  <c:v>-7.6923055980007815E-2</c:v>
                </c:pt>
                <c:pt idx="152">
                  <c:v>3.9999978040345274E-2</c:v>
                </c:pt>
                <c:pt idx="153">
                  <c:v>-2.9999938052512998E-2</c:v>
                </c:pt>
                <c:pt idx="154">
                  <c:v>0</c:v>
                </c:pt>
                <c:pt idx="155">
                  <c:v>6.0605909835549143E-2</c:v>
                </c:pt>
                <c:pt idx="156">
                  <c:v>-2.8846115641886882E-2</c:v>
                </c:pt>
                <c:pt idx="157">
                  <c:v>-6.6649812446861745E-8</c:v>
                </c:pt>
                <c:pt idx="158">
                  <c:v>-1.0416683637904156E-2</c:v>
                </c:pt>
                <c:pt idx="159">
                  <c:v>-7.6923046461536693E-2</c:v>
                </c:pt>
                <c:pt idx="160">
                  <c:v>8.2474139830811088E-2</c:v>
                </c:pt>
                <c:pt idx="161">
                  <c:v>1.9417417107497892E-2</c:v>
                </c:pt>
                <c:pt idx="162">
                  <c:v>-9.5238105068244483E-2</c:v>
                </c:pt>
                <c:pt idx="163">
                  <c:v>-1.9802160136903502E-2</c:v>
                </c:pt>
                <c:pt idx="164">
                  <c:v>-6.7307659988393609E-2</c:v>
                </c:pt>
                <c:pt idx="165">
                  <c:v>4.2105280759535013E-2</c:v>
                </c:pt>
                <c:pt idx="166">
                  <c:v>1.0416570358946498E-2</c:v>
                </c:pt>
                <c:pt idx="167">
                  <c:v>-9.523810398699617E-2</c:v>
                </c:pt>
                <c:pt idx="168">
                  <c:v>-4.7619002781875364E-2</c:v>
                </c:pt>
                <c:pt idx="169">
                  <c:v>8.4210578141887371E-2</c:v>
                </c:pt>
                <c:pt idx="170">
                  <c:v>4.0404216518584501E-2</c:v>
                </c:pt>
                <c:pt idx="171">
                  <c:v>4.123704281474927E-2</c:v>
                </c:pt>
                <c:pt idx="172">
                  <c:v>3.0302947753900966E-2</c:v>
                </c:pt>
                <c:pt idx="173">
                  <c:v>-2.061845822307895E-2</c:v>
                </c:pt>
                <c:pt idx="174">
                  <c:v>2.1052703325268096E-2</c:v>
                </c:pt>
                <c:pt idx="175">
                  <c:v>-3.9999936875031561E-2</c:v>
                </c:pt>
                <c:pt idx="176">
                  <c:v>1.9417408545137738E-2</c:v>
                </c:pt>
                <c:pt idx="177">
                  <c:v>0</c:v>
                </c:pt>
                <c:pt idx="178">
                  <c:v>-5.9405973151498426E-2</c:v>
                </c:pt>
                <c:pt idx="179">
                  <c:v>-2.9411686941168691E-2</c:v>
                </c:pt>
                <c:pt idx="180">
                  <c:v>5.2631560924996101E-2</c:v>
                </c:pt>
                <c:pt idx="181">
                  <c:v>2.0618505380605168E-2</c:v>
                </c:pt>
                <c:pt idx="182">
                  <c:v>3.1249889662994024E-2</c:v>
                </c:pt>
                <c:pt idx="183">
                  <c:v>-2.8571419800732412E-2</c:v>
                </c:pt>
                <c:pt idx="184">
                  <c:v>-3.8834936423285615E-2</c:v>
                </c:pt>
                <c:pt idx="185">
                  <c:v>4.2105464498808587E-2</c:v>
                </c:pt>
                <c:pt idx="186">
                  <c:v>6.0606076841138945E-2</c:v>
                </c:pt>
                <c:pt idx="187">
                  <c:v>2.000001212264757E-2</c:v>
                </c:pt>
                <c:pt idx="188">
                  <c:v>5.0505124639288024E-2</c:v>
                </c:pt>
                <c:pt idx="189">
                  <c:v>-0.59595960227083933</c:v>
                </c:pt>
                <c:pt idx="190">
                  <c:v>-3.9215723462067253E-2</c:v>
                </c:pt>
                <c:pt idx="191">
                  <c:v>5.0505003059462039E-2</c:v>
                </c:pt>
                <c:pt idx="192">
                  <c:v>5.0504876825647305E-2</c:v>
                </c:pt>
                <c:pt idx="193">
                  <c:v>-4.7619072912636562E-2</c:v>
                </c:pt>
                <c:pt idx="194">
                  <c:v>-2.8829895026838415E-8</c:v>
                </c:pt>
                <c:pt idx="195">
                  <c:v>-4.8076911036283532E-2</c:v>
                </c:pt>
                <c:pt idx="196">
                  <c:v>1.3749999518394702</c:v>
                </c:pt>
                <c:pt idx="197">
                  <c:v>4.0816541751299562E-2</c:v>
                </c:pt>
                <c:pt idx="198">
                  <c:v>9.6153697954910466E-3</c:v>
                </c:pt>
                <c:pt idx="199">
                  <c:v>-2.8846115347458956E-2</c:v>
                </c:pt>
                <c:pt idx="200">
                  <c:v>1.9999966472289632E-2</c:v>
                </c:pt>
                <c:pt idx="201">
                  <c:v>-5.8823547772859142E-2</c:v>
                </c:pt>
                <c:pt idx="202">
                  <c:v>4.0404104943706276E-2</c:v>
                </c:pt>
                <c:pt idx="203">
                  <c:v>5.2631652376363469E-2</c:v>
                </c:pt>
                <c:pt idx="204">
                  <c:v>-1.9607875564000676E-2</c:v>
                </c:pt>
                <c:pt idx="205">
                  <c:v>-1.9047568269251136E-2</c:v>
                </c:pt>
                <c:pt idx="206">
                  <c:v>9.9009581867819385E-3</c:v>
                </c:pt>
                <c:pt idx="207">
                  <c:v>-6.8627435811957516E-2</c:v>
                </c:pt>
                <c:pt idx="208">
                  <c:v>2.0833352417464424E-2</c:v>
                </c:pt>
                <c:pt idx="209">
                  <c:v>-2.9126213153819802E-2</c:v>
                </c:pt>
                <c:pt idx="210">
                  <c:v>-3.999993624377729E-2</c:v>
                </c:pt>
                <c:pt idx="211">
                  <c:v>-5.0000013282544442E-2</c:v>
                </c:pt>
                <c:pt idx="212">
                  <c:v>-1.9417427955689681E-2</c:v>
                </c:pt>
                <c:pt idx="213">
                  <c:v>-2.9411705732162674E-2</c:v>
                </c:pt>
                <c:pt idx="214">
                  <c:v>1.0526288216142543E-2</c:v>
                </c:pt>
                <c:pt idx="215">
                  <c:v>7.1428602986852496E-2</c:v>
                </c:pt>
                <c:pt idx="216">
                  <c:v>-4.8469636637626934E-8</c:v>
                </c:pt>
                <c:pt idx="217">
                  <c:v>6.2499885468792149E-2</c:v>
                </c:pt>
                <c:pt idx="218">
                  <c:v>2.1052600181612036E-2</c:v>
                </c:pt>
                <c:pt idx="219">
                  <c:v>2.970292418015541E-2</c:v>
                </c:pt>
                <c:pt idx="220">
                  <c:v>4.0403985228002481E-2</c:v>
                </c:pt>
                <c:pt idx="221">
                  <c:v>7.2916724218754281E-2</c:v>
                </c:pt>
                <c:pt idx="222">
                  <c:v>-4.7619048012258913E-2</c:v>
                </c:pt>
                <c:pt idx="223">
                  <c:v>-5.0000001424107432E-2</c:v>
                </c:pt>
                <c:pt idx="224">
                  <c:v>2.9411787610014395E-2</c:v>
                </c:pt>
                <c:pt idx="225">
                  <c:v>3.092788116659273E-2</c:v>
                </c:pt>
                <c:pt idx="226">
                  <c:v>-3.8461518229176206E-2</c:v>
                </c:pt>
                <c:pt idx="227">
                  <c:v>9.7088738229960114E-3</c:v>
                </c:pt>
                <c:pt idx="228">
                  <c:v>-8.2524273636863654E-8</c:v>
                </c:pt>
                <c:pt idx="229">
                  <c:v>-5.5273208232620163E-9</c:v>
                </c:pt>
                <c:pt idx="230">
                  <c:v>2.1052579072234234E-2</c:v>
                </c:pt>
                <c:pt idx="231">
                  <c:v>-8.571418782445428E-2</c:v>
                </c:pt>
                <c:pt idx="232">
                  <c:v>2.0000033736787381E-2</c:v>
                </c:pt>
                <c:pt idx="233">
                  <c:v>-2.0000008885447285E-2</c:v>
                </c:pt>
                <c:pt idx="234">
                  <c:v>-6.7307769767425696E-2</c:v>
                </c:pt>
                <c:pt idx="235">
                  <c:v>-5.8252406488113806E-2</c:v>
                </c:pt>
                <c:pt idx="236">
                  <c:v>2.9999971145111548E-2</c:v>
                </c:pt>
                <c:pt idx="237">
                  <c:v>-2.4742477067185575E-8</c:v>
                </c:pt>
                <c:pt idx="238">
                  <c:v>5.2083233823143837E-2</c:v>
                </c:pt>
                <c:pt idx="239">
                  <c:v>-1.9607875564000676E-2</c:v>
                </c:pt>
                <c:pt idx="240">
                  <c:v>4.0816261749863747E-2</c:v>
                </c:pt>
                <c:pt idx="241">
                  <c:v>4.1237169446747934E-2</c:v>
                </c:pt>
                <c:pt idx="242">
                  <c:v>-2.0618528029265004E-2</c:v>
                </c:pt>
                <c:pt idx="243">
                  <c:v>-9.7087040514215461E-3</c:v>
                </c:pt>
                <c:pt idx="244">
                  <c:v>2.061856201434531E-2</c:v>
                </c:pt>
                <c:pt idx="245">
                  <c:v>-2.9702994700507079E-2</c:v>
                </c:pt>
                <c:pt idx="246">
                  <c:v>-4.0000151904839187E-2</c:v>
                </c:pt>
                <c:pt idx="247">
                  <c:v>-2.9411629615505364E-2</c:v>
                </c:pt>
                <c:pt idx="248">
                  <c:v>3.9603837651913887E-2</c:v>
                </c:pt>
                <c:pt idx="249">
                  <c:v>5.263160158092961E-2</c:v>
                </c:pt>
                <c:pt idx="250">
                  <c:v>-3.9215675690683183E-2</c:v>
                </c:pt>
                <c:pt idx="251">
                  <c:v>9.7918468888735788E-9</c:v>
                </c:pt>
                <c:pt idx="252">
                  <c:v>-3.0612166696774024E-2</c:v>
                </c:pt>
                <c:pt idx="253">
                  <c:v>9.3750010763725244E-2</c:v>
                </c:pt>
                <c:pt idx="254">
                  <c:v>-4.0404220782814693E-2</c:v>
                </c:pt>
                <c:pt idx="255">
                  <c:v>-8.5714215071390321E-2</c:v>
                </c:pt>
                <c:pt idx="256">
                  <c:v>-4.0000000482837916E-2</c:v>
                </c:pt>
                <c:pt idx="257">
                  <c:v>-8.3975004061542791E-8</c:v>
                </c:pt>
                <c:pt idx="258">
                  <c:v>2.0202111298031511E-2</c:v>
                </c:pt>
                <c:pt idx="259">
                  <c:v>9.4736820676873945E-2</c:v>
                </c:pt>
                <c:pt idx="260">
                  <c:v>2.9809700263783157E-8</c:v>
                </c:pt>
                <c:pt idx="261">
                  <c:v>2.1052697226750849E-2</c:v>
                </c:pt>
                <c:pt idx="262">
                  <c:v>1.0416599063289622E-2</c:v>
                </c:pt>
                <c:pt idx="263">
                  <c:v>4.1666619685372552E-2</c:v>
                </c:pt>
                <c:pt idx="264">
                  <c:v>1.0204142968423424E-2</c:v>
                </c:pt>
                <c:pt idx="265">
                  <c:v>-1.9802077319929001E-2</c:v>
                </c:pt>
                <c:pt idx="266">
                  <c:v>-6.730770073784309E-2</c:v>
                </c:pt>
                <c:pt idx="267">
                  <c:v>-6.6666718113825851E-2</c:v>
                </c:pt>
                <c:pt idx="268">
                  <c:v>6.1855642622671514E-2</c:v>
                </c:pt>
                <c:pt idx="269">
                  <c:v>2.0618600837373213E-2</c:v>
                </c:pt>
                <c:pt idx="270">
                  <c:v>-9.9999925249004695E-3</c:v>
                </c:pt>
                <c:pt idx="271">
                  <c:v>1.0101010462650883E-2</c:v>
                </c:pt>
                <c:pt idx="272">
                  <c:v>6.0606031477791422E-2</c:v>
                </c:pt>
                <c:pt idx="273">
                  <c:v>2.0618661584254294E-2</c:v>
                </c:pt>
                <c:pt idx="274">
                  <c:v>7.1428626475593893E-2</c:v>
                </c:pt>
                <c:pt idx="275">
                  <c:v>-3.8834969171789524E-2</c:v>
                </c:pt>
                <c:pt idx="276">
                  <c:v>-5.9394103302246037E-8</c:v>
                </c:pt>
                <c:pt idx="277">
                  <c:v>-4.0404019801325131E-2</c:v>
                </c:pt>
                <c:pt idx="278">
                  <c:v>3.9999925634637279E-2</c:v>
                </c:pt>
                <c:pt idx="279">
                  <c:v>-6.6666577501603985E-2</c:v>
                </c:pt>
                <c:pt idx="280">
                  <c:v>-4.0404036470283677E-2</c:v>
                </c:pt>
                <c:pt idx="281">
                  <c:v>-9.5236846677686504E-3</c:v>
                </c:pt>
                <c:pt idx="282">
                  <c:v>3.0303146678507309E-2</c:v>
                </c:pt>
                <c:pt idx="283">
                  <c:v>3.0303038950185268E-2</c:v>
                </c:pt>
                <c:pt idx="284">
                  <c:v>2.1052615132040486E-2</c:v>
                </c:pt>
                <c:pt idx="285">
                  <c:v>-2.8846100986529732E-2</c:v>
                </c:pt>
                <c:pt idx="286">
                  <c:v>2.0408082957817264E-2</c:v>
                </c:pt>
                <c:pt idx="287">
                  <c:v>5.2631546112283933E-2</c:v>
                </c:pt>
                <c:pt idx="288">
                  <c:v>-5.7692364335817814E-2</c:v>
                </c:pt>
                <c:pt idx="289">
                  <c:v>-9.8039915255448973E-3</c:v>
                </c:pt>
                <c:pt idx="290">
                  <c:v>-2.9411692080629992E-2</c:v>
                </c:pt>
                <c:pt idx="291">
                  <c:v>4.1237088797290378E-2</c:v>
                </c:pt>
                <c:pt idx="292">
                  <c:v>1.9801929286341613E-2</c:v>
                </c:pt>
                <c:pt idx="293">
                  <c:v>3.0000012084575367E-2</c:v>
                </c:pt>
                <c:pt idx="294">
                  <c:v>-5.0000119629714845E-2</c:v>
                </c:pt>
                <c:pt idx="295">
                  <c:v>7.1428472846377877E-2</c:v>
                </c:pt>
                <c:pt idx="296">
                  <c:v>-3.9603899962223021E-2</c:v>
                </c:pt>
                <c:pt idx="297">
                  <c:v>-3.0303123150914435E-2</c:v>
                </c:pt>
                <c:pt idx="298">
                  <c:v>9.901024054021379E-3</c:v>
                </c:pt>
                <c:pt idx="299">
                  <c:v>-1.9417420463751389E-2</c:v>
                </c:pt>
                <c:pt idx="300">
                  <c:v>-6.796111175454167E-2</c:v>
                </c:pt>
                <c:pt idx="301">
                  <c:v>9.4736988039403114E-2</c:v>
                </c:pt>
                <c:pt idx="302">
                  <c:v>-9.5238078363256706E-2</c:v>
                </c:pt>
                <c:pt idx="303">
                  <c:v>4.1237132799597287E-2</c:v>
                </c:pt>
                <c:pt idx="304">
                  <c:v>1.041675732169578E-2</c:v>
                </c:pt>
                <c:pt idx="305">
                  <c:v>-9.8039153253003386E-3</c:v>
                </c:pt>
                <c:pt idx="306">
                  <c:v>9.9009427419523011E-3</c:v>
                </c:pt>
                <c:pt idx="307">
                  <c:v>6.2499953192104218E-2</c:v>
                </c:pt>
                <c:pt idx="308">
                  <c:v>-8.6538624407224485E-2</c:v>
                </c:pt>
                <c:pt idx="309">
                  <c:v>0.10526313728032233</c:v>
                </c:pt>
                <c:pt idx="310">
                  <c:v>-1.9801936939940368E-2</c:v>
                </c:pt>
                <c:pt idx="311">
                  <c:v>-1.0309324471696191E-2</c:v>
                </c:pt>
                <c:pt idx="312">
                  <c:v>-5.9405960184384599E-2</c:v>
                </c:pt>
                <c:pt idx="313">
                  <c:v>-9.8039146714037351E-3</c:v>
                </c:pt>
                <c:pt idx="314">
                  <c:v>2.9411730517910906E-2</c:v>
                </c:pt>
                <c:pt idx="315">
                  <c:v>6.3157931536669931E-2</c:v>
                </c:pt>
                <c:pt idx="316">
                  <c:v>-3.8095120900919155E-2</c:v>
                </c:pt>
                <c:pt idx="317">
                  <c:v>-4.0404220782814693E-2</c:v>
                </c:pt>
                <c:pt idx="318">
                  <c:v>1.0416655531992447E-2</c:v>
                </c:pt>
                <c:pt idx="319">
                  <c:v>4.2105250177721931E-2</c:v>
                </c:pt>
                <c:pt idx="320">
                  <c:v>-9.9009236016756041E-3</c:v>
                </c:pt>
                <c:pt idx="321">
                  <c:v>-3.8095097922600685E-2</c:v>
                </c:pt>
                <c:pt idx="322">
                  <c:v>1.9801997002018235E-2</c:v>
                </c:pt>
                <c:pt idx="323">
                  <c:v>3.9603842550630208E-2</c:v>
                </c:pt>
                <c:pt idx="324">
                  <c:v>1.0526357661139629E-2</c:v>
                </c:pt>
                <c:pt idx="325">
                  <c:v>5.1546391472929276E-2</c:v>
                </c:pt>
                <c:pt idx="326">
                  <c:v>4.0404037250012292E-2</c:v>
                </c:pt>
                <c:pt idx="327">
                  <c:v>3.9999977101296658E-2</c:v>
                </c:pt>
                <c:pt idx="328">
                  <c:v>3.9603800085355578E-2</c:v>
                </c:pt>
                <c:pt idx="329">
                  <c:v>9.7088663061508651E-3</c:v>
                </c:pt>
                <c:pt idx="330">
                  <c:v>-1.9047558436294687E-2</c:v>
                </c:pt>
                <c:pt idx="331">
                  <c:v>7.2916660695965474E-2</c:v>
                </c:pt>
                <c:pt idx="332">
                  <c:v>-4.9019552793320598E-2</c:v>
                </c:pt>
                <c:pt idx="333">
                  <c:v>-3.883493411808725E-2</c:v>
                </c:pt>
                <c:pt idx="334">
                  <c:v>-3.8461571564425978E-2</c:v>
                </c:pt>
                <c:pt idx="335">
                  <c:v>-6.6666583826624271E-2</c:v>
                </c:pt>
                <c:pt idx="336">
                  <c:v>-6.7307788187726647E-2</c:v>
                </c:pt>
                <c:pt idx="337">
                  <c:v>-5.8252395736066442E-2</c:v>
                </c:pt>
                <c:pt idx="338">
                  <c:v>1.1255413934208036E-7</c:v>
                </c:pt>
                <c:pt idx="339">
                  <c:v>7.2164873623618453E-2</c:v>
                </c:pt>
                <c:pt idx="340">
                  <c:v>-3.0302990738551805E-2</c:v>
                </c:pt>
                <c:pt idx="341">
                  <c:v>-4.0000015334695105E-2</c:v>
                </c:pt>
                <c:pt idx="342">
                  <c:v>4.0816347368145545E-2</c:v>
                </c:pt>
                <c:pt idx="343">
                  <c:v>2.6906243233426608E-8</c:v>
                </c:pt>
                <c:pt idx="344">
                  <c:v>-5.6661204617114436E-8</c:v>
                </c:pt>
                <c:pt idx="345">
                  <c:v>-3.8835017822104634E-2</c:v>
                </c:pt>
                <c:pt idx="346">
                  <c:v>-8.653845022878659E-2</c:v>
                </c:pt>
                <c:pt idx="347">
                  <c:v>-8.969747689047125E-8</c:v>
                </c:pt>
                <c:pt idx="348">
                  <c:v>5.2083374099396229E-2</c:v>
                </c:pt>
                <c:pt idx="349">
                  <c:v>-6.8627534921663846E-2</c:v>
                </c:pt>
                <c:pt idx="350">
                  <c:v>3.0927857245267365E-2</c:v>
                </c:pt>
                <c:pt idx="351">
                  <c:v>5.1546375448807247E-2</c:v>
                </c:pt>
                <c:pt idx="352">
                  <c:v>2.0202121474216073E-2</c:v>
                </c:pt>
                <c:pt idx="353">
                  <c:v>6.3158000381352997E-2</c:v>
                </c:pt>
                <c:pt idx="354">
                  <c:v>4.1666759474071613E-2</c:v>
                </c:pt>
                <c:pt idx="355">
                  <c:v>-4.9504968913895664E-2</c:v>
                </c:pt>
                <c:pt idx="356">
                  <c:v>1.0526279629363922E-2</c:v>
                </c:pt>
                <c:pt idx="357">
                  <c:v>-3.0000027824012232E-2</c:v>
                </c:pt>
                <c:pt idx="358">
                  <c:v>-2.9411768619232892E-2</c:v>
                </c:pt>
              </c:numCache>
            </c:numRef>
          </c:val>
          <c:extLst>
            <c:ext xmlns:c16="http://schemas.microsoft.com/office/drawing/2014/chart" uri="{C3380CC4-5D6E-409C-BE32-E72D297353CC}">
              <c16:uniqueId val="{00000000-2115-49C8-9ED4-0C4EEEBCD42D}"/>
            </c:ext>
          </c:extLst>
        </c:ser>
        <c:ser>
          <c:idx val="1"/>
          <c:order val="1"/>
          <c:tx>
            <c:strRef>
              <c:f>Conversion!$C$3</c:f>
              <c:strCache>
                <c:ptCount val="1"/>
                <c:pt idx="0">
                  <c:v>M2C w.r.t same day last_week</c:v>
                </c:pt>
              </c:strCache>
            </c:strRef>
          </c:tx>
          <c:spPr>
            <a:solidFill>
              <a:schemeClr val="accent2"/>
            </a:solidFill>
            <a:ln>
              <a:noFill/>
            </a:ln>
            <a:effectLst/>
          </c:spPr>
          <c:invertIfNegative val="0"/>
          <c:cat>
            <c:strRef>
              <c:f>Conversion!$A$4:$A$363</c:f>
              <c:strCache>
                <c:ptCount val="359"/>
                <c:pt idx="0">
                  <c:v>08-01-2019</c:v>
                </c:pt>
                <c:pt idx="1">
                  <c:v>09-01-2019</c:v>
                </c:pt>
                <c:pt idx="2">
                  <c:v>10-01-2019</c:v>
                </c:pt>
                <c:pt idx="3">
                  <c:v>11-01-2019</c:v>
                </c:pt>
                <c:pt idx="4">
                  <c:v>12-01-2019</c:v>
                </c:pt>
                <c:pt idx="5">
                  <c:v>13-01-2019</c:v>
                </c:pt>
                <c:pt idx="6">
                  <c:v>14-01-2019</c:v>
                </c:pt>
                <c:pt idx="7">
                  <c:v>15-01-2019</c:v>
                </c:pt>
                <c:pt idx="8">
                  <c:v>16-01-2019</c:v>
                </c:pt>
                <c:pt idx="9">
                  <c:v>17-01-2019</c:v>
                </c:pt>
                <c:pt idx="10">
                  <c:v>18-01-2019</c:v>
                </c:pt>
                <c:pt idx="11">
                  <c:v>19-01-2019</c:v>
                </c:pt>
                <c:pt idx="12">
                  <c:v>20-01-2019</c:v>
                </c:pt>
                <c:pt idx="13">
                  <c:v>21-01-2019</c:v>
                </c:pt>
                <c:pt idx="14">
                  <c:v>22-01-2019</c:v>
                </c:pt>
                <c:pt idx="15">
                  <c:v>23-01-2019</c:v>
                </c:pt>
                <c:pt idx="16">
                  <c:v>24-01-2019</c:v>
                </c:pt>
                <c:pt idx="17">
                  <c:v>25-01-2019</c:v>
                </c:pt>
                <c:pt idx="18">
                  <c:v>26-01-2019</c:v>
                </c:pt>
                <c:pt idx="19">
                  <c:v>27-01-2019</c:v>
                </c:pt>
                <c:pt idx="20">
                  <c:v>28-01-2019</c:v>
                </c:pt>
                <c:pt idx="21">
                  <c:v>29-01-2019</c:v>
                </c:pt>
                <c:pt idx="22">
                  <c:v>30-01-2019</c:v>
                </c:pt>
                <c:pt idx="23">
                  <c:v>31-01-2019</c:v>
                </c:pt>
                <c:pt idx="24">
                  <c:v>01-02-2019</c:v>
                </c:pt>
                <c:pt idx="25">
                  <c:v>02-02-2019</c:v>
                </c:pt>
                <c:pt idx="26">
                  <c:v>03-02-2019</c:v>
                </c:pt>
                <c:pt idx="27">
                  <c:v>04-02-2019</c:v>
                </c:pt>
                <c:pt idx="28">
                  <c:v>05-02-2019</c:v>
                </c:pt>
                <c:pt idx="29">
                  <c:v>06-02-2019</c:v>
                </c:pt>
                <c:pt idx="30">
                  <c:v>07-02-2019</c:v>
                </c:pt>
                <c:pt idx="31">
                  <c:v>08-02-2019</c:v>
                </c:pt>
                <c:pt idx="32">
                  <c:v>09-02-2019</c:v>
                </c:pt>
                <c:pt idx="33">
                  <c:v>10-02-2019</c:v>
                </c:pt>
                <c:pt idx="34">
                  <c:v>11-02-2019</c:v>
                </c:pt>
                <c:pt idx="35">
                  <c:v>12-02-2019</c:v>
                </c:pt>
                <c:pt idx="36">
                  <c:v>13-02-2019</c:v>
                </c:pt>
                <c:pt idx="37">
                  <c:v>14-02-2019</c:v>
                </c:pt>
                <c:pt idx="38">
                  <c:v>15-02-2019</c:v>
                </c:pt>
                <c:pt idx="39">
                  <c:v>16-02-2019</c:v>
                </c:pt>
                <c:pt idx="40">
                  <c:v>17-02-2019</c:v>
                </c:pt>
                <c:pt idx="41">
                  <c:v>18-02-2019</c:v>
                </c:pt>
                <c:pt idx="42">
                  <c:v>19-02-2019</c:v>
                </c:pt>
                <c:pt idx="43">
                  <c:v>20-02-2019</c:v>
                </c:pt>
                <c:pt idx="44">
                  <c:v>21-02-2019</c:v>
                </c:pt>
                <c:pt idx="45">
                  <c:v>22-02-2019</c:v>
                </c:pt>
                <c:pt idx="46">
                  <c:v>23-02-2019</c:v>
                </c:pt>
                <c:pt idx="47">
                  <c:v>24-02-2019</c:v>
                </c:pt>
                <c:pt idx="48">
                  <c:v>25-02-2019</c:v>
                </c:pt>
                <c:pt idx="49">
                  <c:v>26-02-2019</c:v>
                </c:pt>
                <c:pt idx="50">
                  <c:v>27-02-2019</c:v>
                </c:pt>
                <c:pt idx="51">
                  <c:v>28-02-2019</c:v>
                </c:pt>
                <c:pt idx="52">
                  <c:v>01-03-2019</c:v>
                </c:pt>
                <c:pt idx="53">
                  <c:v>02-03-2019</c:v>
                </c:pt>
                <c:pt idx="54">
                  <c:v>03-03-2019</c:v>
                </c:pt>
                <c:pt idx="55">
                  <c:v>04-03-2019</c:v>
                </c:pt>
                <c:pt idx="56">
                  <c:v>05-03-2019</c:v>
                </c:pt>
                <c:pt idx="57">
                  <c:v>06-03-2019</c:v>
                </c:pt>
                <c:pt idx="58">
                  <c:v>07-03-2019</c:v>
                </c:pt>
                <c:pt idx="59">
                  <c:v>08-03-2019</c:v>
                </c:pt>
                <c:pt idx="60">
                  <c:v>09-03-2019</c:v>
                </c:pt>
                <c:pt idx="61">
                  <c:v>10-03-2019</c:v>
                </c:pt>
                <c:pt idx="62">
                  <c:v>11-03-2019</c:v>
                </c:pt>
                <c:pt idx="63">
                  <c:v>12-03-2019</c:v>
                </c:pt>
                <c:pt idx="64">
                  <c:v>13-03-2019</c:v>
                </c:pt>
                <c:pt idx="65">
                  <c:v>14-03-2019</c:v>
                </c:pt>
                <c:pt idx="66">
                  <c:v>15-03-2019</c:v>
                </c:pt>
                <c:pt idx="67">
                  <c:v>16-03-2019</c:v>
                </c:pt>
                <c:pt idx="68">
                  <c:v>17-03-2019</c:v>
                </c:pt>
                <c:pt idx="69">
                  <c:v>18-03-2019</c:v>
                </c:pt>
                <c:pt idx="70">
                  <c:v>19-03-2019</c:v>
                </c:pt>
                <c:pt idx="71">
                  <c:v>20-03-2019</c:v>
                </c:pt>
                <c:pt idx="72">
                  <c:v>21-03-2019</c:v>
                </c:pt>
                <c:pt idx="73">
                  <c:v>22-03-2019</c:v>
                </c:pt>
                <c:pt idx="74">
                  <c:v>23-03-2019</c:v>
                </c:pt>
                <c:pt idx="75">
                  <c:v>24-03-2019</c:v>
                </c:pt>
                <c:pt idx="76">
                  <c:v>25-03-2019</c:v>
                </c:pt>
                <c:pt idx="77">
                  <c:v>26-03-2019</c:v>
                </c:pt>
                <c:pt idx="78">
                  <c:v>27-03-2019</c:v>
                </c:pt>
                <c:pt idx="79">
                  <c:v>28-03-2019</c:v>
                </c:pt>
                <c:pt idx="80">
                  <c:v>29-03-2019</c:v>
                </c:pt>
                <c:pt idx="81">
                  <c:v>30-03-2019</c:v>
                </c:pt>
                <c:pt idx="82">
                  <c:v>31-03-2019</c:v>
                </c:pt>
                <c:pt idx="83">
                  <c:v>01-04-2019</c:v>
                </c:pt>
                <c:pt idx="84">
                  <c:v>02-04-2019</c:v>
                </c:pt>
                <c:pt idx="85">
                  <c:v>03-04-2019</c:v>
                </c:pt>
                <c:pt idx="86">
                  <c:v>04-04-2019</c:v>
                </c:pt>
                <c:pt idx="87">
                  <c:v>05-04-2019</c:v>
                </c:pt>
                <c:pt idx="88">
                  <c:v>06-04-2019</c:v>
                </c:pt>
                <c:pt idx="89">
                  <c:v>07-04-2019</c:v>
                </c:pt>
                <c:pt idx="90">
                  <c:v>08-04-2019</c:v>
                </c:pt>
                <c:pt idx="91">
                  <c:v>09-04-2019</c:v>
                </c:pt>
                <c:pt idx="92">
                  <c:v>10-04-2019</c:v>
                </c:pt>
                <c:pt idx="93">
                  <c:v>11-04-2019</c:v>
                </c:pt>
                <c:pt idx="94">
                  <c:v>12-04-2019</c:v>
                </c:pt>
                <c:pt idx="95">
                  <c:v>13-04-2019</c:v>
                </c:pt>
                <c:pt idx="96">
                  <c:v>14-04-2019</c:v>
                </c:pt>
                <c:pt idx="97">
                  <c:v>15-04-2019</c:v>
                </c:pt>
                <c:pt idx="98">
                  <c:v>16-04-2019</c:v>
                </c:pt>
                <c:pt idx="99">
                  <c:v>17-04-2019</c:v>
                </c:pt>
                <c:pt idx="100">
                  <c:v>18-04-2019</c:v>
                </c:pt>
                <c:pt idx="101">
                  <c:v>19-04-2019</c:v>
                </c:pt>
                <c:pt idx="102">
                  <c:v>20-04-2019</c:v>
                </c:pt>
                <c:pt idx="103">
                  <c:v>21-04-2019</c:v>
                </c:pt>
                <c:pt idx="104">
                  <c:v>22-04-2019</c:v>
                </c:pt>
                <c:pt idx="105">
                  <c:v>23-04-2019</c:v>
                </c:pt>
                <c:pt idx="106">
                  <c:v>24-04-2019</c:v>
                </c:pt>
                <c:pt idx="107">
                  <c:v>25-04-2019</c:v>
                </c:pt>
                <c:pt idx="108">
                  <c:v>26-04-2019</c:v>
                </c:pt>
                <c:pt idx="109">
                  <c:v>27-04-2019</c:v>
                </c:pt>
                <c:pt idx="110">
                  <c:v>28-04-2019</c:v>
                </c:pt>
                <c:pt idx="111">
                  <c:v>29-04-2019</c:v>
                </c:pt>
                <c:pt idx="112">
                  <c:v>30-04-2019</c:v>
                </c:pt>
                <c:pt idx="113">
                  <c:v>01-05-2019</c:v>
                </c:pt>
                <c:pt idx="114">
                  <c:v>02-05-2019</c:v>
                </c:pt>
                <c:pt idx="115">
                  <c:v>03-05-2019</c:v>
                </c:pt>
                <c:pt idx="116">
                  <c:v>04-05-2019</c:v>
                </c:pt>
                <c:pt idx="117">
                  <c:v>05-05-2019</c:v>
                </c:pt>
                <c:pt idx="118">
                  <c:v>06-05-2019</c:v>
                </c:pt>
                <c:pt idx="119">
                  <c:v>07-05-2019</c:v>
                </c:pt>
                <c:pt idx="120">
                  <c:v>08-05-2019</c:v>
                </c:pt>
                <c:pt idx="121">
                  <c:v>09-05-2019</c:v>
                </c:pt>
                <c:pt idx="122">
                  <c:v>10-05-2019</c:v>
                </c:pt>
                <c:pt idx="123">
                  <c:v>11-05-2019</c:v>
                </c:pt>
                <c:pt idx="124">
                  <c:v>12-05-2019</c:v>
                </c:pt>
                <c:pt idx="125">
                  <c:v>13-05-2019</c:v>
                </c:pt>
                <c:pt idx="126">
                  <c:v>14-05-2019</c:v>
                </c:pt>
                <c:pt idx="127">
                  <c:v>15-05-2019</c:v>
                </c:pt>
                <c:pt idx="128">
                  <c:v>16-05-2019</c:v>
                </c:pt>
                <c:pt idx="129">
                  <c:v>17-05-2019</c:v>
                </c:pt>
                <c:pt idx="130">
                  <c:v>18-05-2019</c:v>
                </c:pt>
                <c:pt idx="131">
                  <c:v>19-05-2019</c:v>
                </c:pt>
                <c:pt idx="132">
                  <c:v>20-05-2019</c:v>
                </c:pt>
                <c:pt idx="133">
                  <c:v>21-05-2019</c:v>
                </c:pt>
                <c:pt idx="134">
                  <c:v>22-05-2019</c:v>
                </c:pt>
                <c:pt idx="135">
                  <c:v>23-05-2019</c:v>
                </c:pt>
                <c:pt idx="136">
                  <c:v>24-05-2019</c:v>
                </c:pt>
                <c:pt idx="137">
                  <c:v>25-05-2019</c:v>
                </c:pt>
                <c:pt idx="138">
                  <c:v>26-05-2019</c:v>
                </c:pt>
                <c:pt idx="139">
                  <c:v>27-05-2019</c:v>
                </c:pt>
                <c:pt idx="140">
                  <c:v>28-05-2019</c:v>
                </c:pt>
                <c:pt idx="141">
                  <c:v>29-05-2019</c:v>
                </c:pt>
                <c:pt idx="142">
                  <c:v>30-05-2019</c:v>
                </c:pt>
                <c:pt idx="143">
                  <c:v>31-05-2019</c:v>
                </c:pt>
                <c:pt idx="144">
                  <c:v>01-06-2019</c:v>
                </c:pt>
                <c:pt idx="145">
                  <c:v>02-06-2019</c:v>
                </c:pt>
                <c:pt idx="146">
                  <c:v>03-06-2019</c:v>
                </c:pt>
                <c:pt idx="147">
                  <c:v>04-06-2019</c:v>
                </c:pt>
                <c:pt idx="148">
                  <c:v>05-06-2019</c:v>
                </c:pt>
                <c:pt idx="149">
                  <c:v>06-06-2019</c:v>
                </c:pt>
                <c:pt idx="150">
                  <c:v>07-06-2019</c:v>
                </c:pt>
                <c:pt idx="151">
                  <c:v>08-06-2019</c:v>
                </c:pt>
                <c:pt idx="152">
                  <c:v>09-06-2019</c:v>
                </c:pt>
                <c:pt idx="153">
                  <c:v>10-06-2019</c:v>
                </c:pt>
                <c:pt idx="154">
                  <c:v>11-06-2019</c:v>
                </c:pt>
                <c:pt idx="155">
                  <c:v>12-06-2019</c:v>
                </c:pt>
                <c:pt idx="156">
                  <c:v>13-06-2019</c:v>
                </c:pt>
                <c:pt idx="157">
                  <c:v>14-06-2019</c:v>
                </c:pt>
                <c:pt idx="158">
                  <c:v>15-06-2019</c:v>
                </c:pt>
                <c:pt idx="159">
                  <c:v>16-06-2019</c:v>
                </c:pt>
                <c:pt idx="160">
                  <c:v>17-06-2019</c:v>
                </c:pt>
                <c:pt idx="161">
                  <c:v>18-06-2019</c:v>
                </c:pt>
                <c:pt idx="162">
                  <c:v>19-06-2019</c:v>
                </c:pt>
                <c:pt idx="163">
                  <c:v>20-06-2019</c:v>
                </c:pt>
                <c:pt idx="164">
                  <c:v>21-06-2019</c:v>
                </c:pt>
                <c:pt idx="165">
                  <c:v>22-06-2019</c:v>
                </c:pt>
                <c:pt idx="166">
                  <c:v>23-06-2019</c:v>
                </c:pt>
                <c:pt idx="167">
                  <c:v>24-06-2019</c:v>
                </c:pt>
                <c:pt idx="168">
                  <c:v>25-06-2019</c:v>
                </c:pt>
                <c:pt idx="169">
                  <c:v>26-06-2019</c:v>
                </c:pt>
                <c:pt idx="170">
                  <c:v>27-06-2019</c:v>
                </c:pt>
                <c:pt idx="171">
                  <c:v>28-06-2019</c:v>
                </c:pt>
                <c:pt idx="172">
                  <c:v>29-06-2019</c:v>
                </c:pt>
                <c:pt idx="173">
                  <c:v>30-06-2019</c:v>
                </c:pt>
                <c:pt idx="174">
                  <c:v>01-07-2019</c:v>
                </c:pt>
                <c:pt idx="175">
                  <c:v>02-07-2019</c:v>
                </c:pt>
                <c:pt idx="176">
                  <c:v>03-07-2019</c:v>
                </c:pt>
                <c:pt idx="177">
                  <c:v>04-07-2019</c:v>
                </c:pt>
                <c:pt idx="178">
                  <c:v>05-07-2019</c:v>
                </c:pt>
                <c:pt idx="179">
                  <c:v>06-07-2019</c:v>
                </c:pt>
                <c:pt idx="180">
                  <c:v>07-07-2019</c:v>
                </c:pt>
                <c:pt idx="181">
                  <c:v>08-07-2019</c:v>
                </c:pt>
                <c:pt idx="182">
                  <c:v>09-07-2019</c:v>
                </c:pt>
                <c:pt idx="183">
                  <c:v>10-07-2019</c:v>
                </c:pt>
                <c:pt idx="184">
                  <c:v>11-07-2019</c:v>
                </c:pt>
                <c:pt idx="185">
                  <c:v>12-07-2019</c:v>
                </c:pt>
                <c:pt idx="186">
                  <c:v>13-07-2019</c:v>
                </c:pt>
                <c:pt idx="187">
                  <c:v>14-07-2019</c:v>
                </c:pt>
                <c:pt idx="188">
                  <c:v>15-07-2019</c:v>
                </c:pt>
                <c:pt idx="189">
                  <c:v>16-07-2019</c:v>
                </c:pt>
                <c:pt idx="190">
                  <c:v>17-07-2019</c:v>
                </c:pt>
                <c:pt idx="191">
                  <c:v>18-07-2019</c:v>
                </c:pt>
                <c:pt idx="192">
                  <c:v>19-07-2019</c:v>
                </c:pt>
                <c:pt idx="193">
                  <c:v>20-07-2019</c:v>
                </c:pt>
                <c:pt idx="194">
                  <c:v>21-07-2019</c:v>
                </c:pt>
                <c:pt idx="195">
                  <c:v>22-07-2019</c:v>
                </c:pt>
                <c:pt idx="196">
                  <c:v>23-07-2019</c:v>
                </c:pt>
                <c:pt idx="197">
                  <c:v>24-07-2019</c:v>
                </c:pt>
                <c:pt idx="198">
                  <c:v>25-07-2019</c:v>
                </c:pt>
                <c:pt idx="199">
                  <c:v>26-07-2019</c:v>
                </c:pt>
                <c:pt idx="200">
                  <c:v>27-07-2019</c:v>
                </c:pt>
                <c:pt idx="201">
                  <c:v>28-07-2019</c:v>
                </c:pt>
                <c:pt idx="202">
                  <c:v>29-07-2019</c:v>
                </c:pt>
                <c:pt idx="203">
                  <c:v>30-07-2019</c:v>
                </c:pt>
                <c:pt idx="204">
                  <c:v>31-07-2019</c:v>
                </c:pt>
                <c:pt idx="205">
                  <c:v>01-08-2019</c:v>
                </c:pt>
                <c:pt idx="206">
                  <c:v>02-08-2019</c:v>
                </c:pt>
                <c:pt idx="207">
                  <c:v>03-08-2019</c:v>
                </c:pt>
                <c:pt idx="208">
                  <c:v>04-08-2019</c:v>
                </c:pt>
                <c:pt idx="209">
                  <c:v>05-08-2019</c:v>
                </c:pt>
                <c:pt idx="210">
                  <c:v>06-08-2019</c:v>
                </c:pt>
                <c:pt idx="211">
                  <c:v>07-08-2019</c:v>
                </c:pt>
                <c:pt idx="212">
                  <c:v>08-08-2019</c:v>
                </c:pt>
                <c:pt idx="213">
                  <c:v>09-08-2019</c:v>
                </c:pt>
                <c:pt idx="214">
                  <c:v>10-08-2019</c:v>
                </c:pt>
                <c:pt idx="215">
                  <c:v>11-08-2019</c:v>
                </c:pt>
                <c:pt idx="216">
                  <c:v>12-08-2019</c:v>
                </c:pt>
                <c:pt idx="217">
                  <c:v>13-08-2019</c:v>
                </c:pt>
                <c:pt idx="218">
                  <c:v>14-08-2019</c:v>
                </c:pt>
                <c:pt idx="219">
                  <c:v>15-08-2019</c:v>
                </c:pt>
                <c:pt idx="220">
                  <c:v>16-08-2019</c:v>
                </c:pt>
                <c:pt idx="221">
                  <c:v>17-08-2019</c:v>
                </c:pt>
                <c:pt idx="222">
                  <c:v>18-08-2019</c:v>
                </c:pt>
                <c:pt idx="223">
                  <c:v>19-08-2019</c:v>
                </c:pt>
                <c:pt idx="224">
                  <c:v>20-08-2019</c:v>
                </c:pt>
                <c:pt idx="225">
                  <c:v>21-08-2019</c:v>
                </c:pt>
                <c:pt idx="226">
                  <c:v>22-08-2019</c:v>
                </c:pt>
                <c:pt idx="227">
                  <c:v>23-08-2019</c:v>
                </c:pt>
                <c:pt idx="228">
                  <c:v>24-08-2019</c:v>
                </c:pt>
                <c:pt idx="229">
                  <c:v>25-08-2019</c:v>
                </c:pt>
                <c:pt idx="230">
                  <c:v>26-08-2019</c:v>
                </c:pt>
                <c:pt idx="231">
                  <c:v>27-08-2019</c:v>
                </c:pt>
                <c:pt idx="232">
                  <c:v>28-08-2019</c:v>
                </c:pt>
                <c:pt idx="233">
                  <c:v>29-08-2019</c:v>
                </c:pt>
                <c:pt idx="234">
                  <c:v>30-08-2019</c:v>
                </c:pt>
                <c:pt idx="235">
                  <c:v>31-08-2019</c:v>
                </c:pt>
                <c:pt idx="236">
                  <c:v>01-09-2019</c:v>
                </c:pt>
                <c:pt idx="237">
                  <c:v>02-09-2019</c:v>
                </c:pt>
                <c:pt idx="238">
                  <c:v>03-09-2019</c:v>
                </c:pt>
                <c:pt idx="239">
                  <c:v>04-09-2019</c:v>
                </c:pt>
                <c:pt idx="240">
                  <c:v>05-09-2019</c:v>
                </c:pt>
                <c:pt idx="241">
                  <c:v>06-09-2019</c:v>
                </c:pt>
                <c:pt idx="242">
                  <c:v>07-09-2019</c:v>
                </c:pt>
                <c:pt idx="243">
                  <c:v>08-09-2019</c:v>
                </c:pt>
                <c:pt idx="244">
                  <c:v>09-09-2019</c:v>
                </c:pt>
                <c:pt idx="245">
                  <c:v>10-09-2019</c:v>
                </c:pt>
                <c:pt idx="246">
                  <c:v>11-09-2019</c:v>
                </c:pt>
                <c:pt idx="247">
                  <c:v>12-09-2019</c:v>
                </c:pt>
                <c:pt idx="248">
                  <c:v>13-09-2019</c:v>
                </c:pt>
                <c:pt idx="249">
                  <c:v>14-09-2019</c:v>
                </c:pt>
                <c:pt idx="250">
                  <c:v>15-09-2019</c:v>
                </c:pt>
                <c:pt idx="251">
                  <c:v>16-09-2019</c:v>
                </c:pt>
                <c:pt idx="252">
                  <c:v>17-09-2019</c:v>
                </c:pt>
                <c:pt idx="253">
                  <c:v>18-09-2019</c:v>
                </c:pt>
                <c:pt idx="254">
                  <c:v>19-09-2019</c:v>
                </c:pt>
                <c:pt idx="255">
                  <c:v>20-09-2019</c:v>
                </c:pt>
                <c:pt idx="256">
                  <c:v>21-09-2019</c:v>
                </c:pt>
                <c:pt idx="257">
                  <c:v>22-09-2019</c:v>
                </c:pt>
                <c:pt idx="258">
                  <c:v>23-09-2019</c:v>
                </c:pt>
                <c:pt idx="259">
                  <c:v>24-09-2019</c:v>
                </c:pt>
                <c:pt idx="260">
                  <c:v>25-09-2019</c:v>
                </c:pt>
                <c:pt idx="261">
                  <c:v>26-09-2019</c:v>
                </c:pt>
                <c:pt idx="262">
                  <c:v>27-09-2019</c:v>
                </c:pt>
                <c:pt idx="263">
                  <c:v>28-09-2019</c:v>
                </c:pt>
                <c:pt idx="264">
                  <c:v>29-09-2019</c:v>
                </c:pt>
                <c:pt idx="265">
                  <c:v>30-09-2019</c:v>
                </c:pt>
                <c:pt idx="266">
                  <c:v>01-10-2019</c:v>
                </c:pt>
                <c:pt idx="267">
                  <c:v>02-10-2019</c:v>
                </c:pt>
                <c:pt idx="268">
                  <c:v>03-10-2019</c:v>
                </c:pt>
                <c:pt idx="269">
                  <c:v>04-10-2019</c:v>
                </c:pt>
                <c:pt idx="270">
                  <c:v>05-10-2019</c:v>
                </c:pt>
                <c:pt idx="271">
                  <c:v>06-10-2019</c:v>
                </c:pt>
                <c:pt idx="272">
                  <c:v>07-10-2019</c:v>
                </c:pt>
                <c:pt idx="273">
                  <c:v>08-10-2019</c:v>
                </c:pt>
                <c:pt idx="274">
                  <c:v>09-10-2019</c:v>
                </c:pt>
                <c:pt idx="275">
                  <c:v>10-10-2019</c:v>
                </c:pt>
                <c:pt idx="276">
                  <c:v>11-10-2019</c:v>
                </c:pt>
                <c:pt idx="277">
                  <c:v>12-10-2019</c:v>
                </c:pt>
                <c:pt idx="278">
                  <c:v>13-10-2019</c:v>
                </c:pt>
                <c:pt idx="279">
                  <c:v>14-10-2019</c:v>
                </c:pt>
                <c:pt idx="280">
                  <c:v>15-10-2019</c:v>
                </c:pt>
                <c:pt idx="281">
                  <c:v>16-10-2019</c:v>
                </c:pt>
                <c:pt idx="282">
                  <c:v>17-10-2019</c:v>
                </c:pt>
                <c:pt idx="283">
                  <c:v>18-10-2019</c:v>
                </c:pt>
                <c:pt idx="284">
                  <c:v>19-10-2019</c:v>
                </c:pt>
                <c:pt idx="285">
                  <c:v>20-10-2019</c:v>
                </c:pt>
                <c:pt idx="286">
                  <c:v>21-10-2019</c:v>
                </c:pt>
                <c:pt idx="287">
                  <c:v>22-10-2019</c:v>
                </c:pt>
                <c:pt idx="288">
                  <c:v>23-10-2019</c:v>
                </c:pt>
                <c:pt idx="289">
                  <c:v>24-10-2019</c:v>
                </c:pt>
                <c:pt idx="290">
                  <c:v>25-10-2019</c:v>
                </c:pt>
                <c:pt idx="291">
                  <c:v>26-10-2019</c:v>
                </c:pt>
                <c:pt idx="292">
                  <c:v>27-10-2019</c:v>
                </c:pt>
                <c:pt idx="293">
                  <c:v>28-10-2019</c:v>
                </c:pt>
                <c:pt idx="294">
                  <c:v>29-10-2019</c:v>
                </c:pt>
                <c:pt idx="295">
                  <c:v>30-10-2019</c:v>
                </c:pt>
                <c:pt idx="296">
                  <c:v>31-10-2019</c:v>
                </c:pt>
                <c:pt idx="297">
                  <c:v>01-11-2019</c:v>
                </c:pt>
                <c:pt idx="298">
                  <c:v>02-11-2019</c:v>
                </c:pt>
                <c:pt idx="299">
                  <c:v>03-11-2019</c:v>
                </c:pt>
                <c:pt idx="300">
                  <c:v>04-11-2019</c:v>
                </c:pt>
                <c:pt idx="301">
                  <c:v>05-11-2019</c:v>
                </c:pt>
                <c:pt idx="302">
                  <c:v>06-11-2019</c:v>
                </c:pt>
                <c:pt idx="303">
                  <c:v>07-11-2019</c:v>
                </c:pt>
                <c:pt idx="304">
                  <c:v>08-11-2019</c:v>
                </c:pt>
                <c:pt idx="305">
                  <c:v>09-11-2019</c:v>
                </c:pt>
                <c:pt idx="306">
                  <c:v>10-11-2019</c:v>
                </c:pt>
                <c:pt idx="307">
                  <c:v>11-11-2019</c:v>
                </c:pt>
                <c:pt idx="308">
                  <c:v>12-11-2019</c:v>
                </c:pt>
                <c:pt idx="309">
                  <c:v>13-11-2019</c:v>
                </c:pt>
                <c:pt idx="310">
                  <c:v>14-11-2019</c:v>
                </c:pt>
                <c:pt idx="311">
                  <c:v>15-11-2019</c:v>
                </c:pt>
                <c:pt idx="312">
                  <c:v>16-11-2019</c:v>
                </c:pt>
                <c:pt idx="313">
                  <c:v>17-11-2019</c:v>
                </c:pt>
                <c:pt idx="314">
                  <c:v>18-11-2019</c:v>
                </c:pt>
                <c:pt idx="315">
                  <c:v>19-11-2019</c:v>
                </c:pt>
                <c:pt idx="316">
                  <c:v>20-11-2019</c:v>
                </c:pt>
                <c:pt idx="317">
                  <c:v>21-11-2019</c:v>
                </c:pt>
                <c:pt idx="318">
                  <c:v>22-11-2019</c:v>
                </c:pt>
                <c:pt idx="319">
                  <c:v>23-11-2019</c:v>
                </c:pt>
                <c:pt idx="320">
                  <c:v>24-11-2019</c:v>
                </c:pt>
                <c:pt idx="321">
                  <c:v>25-11-2019</c:v>
                </c:pt>
                <c:pt idx="322">
                  <c:v>26-11-2019</c:v>
                </c:pt>
                <c:pt idx="323">
                  <c:v>27-11-2019</c:v>
                </c:pt>
                <c:pt idx="324">
                  <c:v>28-11-2019</c:v>
                </c:pt>
                <c:pt idx="325">
                  <c:v>29-11-2019</c:v>
                </c:pt>
                <c:pt idx="326">
                  <c:v>30-11-2019</c:v>
                </c:pt>
                <c:pt idx="327">
                  <c:v>01-12-2019</c:v>
                </c:pt>
                <c:pt idx="328">
                  <c:v>02-12-2019</c:v>
                </c:pt>
                <c:pt idx="329">
                  <c:v>03-12-2019</c:v>
                </c:pt>
                <c:pt idx="330">
                  <c:v>04-12-2019</c:v>
                </c:pt>
                <c:pt idx="331">
                  <c:v>05-12-2019</c:v>
                </c:pt>
                <c:pt idx="332">
                  <c:v>06-12-2019</c:v>
                </c:pt>
                <c:pt idx="333">
                  <c:v>07-12-2019</c:v>
                </c:pt>
                <c:pt idx="334">
                  <c:v>08-12-2019</c:v>
                </c:pt>
                <c:pt idx="335">
                  <c:v>09-12-2019</c:v>
                </c:pt>
                <c:pt idx="336">
                  <c:v>10-12-2019</c:v>
                </c:pt>
                <c:pt idx="337">
                  <c:v>11-12-2019</c:v>
                </c:pt>
                <c:pt idx="338">
                  <c:v>12-12-2019</c:v>
                </c:pt>
                <c:pt idx="339">
                  <c:v>13-12-2019</c:v>
                </c:pt>
                <c:pt idx="340">
                  <c:v>14-12-2019</c:v>
                </c:pt>
                <c:pt idx="341">
                  <c:v>15-12-2019</c:v>
                </c:pt>
                <c:pt idx="342">
                  <c:v>16-12-2019</c:v>
                </c:pt>
                <c:pt idx="343">
                  <c:v>17-12-2019</c:v>
                </c:pt>
                <c:pt idx="344">
                  <c:v>18-12-2019</c:v>
                </c:pt>
                <c:pt idx="345">
                  <c:v>19-12-2019</c:v>
                </c:pt>
                <c:pt idx="346">
                  <c:v>20-12-2019</c:v>
                </c:pt>
                <c:pt idx="347">
                  <c:v>21-12-2019</c:v>
                </c:pt>
                <c:pt idx="348">
                  <c:v>22-12-2019</c:v>
                </c:pt>
                <c:pt idx="349">
                  <c:v>23-12-2019</c:v>
                </c:pt>
                <c:pt idx="350">
                  <c:v>24-12-2019</c:v>
                </c:pt>
                <c:pt idx="351">
                  <c:v>25-12-2019</c:v>
                </c:pt>
                <c:pt idx="352">
                  <c:v>26-12-2019</c:v>
                </c:pt>
                <c:pt idx="353">
                  <c:v>27-12-2019</c:v>
                </c:pt>
                <c:pt idx="354">
                  <c:v>28-12-2019</c:v>
                </c:pt>
                <c:pt idx="355">
                  <c:v>29-12-2019</c:v>
                </c:pt>
                <c:pt idx="356">
                  <c:v>30-12-2019</c:v>
                </c:pt>
                <c:pt idx="357">
                  <c:v>31-12-2019</c:v>
                </c:pt>
                <c:pt idx="358">
                  <c:v>01-01-2020</c:v>
                </c:pt>
              </c:strCache>
            </c:strRef>
          </c:cat>
          <c:val>
            <c:numRef>
              <c:f>Conversion!$C$4:$C$363</c:f>
              <c:numCache>
                <c:formatCode>0.00%</c:formatCode>
                <c:ptCount val="359"/>
                <c:pt idx="0">
                  <c:v>-4.8543690197303091E-2</c:v>
                </c:pt>
                <c:pt idx="1">
                  <c:v>1.0000511727358719E-2</c:v>
                </c:pt>
                <c:pt idx="2">
                  <c:v>1.0415836533304246E-2</c:v>
                </c:pt>
                <c:pt idx="3">
                  <c:v>5.6296562300772734E-8</c:v>
                </c:pt>
                <c:pt idx="4">
                  <c:v>2.0408314581632947E-2</c:v>
                </c:pt>
                <c:pt idx="5">
                  <c:v>-1.9802077579766042E-2</c:v>
                </c:pt>
                <c:pt idx="6">
                  <c:v>1.0416682420020473E-2</c:v>
                </c:pt>
                <c:pt idx="7">
                  <c:v>3.0612432378004595E-2</c:v>
                </c:pt>
                <c:pt idx="8">
                  <c:v>1.9801783700777786E-2</c:v>
                </c:pt>
                <c:pt idx="9">
                  <c:v>-1.0308829711940137E-2</c:v>
                </c:pt>
                <c:pt idx="10">
                  <c:v>2.9703092977884982E-2</c:v>
                </c:pt>
                <c:pt idx="11">
                  <c:v>-1.9999902328494024E-2</c:v>
                </c:pt>
                <c:pt idx="12">
                  <c:v>5.0505322299537747E-2</c:v>
                </c:pt>
                <c:pt idx="13">
                  <c:v>7.2164954141813231E-2</c:v>
                </c:pt>
                <c:pt idx="14">
                  <c:v>-4.9505089835207738E-2</c:v>
                </c:pt>
                <c:pt idx="15">
                  <c:v>9.7085817910698147E-3</c:v>
                </c:pt>
                <c:pt idx="16">
                  <c:v>-1.0416453034120865E-2</c:v>
                </c:pt>
                <c:pt idx="17">
                  <c:v>-3.8461454986506216E-2</c:v>
                </c:pt>
                <c:pt idx="18">
                  <c:v>7.1428589893537398E-2</c:v>
                </c:pt>
                <c:pt idx="19">
                  <c:v>-1.0942487504994602E-7</c:v>
                </c:pt>
                <c:pt idx="20">
                  <c:v>-6.7307848639353574E-2</c:v>
                </c:pt>
                <c:pt idx="21">
                  <c:v>8.3332559140494533E-2</c:v>
                </c:pt>
                <c:pt idx="22">
                  <c:v>-1.7656806416965765E-7</c:v>
                </c:pt>
                <c:pt idx="23">
                  <c:v>6.3157856336027773E-2</c:v>
                </c:pt>
                <c:pt idx="24">
                  <c:v>2.999974281412765E-2</c:v>
                </c:pt>
                <c:pt idx="25">
                  <c:v>-7.6190405171793207E-2</c:v>
                </c:pt>
                <c:pt idx="26">
                  <c:v>-4.8076917666472041E-2</c:v>
                </c:pt>
                <c:pt idx="27">
                  <c:v>2.0618734792778426E-2</c:v>
                </c:pt>
                <c:pt idx="28">
                  <c:v>-2.8845516358522727E-2</c:v>
                </c:pt>
                <c:pt idx="29">
                  <c:v>-3.8461257349129085E-2</c:v>
                </c:pt>
                <c:pt idx="30">
                  <c:v>-9.9008002323367483E-3</c:v>
                </c:pt>
                <c:pt idx="31">
                  <c:v>-1.9417504842426103E-2</c:v>
                </c:pt>
                <c:pt idx="32">
                  <c:v>8.2474178066321402E-2</c:v>
                </c:pt>
                <c:pt idx="33">
                  <c:v>3.8200203000826605E-8</c:v>
                </c:pt>
                <c:pt idx="34">
                  <c:v>1.0100805642443422E-2</c:v>
                </c:pt>
                <c:pt idx="35">
                  <c:v>-3.9603837237817907E-2</c:v>
                </c:pt>
                <c:pt idx="36">
                  <c:v>2.99997604628639E-2</c:v>
                </c:pt>
                <c:pt idx="37">
                  <c:v>-5.0000182538154636E-2</c:v>
                </c:pt>
                <c:pt idx="38">
                  <c:v>2.9383318578268813E-7</c:v>
                </c:pt>
                <c:pt idx="39">
                  <c:v>-4.7619145381102901E-2</c:v>
                </c:pt>
                <c:pt idx="40">
                  <c:v>-3.030293125720851E-2</c:v>
                </c:pt>
                <c:pt idx="41">
                  <c:v>5.0000162349815191E-2</c:v>
                </c:pt>
                <c:pt idx="42">
                  <c:v>-0.56701031734702356</c:v>
                </c:pt>
                <c:pt idx="43">
                  <c:v>-5.8252229514083709E-2</c:v>
                </c:pt>
                <c:pt idx="44">
                  <c:v>1.0526312613097444E-2</c:v>
                </c:pt>
                <c:pt idx="45">
                  <c:v>5.6719670293858826E-8</c:v>
                </c:pt>
                <c:pt idx="46">
                  <c:v>-5.0000140905708257E-2</c:v>
                </c:pt>
                <c:pt idx="47">
                  <c:v>8.333324971330458E-2</c:v>
                </c:pt>
                <c:pt idx="48">
                  <c:v>-3.8095390258688577E-2</c:v>
                </c:pt>
                <c:pt idx="49">
                  <c:v>1.4523805158365186</c:v>
                </c:pt>
                <c:pt idx="50">
                  <c:v>-1.0309223843541604E-2</c:v>
                </c:pt>
                <c:pt idx="51">
                  <c:v>3.1249904776907478E-2</c:v>
                </c:pt>
                <c:pt idx="52">
                  <c:v>3.9603775754624593E-2</c:v>
                </c:pt>
                <c:pt idx="53">
                  <c:v>5.2631779252142019E-2</c:v>
                </c:pt>
                <c:pt idx="54">
                  <c:v>-7.6923063134606506E-2</c:v>
                </c:pt>
                <c:pt idx="55">
                  <c:v>2.9703170922326771E-2</c:v>
                </c:pt>
                <c:pt idx="56">
                  <c:v>-7.7670137966654229E-2</c:v>
                </c:pt>
                <c:pt idx="57">
                  <c:v>1.041647581229932E-2</c:v>
                </c:pt>
                <c:pt idx="58">
                  <c:v>-1.5999554037193775E-7</c:v>
                </c:pt>
                <c:pt idx="59">
                  <c:v>-6.8973454281362478E-8</c:v>
                </c:pt>
                <c:pt idx="60">
                  <c:v>-9.9999224199929237E-3</c:v>
                </c:pt>
                <c:pt idx="61">
                  <c:v>6.2500004676606657E-2</c:v>
                </c:pt>
                <c:pt idx="62">
                  <c:v>-9.6153960629744573E-3</c:v>
                </c:pt>
                <c:pt idx="63">
                  <c:v>4.2105425453004663E-2</c:v>
                </c:pt>
                <c:pt idx="64">
                  <c:v>-2.0618483960505252E-2</c:v>
                </c:pt>
                <c:pt idx="65">
                  <c:v>1.904281514697459E-7</c:v>
                </c:pt>
                <c:pt idx="66">
                  <c:v>-9.5237402268267823E-3</c:v>
                </c:pt>
                <c:pt idx="67">
                  <c:v>5.0504961268183379E-2</c:v>
                </c:pt>
                <c:pt idx="68">
                  <c:v>-3.9215736006802282E-2</c:v>
                </c:pt>
                <c:pt idx="69">
                  <c:v>9.7089246885728731E-3</c:v>
                </c:pt>
                <c:pt idx="70">
                  <c:v>6.0606468891118981E-2</c:v>
                </c:pt>
                <c:pt idx="71">
                  <c:v>4.2105180237766771E-2</c:v>
                </c:pt>
                <c:pt idx="72">
                  <c:v>-1.0100994618661541E-2</c:v>
                </c:pt>
                <c:pt idx="73">
                  <c:v>-7.6923139557080633E-2</c:v>
                </c:pt>
                <c:pt idx="74">
                  <c:v>-3.8461503515282769E-2</c:v>
                </c:pt>
                <c:pt idx="75">
                  <c:v>5.1020255191124297E-2</c:v>
                </c:pt>
                <c:pt idx="76">
                  <c:v>-1.9231086238971185E-2</c:v>
                </c:pt>
                <c:pt idx="77">
                  <c:v>-4.7619227486649485E-2</c:v>
                </c:pt>
                <c:pt idx="78">
                  <c:v>1.0101073863401533E-2</c:v>
                </c:pt>
                <c:pt idx="79">
                  <c:v>3.0532784744963237E-7</c:v>
                </c:pt>
                <c:pt idx="80">
                  <c:v>1.0416890622818142E-2</c:v>
                </c:pt>
                <c:pt idx="81">
                  <c:v>9.9998798355669383E-3</c:v>
                </c:pt>
                <c:pt idx="82">
                  <c:v>-6.7961274741228928E-2</c:v>
                </c:pt>
                <c:pt idx="83">
                  <c:v>2.94119403300106E-2</c:v>
                </c:pt>
                <c:pt idx="84">
                  <c:v>-9.999989044464086E-3</c:v>
                </c:pt>
                <c:pt idx="85">
                  <c:v>3.9999798542984077E-2</c:v>
                </c:pt>
                <c:pt idx="86">
                  <c:v>-0.48979617291931032</c:v>
                </c:pt>
                <c:pt idx="87">
                  <c:v>5.1546400038013696E-2</c:v>
                </c:pt>
                <c:pt idx="88">
                  <c:v>2.3121361958367004E-7</c:v>
                </c:pt>
                <c:pt idx="89">
                  <c:v>5.2083522790502768E-2</c:v>
                </c:pt>
                <c:pt idx="90">
                  <c:v>-6.6666969253381447E-2</c:v>
                </c:pt>
                <c:pt idx="91">
                  <c:v>2.3601847143339683E-8</c:v>
                </c:pt>
                <c:pt idx="92">
                  <c:v>-7.6922606525024029E-2</c:v>
                </c:pt>
                <c:pt idx="93">
                  <c:v>0.94000053800870198</c:v>
                </c:pt>
                <c:pt idx="94">
                  <c:v>-6.8627406366330912E-2</c:v>
                </c:pt>
                <c:pt idx="95">
                  <c:v>-9.9011337123791066E-3</c:v>
                </c:pt>
                <c:pt idx="96">
                  <c:v>2.9702948935431461E-2</c:v>
                </c:pt>
                <c:pt idx="97">
                  <c:v>5.1020563753471304E-2</c:v>
                </c:pt>
                <c:pt idx="98">
                  <c:v>-3.0303103166703704E-2</c:v>
                </c:pt>
                <c:pt idx="99">
                  <c:v>7.2916519884353992E-2</c:v>
                </c:pt>
                <c:pt idx="100">
                  <c:v>0.73195869172841044</c:v>
                </c:pt>
                <c:pt idx="101">
                  <c:v>8.421019863662127E-2</c:v>
                </c:pt>
                <c:pt idx="102">
                  <c:v>9.9998220177808239E-3</c:v>
                </c:pt>
                <c:pt idx="103">
                  <c:v>-9.6153237985004969E-3</c:v>
                </c:pt>
                <c:pt idx="104">
                  <c:v>-7.5513427622020401E-8</c:v>
                </c:pt>
                <c:pt idx="105">
                  <c:v>1.2985642894314253E-7</c:v>
                </c:pt>
                <c:pt idx="106">
                  <c:v>-9.7086434650468512E-3</c:v>
                </c:pt>
                <c:pt idx="107">
                  <c:v>-0.42857151946575822</c:v>
                </c:pt>
                <c:pt idx="108">
                  <c:v>-7.7669905622844593E-2</c:v>
                </c:pt>
                <c:pt idx="109">
                  <c:v>-3.9603746666213469E-2</c:v>
                </c:pt>
                <c:pt idx="110">
                  <c:v>9.7086529732131055E-3</c:v>
                </c:pt>
                <c:pt idx="111">
                  <c:v>-3.8834647643419484E-2</c:v>
                </c:pt>
                <c:pt idx="112">
                  <c:v>5.2083305071124686E-2</c:v>
                </c:pt>
                <c:pt idx="113">
                  <c:v>9.803783250699194E-3</c:v>
                </c:pt>
                <c:pt idx="114">
                  <c:v>2.0833334594179131E-2</c:v>
                </c:pt>
                <c:pt idx="115">
                  <c:v>7.3684194432599437E-2</c:v>
                </c:pt>
                <c:pt idx="116">
                  <c:v>-1.0309351956360513E-2</c:v>
                </c:pt>
                <c:pt idx="117">
                  <c:v>1.8860765282902037E-7</c:v>
                </c:pt>
                <c:pt idx="118">
                  <c:v>-4.0404446079675527E-2</c:v>
                </c:pt>
                <c:pt idx="119">
                  <c:v>9.9008827874436101E-3</c:v>
                </c:pt>
                <c:pt idx="120">
                  <c:v>-7.7670029762231363E-2</c:v>
                </c:pt>
                <c:pt idx="121">
                  <c:v>3.0612396720372193E-2</c:v>
                </c:pt>
                <c:pt idx="122">
                  <c:v>1.9607762544149754E-2</c:v>
                </c:pt>
                <c:pt idx="123">
                  <c:v>3.1250045098268009E-2</c:v>
                </c:pt>
                <c:pt idx="124">
                  <c:v>-2.1100107405747082E-7</c:v>
                </c:pt>
                <c:pt idx="125">
                  <c:v>3.1206023276553196E-7</c:v>
                </c:pt>
                <c:pt idx="126">
                  <c:v>-1.9607876262673574E-2</c:v>
                </c:pt>
                <c:pt idx="127">
                  <c:v>0.10526300533785715</c:v>
                </c:pt>
                <c:pt idx="128">
                  <c:v>2.9702924112918749E-2</c:v>
                </c:pt>
                <c:pt idx="129">
                  <c:v>-5.7692377144951457E-2</c:v>
                </c:pt>
                <c:pt idx="130">
                  <c:v>6.0605867963525739E-2</c:v>
                </c:pt>
                <c:pt idx="131">
                  <c:v>-7.6923089397346822E-2</c:v>
                </c:pt>
                <c:pt idx="132">
                  <c:v>3.1579048354050343E-2</c:v>
                </c:pt>
                <c:pt idx="133">
                  <c:v>-1.0000014377761879E-2</c:v>
                </c:pt>
                <c:pt idx="134">
                  <c:v>1.0235153324877899E-7</c:v>
                </c:pt>
                <c:pt idx="135">
                  <c:v>9.6155583013330936E-3</c:v>
                </c:pt>
                <c:pt idx="136">
                  <c:v>0</c:v>
                </c:pt>
                <c:pt idx="137">
                  <c:v>-9.5235960039636858E-3</c:v>
                </c:pt>
                <c:pt idx="138">
                  <c:v>5.2083527757447623E-2</c:v>
                </c:pt>
                <c:pt idx="139">
                  <c:v>-2.0408480062736434E-2</c:v>
                </c:pt>
                <c:pt idx="140">
                  <c:v>-2.0202223232990701E-2</c:v>
                </c:pt>
                <c:pt idx="141">
                  <c:v>-2.8571297953020158E-2</c:v>
                </c:pt>
                <c:pt idx="142">
                  <c:v>-6.6666878522770645E-2</c:v>
                </c:pt>
                <c:pt idx="143">
                  <c:v>5.1020457430180022E-2</c:v>
                </c:pt>
                <c:pt idx="144">
                  <c:v>-9.615532153217643E-3</c:v>
                </c:pt>
                <c:pt idx="145">
                  <c:v>-2.9703215442501651E-2</c:v>
                </c:pt>
                <c:pt idx="146">
                  <c:v>4.1666829137147365E-2</c:v>
                </c:pt>
                <c:pt idx="147">
                  <c:v>2.0618749056393604E-2</c:v>
                </c:pt>
                <c:pt idx="148">
                  <c:v>-3.9215975714460005E-2</c:v>
                </c:pt>
                <c:pt idx="149">
                  <c:v>2.0408298025622384E-2</c:v>
                </c:pt>
                <c:pt idx="150">
                  <c:v>9.7090593492654698E-3</c:v>
                </c:pt>
                <c:pt idx="151">
                  <c:v>-7.766978799699209E-2</c:v>
                </c:pt>
                <c:pt idx="152">
                  <c:v>2.0408386462318351E-2</c:v>
                </c:pt>
                <c:pt idx="153">
                  <c:v>3.9999956605554887E-2</c:v>
                </c:pt>
                <c:pt idx="154">
                  <c:v>3.0303136585074997E-2</c:v>
                </c:pt>
                <c:pt idx="155">
                  <c:v>7.142909150295873E-2</c:v>
                </c:pt>
                <c:pt idx="156">
                  <c:v>-3.9999986764861273E-2</c:v>
                </c:pt>
                <c:pt idx="157">
                  <c:v>-5.7692294464007032E-2</c:v>
                </c:pt>
                <c:pt idx="158">
                  <c:v>9.473689172359423E-2</c:v>
                </c:pt>
                <c:pt idx="159">
                  <c:v>1.9999823241950487E-2</c:v>
                </c:pt>
                <c:pt idx="160">
                  <c:v>-8.6538472421935242E-2</c:v>
                </c:pt>
                <c:pt idx="161">
                  <c:v>-6.8627467934502029E-2</c:v>
                </c:pt>
                <c:pt idx="162">
                  <c:v>-2.8571607458791171E-2</c:v>
                </c:pt>
                <c:pt idx="163">
                  <c:v>7.291692141834516E-2</c:v>
                </c:pt>
                <c:pt idx="164">
                  <c:v>5.102043105635623E-2</c:v>
                </c:pt>
                <c:pt idx="165">
                  <c:v>-8.6538489999999912E-2</c:v>
                </c:pt>
                <c:pt idx="166">
                  <c:v>1.9608065251683238E-2</c:v>
                </c:pt>
                <c:pt idx="167">
                  <c:v>6.315823285904365E-2</c:v>
                </c:pt>
                <c:pt idx="168">
                  <c:v>4.2105313802588418E-2</c:v>
                </c:pt>
                <c:pt idx="169">
                  <c:v>-4.9019786461369397E-2</c:v>
                </c:pt>
                <c:pt idx="170">
                  <c:v>-5.8252847443228783E-2</c:v>
                </c:pt>
                <c:pt idx="171">
                  <c:v>-6.7961068697693805E-2</c:v>
                </c:pt>
                <c:pt idx="172">
                  <c:v>8.4210640851316798E-2</c:v>
                </c:pt>
                <c:pt idx="173">
                  <c:v>9.6153772065961096E-3</c:v>
                </c:pt>
                <c:pt idx="174">
                  <c:v>3.9603973892463396E-2</c:v>
                </c:pt>
                <c:pt idx="175">
                  <c:v>1.0100990054437986E-2</c:v>
                </c:pt>
                <c:pt idx="176">
                  <c:v>2.0618607695191526E-2</c:v>
                </c:pt>
                <c:pt idx="177">
                  <c:v>6.1855891523093787E-2</c:v>
                </c:pt>
                <c:pt idx="178">
                  <c:v>8.3333088551329704E-2</c:v>
                </c:pt>
                <c:pt idx="179">
                  <c:v>-1.9417766120608304E-2</c:v>
                </c:pt>
                <c:pt idx="180">
                  <c:v>-3.8095240474528169E-2</c:v>
                </c:pt>
                <c:pt idx="181">
                  <c:v>-8.5714531940275007E-2</c:v>
                </c:pt>
                <c:pt idx="182">
                  <c:v>-9.9999183730993257E-3</c:v>
                </c:pt>
                <c:pt idx="183">
                  <c:v>4.0404018470755698E-2</c:v>
                </c:pt>
                <c:pt idx="184">
                  <c:v>-1.9417661912481732E-2</c:v>
                </c:pt>
                <c:pt idx="185">
                  <c:v>-9.6155188278593817E-3</c:v>
                </c:pt>
                <c:pt idx="186">
                  <c:v>1.9802139625167969E-2</c:v>
                </c:pt>
                <c:pt idx="187">
                  <c:v>1.9801891762183832E-2</c:v>
                </c:pt>
                <c:pt idx="188">
                  <c:v>4.166675888758542E-2</c:v>
                </c:pt>
                <c:pt idx="189">
                  <c:v>-2.4695566513965872E-7</c:v>
                </c:pt>
                <c:pt idx="190">
                  <c:v>-4.854330199108059E-2</c:v>
                </c:pt>
                <c:pt idx="191">
                  <c:v>-4.9504783649126138E-2</c:v>
                </c:pt>
                <c:pt idx="192">
                  <c:v>9.708929466619054E-3</c:v>
                </c:pt>
                <c:pt idx="193">
                  <c:v>1.9417301213995319E-2</c:v>
                </c:pt>
                <c:pt idx="194">
                  <c:v>-7.7670017861540819E-2</c:v>
                </c:pt>
                <c:pt idx="195">
                  <c:v>-9.8479579824228836E-8</c:v>
                </c:pt>
                <c:pt idx="196">
                  <c:v>1.7955054865126385E-7</c:v>
                </c:pt>
                <c:pt idx="197">
                  <c:v>-1.513243071959991E-7</c:v>
                </c:pt>
                <c:pt idx="198">
                  <c:v>2.0833271930895458E-2</c:v>
                </c:pt>
                <c:pt idx="199">
                  <c:v>-6.7307736440819665E-2</c:v>
                </c:pt>
                <c:pt idx="200">
                  <c:v>-7.6190468640130016E-2</c:v>
                </c:pt>
                <c:pt idx="201">
                  <c:v>8.421053197144901E-2</c:v>
                </c:pt>
                <c:pt idx="202">
                  <c:v>9.7611200455816061E-8</c:v>
                </c:pt>
                <c:pt idx="203">
                  <c:v>-1.0100985238119309E-2</c:v>
                </c:pt>
                <c:pt idx="204">
                  <c:v>1.0204014082449309E-2</c:v>
                </c:pt>
                <c:pt idx="205">
                  <c:v>4.0816447291996294E-2</c:v>
                </c:pt>
                <c:pt idx="206">
                  <c:v>8.5113614822773798E-8</c:v>
                </c:pt>
                <c:pt idx="207">
                  <c:v>6.1855881454901729E-2</c:v>
                </c:pt>
                <c:pt idx="208">
                  <c:v>-7.7669930661339315E-2</c:v>
                </c:pt>
                <c:pt idx="209">
                  <c:v>-9.9999731769968569E-3</c:v>
                </c:pt>
                <c:pt idx="210">
                  <c:v>4.7287072479917924E-8</c:v>
                </c:pt>
                <c:pt idx="211">
                  <c:v>-1.570973403586251E-7</c:v>
                </c:pt>
                <c:pt idx="212">
                  <c:v>9.8036753199515214E-3</c:v>
                </c:pt>
                <c:pt idx="213">
                  <c:v>-2.0618715196248361E-2</c:v>
                </c:pt>
                <c:pt idx="214">
                  <c:v>9.7088174174004838E-3</c:v>
                </c:pt>
                <c:pt idx="215">
                  <c:v>1.0526317221645431E-2</c:v>
                </c:pt>
                <c:pt idx="216">
                  <c:v>1.0100976040322118E-2</c:v>
                </c:pt>
                <c:pt idx="217">
                  <c:v>6.1224467076987699E-2</c:v>
                </c:pt>
                <c:pt idx="218">
                  <c:v>-1.0100928482280613E-2</c:v>
                </c:pt>
                <c:pt idx="219">
                  <c:v>-4.854360491387133E-2</c:v>
                </c:pt>
                <c:pt idx="220">
                  <c:v>9.4737055742428078E-2</c:v>
                </c:pt>
                <c:pt idx="221">
                  <c:v>-4.8076974138817397E-2</c:v>
                </c:pt>
                <c:pt idx="222">
                  <c:v>1.0416892971213176E-2</c:v>
                </c:pt>
                <c:pt idx="223">
                  <c:v>1.9999671145963127E-2</c:v>
                </c:pt>
                <c:pt idx="224">
                  <c:v>-3.8461761132460137E-2</c:v>
                </c:pt>
                <c:pt idx="225">
                  <c:v>3.0611994674026644E-2</c:v>
                </c:pt>
                <c:pt idx="226">
                  <c:v>2.0408260104270992E-2</c:v>
                </c:pt>
                <c:pt idx="227">
                  <c:v>-4.8077226104462523E-2</c:v>
                </c:pt>
                <c:pt idx="228">
                  <c:v>4.0403905609483814E-2</c:v>
                </c:pt>
                <c:pt idx="229">
                  <c:v>8.2474017981154724E-2</c:v>
                </c:pt>
                <c:pt idx="230">
                  <c:v>-1.9607522382328435E-2</c:v>
                </c:pt>
                <c:pt idx="231">
                  <c:v>-2.0000044474226653E-2</c:v>
                </c:pt>
                <c:pt idx="232">
                  <c:v>1.9802363081942165E-2</c:v>
                </c:pt>
                <c:pt idx="233">
                  <c:v>-2.0000167627085896E-2</c:v>
                </c:pt>
                <c:pt idx="234">
                  <c:v>1.0101011353646161E-2</c:v>
                </c:pt>
                <c:pt idx="235">
                  <c:v>9.7087125560291199E-3</c:v>
                </c:pt>
                <c:pt idx="236">
                  <c:v>-9.5237560118581754E-3</c:v>
                </c:pt>
                <c:pt idx="237">
                  <c:v>3.0000038880412472E-2</c:v>
                </c:pt>
                <c:pt idx="238">
                  <c:v>-3.0612279377024709E-2</c:v>
                </c:pt>
                <c:pt idx="239">
                  <c:v>-1.9417843887022834E-2</c:v>
                </c:pt>
                <c:pt idx="240">
                  <c:v>4.0816502484330108E-2</c:v>
                </c:pt>
                <c:pt idx="241">
                  <c:v>-9.9997531114558447E-3</c:v>
                </c:pt>
                <c:pt idx="242">
                  <c:v>-4.8076746117372893E-2</c:v>
                </c:pt>
                <c:pt idx="243">
                  <c:v>-2.884602425468108E-2</c:v>
                </c:pt>
                <c:pt idx="244">
                  <c:v>1.9417431867834622E-2</c:v>
                </c:pt>
                <c:pt idx="245">
                  <c:v>2.105271133088249E-2</c:v>
                </c:pt>
                <c:pt idx="246">
                  <c:v>-2.9702616613799915E-2</c:v>
                </c:pt>
                <c:pt idx="247">
                  <c:v>-3.9215919748351813E-2</c:v>
                </c:pt>
                <c:pt idx="248">
                  <c:v>-2.020211817796691E-2</c:v>
                </c:pt>
                <c:pt idx="249">
                  <c:v>-0.55555583947261233</c:v>
                </c:pt>
                <c:pt idx="250">
                  <c:v>2.9702793771912761E-2</c:v>
                </c:pt>
                <c:pt idx="251">
                  <c:v>-8.571418542444742E-2</c:v>
                </c:pt>
                <c:pt idx="252">
                  <c:v>6.1856023491528855E-2</c:v>
                </c:pt>
                <c:pt idx="253">
                  <c:v>-3.0612382927451831E-2</c:v>
                </c:pt>
                <c:pt idx="254">
                  <c:v>4.0816837928921545E-2</c:v>
                </c:pt>
                <c:pt idx="255">
                  <c:v>3.0927870853731276E-2</c:v>
                </c:pt>
                <c:pt idx="256">
                  <c:v>1.2954556157538075</c:v>
                </c:pt>
                <c:pt idx="257">
                  <c:v>9.6155418415586613E-3</c:v>
                </c:pt>
                <c:pt idx="258">
                  <c:v>8.3332959942197249E-2</c:v>
                </c:pt>
                <c:pt idx="259">
                  <c:v>-4.8543932443480875E-2</c:v>
                </c:pt>
                <c:pt idx="260">
                  <c:v>7.3684248852305734E-2</c:v>
                </c:pt>
                <c:pt idx="261">
                  <c:v>-5.7567568823024828E-8</c:v>
                </c:pt>
                <c:pt idx="262">
                  <c:v>-2.9999829888099239E-2</c:v>
                </c:pt>
                <c:pt idx="263">
                  <c:v>-9.9009974592395578E-3</c:v>
                </c:pt>
                <c:pt idx="264">
                  <c:v>-5.7143063421372098E-2</c:v>
                </c:pt>
                <c:pt idx="265">
                  <c:v>-3.8461397707795331E-2</c:v>
                </c:pt>
                <c:pt idx="266">
                  <c:v>-1.2469460408670585E-7</c:v>
                </c:pt>
                <c:pt idx="267">
                  <c:v>-2.9411571032051054E-2</c:v>
                </c:pt>
                <c:pt idx="268">
                  <c:v>-4.9019951104512183E-2</c:v>
                </c:pt>
                <c:pt idx="269">
                  <c:v>2.0618556709943503E-2</c:v>
                </c:pt>
                <c:pt idx="270">
                  <c:v>-9.9999808944563062E-3</c:v>
                </c:pt>
                <c:pt idx="271">
                  <c:v>2.02022760256928E-2</c:v>
                </c:pt>
                <c:pt idx="272">
                  <c:v>-9.9998282183326737E-3</c:v>
                </c:pt>
                <c:pt idx="273">
                  <c:v>6.122441042651805E-2</c:v>
                </c:pt>
                <c:pt idx="274">
                  <c:v>1.0100746111059822E-2</c:v>
                </c:pt>
                <c:pt idx="275">
                  <c:v>-1.030919384958473E-2</c:v>
                </c:pt>
                <c:pt idx="276">
                  <c:v>-2.0202345418408929E-2</c:v>
                </c:pt>
                <c:pt idx="277">
                  <c:v>-2.0202173158092251E-2</c:v>
                </c:pt>
                <c:pt idx="278">
                  <c:v>-4.9504851483667345E-2</c:v>
                </c:pt>
                <c:pt idx="279">
                  <c:v>-2.020209889274982E-2</c:v>
                </c:pt>
                <c:pt idx="280">
                  <c:v>-7.69230200274581E-2</c:v>
                </c:pt>
                <c:pt idx="281">
                  <c:v>4.9999793071922927E-2</c:v>
                </c:pt>
                <c:pt idx="282">
                  <c:v>-1.0416674952641647E-2</c:v>
                </c:pt>
                <c:pt idx="283">
                  <c:v>6.1855723083976466E-2</c:v>
                </c:pt>
                <c:pt idx="284">
                  <c:v>3.0927972165151196E-2</c:v>
                </c:pt>
                <c:pt idx="285">
                  <c:v>6.249990280134643E-2</c:v>
                </c:pt>
                <c:pt idx="286">
                  <c:v>7.2164950341893075E-2</c:v>
                </c:pt>
                <c:pt idx="287">
                  <c:v>1.0417003564739069E-2</c:v>
                </c:pt>
                <c:pt idx="288">
                  <c:v>-6.6666407050682941E-2</c:v>
                </c:pt>
                <c:pt idx="289">
                  <c:v>0.10526337375537098</c:v>
                </c:pt>
                <c:pt idx="290">
                  <c:v>-3.8834862512548529E-2</c:v>
                </c:pt>
                <c:pt idx="291">
                  <c:v>1.0000139971770405E-2</c:v>
                </c:pt>
                <c:pt idx="292">
                  <c:v>-2.9411811919884179E-2</c:v>
                </c:pt>
                <c:pt idx="293">
                  <c:v>-6.7307529363299645E-2</c:v>
                </c:pt>
                <c:pt idx="294">
                  <c:v>-1.0309581680237767E-2</c:v>
                </c:pt>
                <c:pt idx="295">
                  <c:v>5.1020645377010121E-2</c:v>
                </c:pt>
                <c:pt idx="296">
                  <c:v>-8.5714621313318307E-2</c:v>
                </c:pt>
                <c:pt idx="297">
                  <c:v>5.050510022784982E-2</c:v>
                </c:pt>
                <c:pt idx="298">
                  <c:v>-4.9505064669794319E-2</c:v>
                </c:pt>
                <c:pt idx="299">
                  <c:v>-1.6810608094441903E-7</c:v>
                </c:pt>
                <c:pt idx="300">
                  <c:v>-2.0618557868033793E-2</c:v>
                </c:pt>
                <c:pt idx="301">
                  <c:v>4.1666879953670577E-2</c:v>
                </c:pt>
                <c:pt idx="302">
                  <c:v>-3.8835279898416175E-2</c:v>
                </c:pt>
                <c:pt idx="303">
                  <c:v>-1.0416579418319305E-2</c:v>
                </c:pt>
                <c:pt idx="304">
                  <c:v>-1.9230747220690514E-2</c:v>
                </c:pt>
                <c:pt idx="305">
                  <c:v>6.2500000361962904E-2</c:v>
                </c:pt>
                <c:pt idx="306">
                  <c:v>-4.0403960912302916E-2</c:v>
                </c:pt>
                <c:pt idx="307">
                  <c:v>-6.3231656244333578E-8</c:v>
                </c:pt>
                <c:pt idx="308">
                  <c:v>2.9999948067531479E-2</c:v>
                </c:pt>
                <c:pt idx="309">
                  <c:v>3.0303013124793887E-2</c:v>
                </c:pt>
                <c:pt idx="310">
                  <c:v>8.4210574193935628E-2</c:v>
                </c:pt>
                <c:pt idx="311">
                  <c:v>-2.8130557361283337E-7</c:v>
                </c:pt>
                <c:pt idx="312">
                  <c:v>-6.8627481263608847E-2</c:v>
                </c:pt>
                <c:pt idx="313">
                  <c:v>-0.57894739660948003</c:v>
                </c:pt>
                <c:pt idx="314">
                  <c:v>1.0526321007173767E-2</c:v>
                </c:pt>
                <c:pt idx="315">
                  <c:v>-2.9126075087589576E-2</c:v>
                </c:pt>
                <c:pt idx="316">
                  <c:v>-9.8038386498577879E-3</c:v>
                </c:pt>
                <c:pt idx="317">
                  <c:v>9.7087929732235789E-3</c:v>
                </c:pt>
                <c:pt idx="318">
                  <c:v>1.9608070177848713E-2</c:v>
                </c:pt>
                <c:pt idx="319">
                  <c:v>6.3157859467735111E-2</c:v>
                </c:pt>
                <c:pt idx="320">
                  <c:v>1.5000004734380563</c:v>
                </c:pt>
                <c:pt idx="321">
                  <c:v>4.1666455053808393E-2</c:v>
                </c:pt>
                <c:pt idx="322">
                  <c:v>1.0000003687010928E-2</c:v>
                </c:pt>
                <c:pt idx="323">
                  <c:v>9.9010911868295803E-3</c:v>
                </c:pt>
                <c:pt idx="324">
                  <c:v>-6.7307696023802932E-2</c:v>
                </c:pt>
                <c:pt idx="325">
                  <c:v>-5.7692226548376913E-2</c:v>
                </c:pt>
                <c:pt idx="326">
                  <c:v>-4.9504799548045209E-2</c:v>
                </c:pt>
                <c:pt idx="327">
                  <c:v>9.9999526957554874E-3</c:v>
                </c:pt>
                <c:pt idx="328">
                  <c:v>-1.9999761003473338E-2</c:v>
                </c:pt>
                <c:pt idx="329">
                  <c:v>2.9702707170469411E-2</c:v>
                </c:pt>
                <c:pt idx="330">
                  <c:v>-2.9411916383098924E-2</c:v>
                </c:pt>
                <c:pt idx="331">
                  <c:v>7.2164849122470232E-2</c:v>
                </c:pt>
                <c:pt idx="332">
                  <c:v>6.1224117926699018E-2</c:v>
                </c:pt>
                <c:pt idx="333">
                  <c:v>5.2083242420382314E-2</c:v>
                </c:pt>
                <c:pt idx="334">
                  <c:v>-2.9702884930756679E-2</c:v>
                </c:pt>
                <c:pt idx="335">
                  <c:v>4.0815878915200665E-2</c:v>
                </c:pt>
                <c:pt idx="336">
                  <c:v>-2.8845982995050923E-2</c:v>
                </c:pt>
                <c:pt idx="337">
                  <c:v>2.0201932494485986E-2</c:v>
                </c:pt>
                <c:pt idx="338">
                  <c:v>-3.8461621409437097E-2</c:v>
                </c:pt>
                <c:pt idx="339">
                  <c:v>-7.6922687958343228E-2</c:v>
                </c:pt>
                <c:pt idx="340">
                  <c:v>1.9801992094239607E-2</c:v>
                </c:pt>
                <c:pt idx="341">
                  <c:v>-3.0612481343409659E-2</c:v>
                </c:pt>
                <c:pt idx="342">
                  <c:v>1.3736004822462178E-7</c:v>
                </c:pt>
                <c:pt idx="343">
                  <c:v>-1.9802175145740009E-2</c:v>
                </c:pt>
                <c:pt idx="344">
                  <c:v>-3.9603597098838983E-2</c:v>
                </c:pt>
                <c:pt idx="345">
                  <c:v>-9.999572722157346E-3</c:v>
                </c:pt>
                <c:pt idx="346">
                  <c:v>2.0833374938063809E-2</c:v>
                </c:pt>
                <c:pt idx="347">
                  <c:v>-6.7961145586713623E-2</c:v>
                </c:pt>
                <c:pt idx="348">
                  <c:v>0.10526313568085044</c:v>
                </c:pt>
                <c:pt idx="349">
                  <c:v>-6.8627152588958129E-2</c:v>
                </c:pt>
                <c:pt idx="350">
                  <c:v>1.7612831570978926E-7</c:v>
                </c:pt>
                <c:pt idx="351">
                  <c:v>6.1855434340853055E-2</c:v>
                </c:pt>
                <c:pt idx="352">
                  <c:v>4.0403880280238225E-2</c:v>
                </c:pt>
                <c:pt idx="353">
                  <c:v>6.1224390493674674E-2</c:v>
                </c:pt>
                <c:pt idx="354">
                  <c:v>5.2083334813527671E-2</c:v>
                </c:pt>
                <c:pt idx="355">
                  <c:v>2.4168897216902963E-7</c:v>
                </c:pt>
                <c:pt idx="356">
                  <c:v>1.0526154729200821E-2</c:v>
                </c:pt>
                <c:pt idx="357">
                  <c:v>3.9848783606188931E-8</c:v>
                </c:pt>
                <c:pt idx="358">
                  <c:v>-7.7670037165126216E-2</c:v>
                </c:pt>
              </c:numCache>
            </c:numRef>
          </c:val>
          <c:extLst>
            <c:ext xmlns:c16="http://schemas.microsoft.com/office/drawing/2014/chart" uri="{C3380CC4-5D6E-409C-BE32-E72D297353CC}">
              <c16:uniqueId val="{00000001-2115-49C8-9ED4-0C4EEEBCD42D}"/>
            </c:ext>
          </c:extLst>
        </c:ser>
        <c:ser>
          <c:idx val="2"/>
          <c:order val="2"/>
          <c:tx>
            <c:strRef>
              <c:f>Conversion!$D$3</c:f>
              <c:strCache>
                <c:ptCount val="1"/>
                <c:pt idx="0">
                  <c:v>C2P w.r.t same day last_week</c:v>
                </c:pt>
              </c:strCache>
            </c:strRef>
          </c:tx>
          <c:spPr>
            <a:solidFill>
              <a:schemeClr val="accent3"/>
            </a:solidFill>
            <a:ln>
              <a:noFill/>
            </a:ln>
            <a:effectLst/>
          </c:spPr>
          <c:invertIfNegative val="0"/>
          <c:cat>
            <c:strRef>
              <c:f>Conversion!$A$4:$A$363</c:f>
              <c:strCache>
                <c:ptCount val="359"/>
                <c:pt idx="0">
                  <c:v>08-01-2019</c:v>
                </c:pt>
                <c:pt idx="1">
                  <c:v>09-01-2019</c:v>
                </c:pt>
                <c:pt idx="2">
                  <c:v>10-01-2019</c:v>
                </c:pt>
                <c:pt idx="3">
                  <c:v>11-01-2019</c:v>
                </c:pt>
                <c:pt idx="4">
                  <c:v>12-01-2019</c:v>
                </c:pt>
                <c:pt idx="5">
                  <c:v>13-01-2019</c:v>
                </c:pt>
                <c:pt idx="6">
                  <c:v>14-01-2019</c:v>
                </c:pt>
                <c:pt idx="7">
                  <c:v>15-01-2019</c:v>
                </c:pt>
                <c:pt idx="8">
                  <c:v>16-01-2019</c:v>
                </c:pt>
                <c:pt idx="9">
                  <c:v>17-01-2019</c:v>
                </c:pt>
                <c:pt idx="10">
                  <c:v>18-01-2019</c:v>
                </c:pt>
                <c:pt idx="11">
                  <c:v>19-01-2019</c:v>
                </c:pt>
                <c:pt idx="12">
                  <c:v>20-01-2019</c:v>
                </c:pt>
                <c:pt idx="13">
                  <c:v>21-01-2019</c:v>
                </c:pt>
                <c:pt idx="14">
                  <c:v>22-01-2019</c:v>
                </c:pt>
                <c:pt idx="15">
                  <c:v>23-01-2019</c:v>
                </c:pt>
                <c:pt idx="16">
                  <c:v>24-01-2019</c:v>
                </c:pt>
                <c:pt idx="17">
                  <c:v>25-01-2019</c:v>
                </c:pt>
                <c:pt idx="18">
                  <c:v>26-01-2019</c:v>
                </c:pt>
                <c:pt idx="19">
                  <c:v>27-01-2019</c:v>
                </c:pt>
                <c:pt idx="20">
                  <c:v>28-01-2019</c:v>
                </c:pt>
                <c:pt idx="21">
                  <c:v>29-01-2019</c:v>
                </c:pt>
                <c:pt idx="22">
                  <c:v>30-01-2019</c:v>
                </c:pt>
                <c:pt idx="23">
                  <c:v>31-01-2019</c:v>
                </c:pt>
                <c:pt idx="24">
                  <c:v>01-02-2019</c:v>
                </c:pt>
                <c:pt idx="25">
                  <c:v>02-02-2019</c:v>
                </c:pt>
                <c:pt idx="26">
                  <c:v>03-02-2019</c:v>
                </c:pt>
                <c:pt idx="27">
                  <c:v>04-02-2019</c:v>
                </c:pt>
                <c:pt idx="28">
                  <c:v>05-02-2019</c:v>
                </c:pt>
                <c:pt idx="29">
                  <c:v>06-02-2019</c:v>
                </c:pt>
                <c:pt idx="30">
                  <c:v>07-02-2019</c:v>
                </c:pt>
                <c:pt idx="31">
                  <c:v>08-02-2019</c:v>
                </c:pt>
                <c:pt idx="32">
                  <c:v>09-02-2019</c:v>
                </c:pt>
                <c:pt idx="33">
                  <c:v>10-02-2019</c:v>
                </c:pt>
                <c:pt idx="34">
                  <c:v>11-02-2019</c:v>
                </c:pt>
                <c:pt idx="35">
                  <c:v>12-02-2019</c:v>
                </c:pt>
                <c:pt idx="36">
                  <c:v>13-02-2019</c:v>
                </c:pt>
                <c:pt idx="37">
                  <c:v>14-02-2019</c:v>
                </c:pt>
                <c:pt idx="38">
                  <c:v>15-02-2019</c:v>
                </c:pt>
                <c:pt idx="39">
                  <c:v>16-02-2019</c:v>
                </c:pt>
                <c:pt idx="40">
                  <c:v>17-02-2019</c:v>
                </c:pt>
                <c:pt idx="41">
                  <c:v>18-02-2019</c:v>
                </c:pt>
                <c:pt idx="42">
                  <c:v>19-02-2019</c:v>
                </c:pt>
                <c:pt idx="43">
                  <c:v>20-02-2019</c:v>
                </c:pt>
                <c:pt idx="44">
                  <c:v>21-02-2019</c:v>
                </c:pt>
                <c:pt idx="45">
                  <c:v>22-02-2019</c:v>
                </c:pt>
                <c:pt idx="46">
                  <c:v>23-02-2019</c:v>
                </c:pt>
                <c:pt idx="47">
                  <c:v>24-02-2019</c:v>
                </c:pt>
                <c:pt idx="48">
                  <c:v>25-02-2019</c:v>
                </c:pt>
                <c:pt idx="49">
                  <c:v>26-02-2019</c:v>
                </c:pt>
                <c:pt idx="50">
                  <c:v>27-02-2019</c:v>
                </c:pt>
                <c:pt idx="51">
                  <c:v>28-02-2019</c:v>
                </c:pt>
                <c:pt idx="52">
                  <c:v>01-03-2019</c:v>
                </c:pt>
                <c:pt idx="53">
                  <c:v>02-03-2019</c:v>
                </c:pt>
                <c:pt idx="54">
                  <c:v>03-03-2019</c:v>
                </c:pt>
                <c:pt idx="55">
                  <c:v>04-03-2019</c:v>
                </c:pt>
                <c:pt idx="56">
                  <c:v>05-03-2019</c:v>
                </c:pt>
                <c:pt idx="57">
                  <c:v>06-03-2019</c:v>
                </c:pt>
                <c:pt idx="58">
                  <c:v>07-03-2019</c:v>
                </c:pt>
                <c:pt idx="59">
                  <c:v>08-03-2019</c:v>
                </c:pt>
                <c:pt idx="60">
                  <c:v>09-03-2019</c:v>
                </c:pt>
                <c:pt idx="61">
                  <c:v>10-03-2019</c:v>
                </c:pt>
                <c:pt idx="62">
                  <c:v>11-03-2019</c:v>
                </c:pt>
                <c:pt idx="63">
                  <c:v>12-03-2019</c:v>
                </c:pt>
                <c:pt idx="64">
                  <c:v>13-03-2019</c:v>
                </c:pt>
                <c:pt idx="65">
                  <c:v>14-03-2019</c:v>
                </c:pt>
                <c:pt idx="66">
                  <c:v>15-03-2019</c:v>
                </c:pt>
                <c:pt idx="67">
                  <c:v>16-03-2019</c:v>
                </c:pt>
                <c:pt idx="68">
                  <c:v>17-03-2019</c:v>
                </c:pt>
                <c:pt idx="69">
                  <c:v>18-03-2019</c:v>
                </c:pt>
                <c:pt idx="70">
                  <c:v>19-03-2019</c:v>
                </c:pt>
                <c:pt idx="71">
                  <c:v>20-03-2019</c:v>
                </c:pt>
                <c:pt idx="72">
                  <c:v>21-03-2019</c:v>
                </c:pt>
                <c:pt idx="73">
                  <c:v>22-03-2019</c:v>
                </c:pt>
                <c:pt idx="74">
                  <c:v>23-03-2019</c:v>
                </c:pt>
                <c:pt idx="75">
                  <c:v>24-03-2019</c:v>
                </c:pt>
                <c:pt idx="76">
                  <c:v>25-03-2019</c:v>
                </c:pt>
                <c:pt idx="77">
                  <c:v>26-03-2019</c:v>
                </c:pt>
                <c:pt idx="78">
                  <c:v>27-03-2019</c:v>
                </c:pt>
                <c:pt idx="79">
                  <c:v>28-03-2019</c:v>
                </c:pt>
                <c:pt idx="80">
                  <c:v>29-03-2019</c:v>
                </c:pt>
                <c:pt idx="81">
                  <c:v>30-03-2019</c:v>
                </c:pt>
                <c:pt idx="82">
                  <c:v>31-03-2019</c:v>
                </c:pt>
                <c:pt idx="83">
                  <c:v>01-04-2019</c:v>
                </c:pt>
                <c:pt idx="84">
                  <c:v>02-04-2019</c:v>
                </c:pt>
                <c:pt idx="85">
                  <c:v>03-04-2019</c:v>
                </c:pt>
                <c:pt idx="86">
                  <c:v>04-04-2019</c:v>
                </c:pt>
                <c:pt idx="87">
                  <c:v>05-04-2019</c:v>
                </c:pt>
                <c:pt idx="88">
                  <c:v>06-04-2019</c:v>
                </c:pt>
                <c:pt idx="89">
                  <c:v>07-04-2019</c:v>
                </c:pt>
                <c:pt idx="90">
                  <c:v>08-04-2019</c:v>
                </c:pt>
                <c:pt idx="91">
                  <c:v>09-04-2019</c:v>
                </c:pt>
                <c:pt idx="92">
                  <c:v>10-04-2019</c:v>
                </c:pt>
                <c:pt idx="93">
                  <c:v>11-04-2019</c:v>
                </c:pt>
                <c:pt idx="94">
                  <c:v>12-04-2019</c:v>
                </c:pt>
                <c:pt idx="95">
                  <c:v>13-04-2019</c:v>
                </c:pt>
                <c:pt idx="96">
                  <c:v>14-04-2019</c:v>
                </c:pt>
                <c:pt idx="97">
                  <c:v>15-04-2019</c:v>
                </c:pt>
                <c:pt idx="98">
                  <c:v>16-04-2019</c:v>
                </c:pt>
                <c:pt idx="99">
                  <c:v>17-04-2019</c:v>
                </c:pt>
                <c:pt idx="100">
                  <c:v>18-04-2019</c:v>
                </c:pt>
                <c:pt idx="101">
                  <c:v>19-04-2019</c:v>
                </c:pt>
                <c:pt idx="102">
                  <c:v>20-04-2019</c:v>
                </c:pt>
                <c:pt idx="103">
                  <c:v>21-04-2019</c:v>
                </c:pt>
                <c:pt idx="104">
                  <c:v>22-04-2019</c:v>
                </c:pt>
                <c:pt idx="105">
                  <c:v>23-04-2019</c:v>
                </c:pt>
                <c:pt idx="106">
                  <c:v>24-04-2019</c:v>
                </c:pt>
                <c:pt idx="107">
                  <c:v>25-04-2019</c:v>
                </c:pt>
                <c:pt idx="108">
                  <c:v>26-04-2019</c:v>
                </c:pt>
                <c:pt idx="109">
                  <c:v>27-04-2019</c:v>
                </c:pt>
                <c:pt idx="110">
                  <c:v>28-04-2019</c:v>
                </c:pt>
                <c:pt idx="111">
                  <c:v>29-04-2019</c:v>
                </c:pt>
                <c:pt idx="112">
                  <c:v>30-04-2019</c:v>
                </c:pt>
                <c:pt idx="113">
                  <c:v>01-05-2019</c:v>
                </c:pt>
                <c:pt idx="114">
                  <c:v>02-05-2019</c:v>
                </c:pt>
                <c:pt idx="115">
                  <c:v>03-05-2019</c:v>
                </c:pt>
                <c:pt idx="116">
                  <c:v>04-05-2019</c:v>
                </c:pt>
                <c:pt idx="117">
                  <c:v>05-05-2019</c:v>
                </c:pt>
                <c:pt idx="118">
                  <c:v>06-05-2019</c:v>
                </c:pt>
                <c:pt idx="119">
                  <c:v>07-05-2019</c:v>
                </c:pt>
                <c:pt idx="120">
                  <c:v>08-05-2019</c:v>
                </c:pt>
                <c:pt idx="121">
                  <c:v>09-05-2019</c:v>
                </c:pt>
                <c:pt idx="122">
                  <c:v>10-05-2019</c:v>
                </c:pt>
                <c:pt idx="123">
                  <c:v>11-05-2019</c:v>
                </c:pt>
                <c:pt idx="124">
                  <c:v>12-05-2019</c:v>
                </c:pt>
                <c:pt idx="125">
                  <c:v>13-05-2019</c:v>
                </c:pt>
                <c:pt idx="126">
                  <c:v>14-05-2019</c:v>
                </c:pt>
                <c:pt idx="127">
                  <c:v>15-05-2019</c:v>
                </c:pt>
                <c:pt idx="128">
                  <c:v>16-05-2019</c:v>
                </c:pt>
                <c:pt idx="129">
                  <c:v>17-05-2019</c:v>
                </c:pt>
                <c:pt idx="130">
                  <c:v>18-05-2019</c:v>
                </c:pt>
                <c:pt idx="131">
                  <c:v>19-05-2019</c:v>
                </c:pt>
                <c:pt idx="132">
                  <c:v>20-05-2019</c:v>
                </c:pt>
                <c:pt idx="133">
                  <c:v>21-05-2019</c:v>
                </c:pt>
                <c:pt idx="134">
                  <c:v>22-05-2019</c:v>
                </c:pt>
                <c:pt idx="135">
                  <c:v>23-05-2019</c:v>
                </c:pt>
                <c:pt idx="136">
                  <c:v>24-05-2019</c:v>
                </c:pt>
                <c:pt idx="137">
                  <c:v>25-05-2019</c:v>
                </c:pt>
                <c:pt idx="138">
                  <c:v>26-05-2019</c:v>
                </c:pt>
                <c:pt idx="139">
                  <c:v>27-05-2019</c:v>
                </c:pt>
                <c:pt idx="140">
                  <c:v>28-05-2019</c:v>
                </c:pt>
                <c:pt idx="141">
                  <c:v>29-05-2019</c:v>
                </c:pt>
                <c:pt idx="142">
                  <c:v>30-05-2019</c:v>
                </c:pt>
                <c:pt idx="143">
                  <c:v>31-05-2019</c:v>
                </c:pt>
                <c:pt idx="144">
                  <c:v>01-06-2019</c:v>
                </c:pt>
                <c:pt idx="145">
                  <c:v>02-06-2019</c:v>
                </c:pt>
                <c:pt idx="146">
                  <c:v>03-06-2019</c:v>
                </c:pt>
                <c:pt idx="147">
                  <c:v>04-06-2019</c:v>
                </c:pt>
                <c:pt idx="148">
                  <c:v>05-06-2019</c:v>
                </c:pt>
                <c:pt idx="149">
                  <c:v>06-06-2019</c:v>
                </c:pt>
                <c:pt idx="150">
                  <c:v>07-06-2019</c:v>
                </c:pt>
                <c:pt idx="151">
                  <c:v>08-06-2019</c:v>
                </c:pt>
                <c:pt idx="152">
                  <c:v>09-06-2019</c:v>
                </c:pt>
                <c:pt idx="153">
                  <c:v>10-06-2019</c:v>
                </c:pt>
                <c:pt idx="154">
                  <c:v>11-06-2019</c:v>
                </c:pt>
                <c:pt idx="155">
                  <c:v>12-06-2019</c:v>
                </c:pt>
                <c:pt idx="156">
                  <c:v>13-06-2019</c:v>
                </c:pt>
                <c:pt idx="157">
                  <c:v>14-06-2019</c:v>
                </c:pt>
                <c:pt idx="158">
                  <c:v>15-06-2019</c:v>
                </c:pt>
                <c:pt idx="159">
                  <c:v>16-06-2019</c:v>
                </c:pt>
                <c:pt idx="160">
                  <c:v>17-06-2019</c:v>
                </c:pt>
                <c:pt idx="161">
                  <c:v>18-06-2019</c:v>
                </c:pt>
                <c:pt idx="162">
                  <c:v>19-06-2019</c:v>
                </c:pt>
                <c:pt idx="163">
                  <c:v>20-06-2019</c:v>
                </c:pt>
                <c:pt idx="164">
                  <c:v>21-06-2019</c:v>
                </c:pt>
                <c:pt idx="165">
                  <c:v>22-06-2019</c:v>
                </c:pt>
                <c:pt idx="166">
                  <c:v>23-06-2019</c:v>
                </c:pt>
                <c:pt idx="167">
                  <c:v>24-06-2019</c:v>
                </c:pt>
                <c:pt idx="168">
                  <c:v>25-06-2019</c:v>
                </c:pt>
                <c:pt idx="169">
                  <c:v>26-06-2019</c:v>
                </c:pt>
                <c:pt idx="170">
                  <c:v>27-06-2019</c:v>
                </c:pt>
                <c:pt idx="171">
                  <c:v>28-06-2019</c:v>
                </c:pt>
                <c:pt idx="172">
                  <c:v>29-06-2019</c:v>
                </c:pt>
                <c:pt idx="173">
                  <c:v>30-06-2019</c:v>
                </c:pt>
                <c:pt idx="174">
                  <c:v>01-07-2019</c:v>
                </c:pt>
                <c:pt idx="175">
                  <c:v>02-07-2019</c:v>
                </c:pt>
                <c:pt idx="176">
                  <c:v>03-07-2019</c:v>
                </c:pt>
                <c:pt idx="177">
                  <c:v>04-07-2019</c:v>
                </c:pt>
                <c:pt idx="178">
                  <c:v>05-07-2019</c:v>
                </c:pt>
                <c:pt idx="179">
                  <c:v>06-07-2019</c:v>
                </c:pt>
                <c:pt idx="180">
                  <c:v>07-07-2019</c:v>
                </c:pt>
                <c:pt idx="181">
                  <c:v>08-07-2019</c:v>
                </c:pt>
                <c:pt idx="182">
                  <c:v>09-07-2019</c:v>
                </c:pt>
                <c:pt idx="183">
                  <c:v>10-07-2019</c:v>
                </c:pt>
                <c:pt idx="184">
                  <c:v>11-07-2019</c:v>
                </c:pt>
                <c:pt idx="185">
                  <c:v>12-07-2019</c:v>
                </c:pt>
                <c:pt idx="186">
                  <c:v>13-07-2019</c:v>
                </c:pt>
                <c:pt idx="187">
                  <c:v>14-07-2019</c:v>
                </c:pt>
                <c:pt idx="188">
                  <c:v>15-07-2019</c:v>
                </c:pt>
                <c:pt idx="189">
                  <c:v>16-07-2019</c:v>
                </c:pt>
                <c:pt idx="190">
                  <c:v>17-07-2019</c:v>
                </c:pt>
                <c:pt idx="191">
                  <c:v>18-07-2019</c:v>
                </c:pt>
                <c:pt idx="192">
                  <c:v>19-07-2019</c:v>
                </c:pt>
                <c:pt idx="193">
                  <c:v>20-07-2019</c:v>
                </c:pt>
                <c:pt idx="194">
                  <c:v>21-07-2019</c:v>
                </c:pt>
                <c:pt idx="195">
                  <c:v>22-07-2019</c:v>
                </c:pt>
                <c:pt idx="196">
                  <c:v>23-07-2019</c:v>
                </c:pt>
                <c:pt idx="197">
                  <c:v>24-07-2019</c:v>
                </c:pt>
                <c:pt idx="198">
                  <c:v>25-07-2019</c:v>
                </c:pt>
                <c:pt idx="199">
                  <c:v>26-07-2019</c:v>
                </c:pt>
                <c:pt idx="200">
                  <c:v>27-07-2019</c:v>
                </c:pt>
                <c:pt idx="201">
                  <c:v>28-07-2019</c:v>
                </c:pt>
                <c:pt idx="202">
                  <c:v>29-07-2019</c:v>
                </c:pt>
                <c:pt idx="203">
                  <c:v>30-07-2019</c:v>
                </c:pt>
                <c:pt idx="204">
                  <c:v>31-07-2019</c:v>
                </c:pt>
                <c:pt idx="205">
                  <c:v>01-08-2019</c:v>
                </c:pt>
                <c:pt idx="206">
                  <c:v>02-08-2019</c:v>
                </c:pt>
                <c:pt idx="207">
                  <c:v>03-08-2019</c:v>
                </c:pt>
                <c:pt idx="208">
                  <c:v>04-08-2019</c:v>
                </c:pt>
                <c:pt idx="209">
                  <c:v>05-08-2019</c:v>
                </c:pt>
                <c:pt idx="210">
                  <c:v>06-08-2019</c:v>
                </c:pt>
                <c:pt idx="211">
                  <c:v>07-08-2019</c:v>
                </c:pt>
                <c:pt idx="212">
                  <c:v>08-08-2019</c:v>
                </c:pt>
                <c:pt idx="213">
                  <c:v>09-08-2019</c:v>
                </c:pt>
                <c:pt idx="214">
                  <c:v>10-08-2019</c:v>
                </c:pt>
                <c:pt idx="215">
                  <c:v>11-08-2019</c:v>
                </c:pt>
                <c:pt idx="216">
                  <c:v>12-08-2019</c:v>
                </c:pt>
                <c:pt idx="217">
                  <c:v>13-08-2019</c:v>
                </c:pt>
                <c:pt idx="218">
                  <c:v>14-08-2019</c:v>
                </c:pt>
                <c:pt idx="219">
                  <c:v>15-08-2019</c:v>
                </c:pt>
                <c:pt idx="220">
                  <c:v>16-08-2019</c:v>
                </c:pt>
                <c:pt idx="221">
                  <c:v>17-08-2019</c:v>
                </c:pt>
                <c:pt idx="222">
                  <c:v>18-08-2019</c:v>
                </c:pt>
                <c:pt idx="223">
                  <c:v>19-08-2019</c:v>
                </c:pt>
                <c:pt idx="224">
                  <c:v>20-08-2019</c:v>
                </c:pt>
                <c:pt idx="225">
                  <c:v>21-08-2019</c:v>
                </c:pt>
                <c:pt idx="226">
                  <c:v>22-08-2019</c:v>
                </c:pt>
                <c:pt idx="227">
                  <c:v>23-08-2019</c:v>
                </c:pt>
                <c:pt idx="228">
                  <c:v>24-08-2019</c:v>
                </c:pt>
                <c:pt idx="229">
                  <c:v>25-08-2019</c:v>
                </c:pt>
                <c:pt idx="230">
                  <c:v>26-08-2019</c:v>
                </c:pt>
                <c:pt idx="231">
                  <c:v>27-08-2019</c:v>
                </c:pt>
                <c:pt idx="232">
                  <c:v>28-08-2019</c:v>
                </c:pt>
                <c:pt idx="233">
                  <c:v>29-08-2019</c:v>
                </c:pt>
                <c:pt idx="234">
                  <c:v>30-08-2019</c:v>
                </c:pt>
                <c:pt idx="235">
                  <c:v>31-08-2019</c:v>
                </c:pt>
                <c:pt idx="236">
                  <c:v>01-09-2019</c:v>
                </c:pt>
                <c:pt idx="237">
                  <c:v>02-09-2019</c:v>
                </c:pt>
                <c:pt idx="238">
                  <c:v>03-09-2019</c:v>
                </c:pt>
                <c:pt idx="239">
                  <c:v>04-09-2019</c:v>
                </c:pt>
                <c:pt idx="240">
                  <c:v>05-09-2019</c:v>
                </c:pt>
                <c:pt idx="241">
                  <c:v>06-09-2019</c:v>
                </c:pt>
                <c:pt idx="242">
                  <c:v>07-09-2019</c:v>
                </c:pt>
                <c:pt idx="243">
                  <c:v>08-09-2019</c:v>
                </c:pt>
                <c:pt idx="244">
                  <c:v>09-09-2019</c:v>
                </c:pt>
                <c:pt idx="245">
                  <c:v>10-09-2019</c:v>
                </c:pt>
                <c:pt idx="246">
                  <c:v>11-09-2019</c:v>
                </c:pt>
                <c:pt idx="247">
                  <c:v>12-09-2019</c:v>
                </c:pt>
                <c:pt idx="248">
                  <c:v>13-09-2019</c:v>
                </c:pt>
                <c:pt idx="249">
                  <c:v>14-09-2019</c:v>
                </c:pt>
                <c:pt idx="250">
                  <c:v>15-09-2019</c:v>
                </c:pt>
                <c:pt idx="251">
                  <c:v>16-09-2019</c:v>
                </c:pt>
                <c:pt idx="252">
                  <c:v>17-09-2019</c:v>
                </c:pt>
                <c:pt idx="253">
                  <c:v>18-09-2019</c:v>
                </c:pt>
                <c:pt idx="254">
                  <c:v>19-09-2019</c:v>
                </c:pt>
                <c:pt idx="255">
                  <c:v>20-09-2019</c:v>
                </c:pt>
                <c:pt idx="256">
                  <c:v>21-09-2019</c:v>
                </c:pt>
                <c:pt idx="257">
                  <c:v>22-09-2019</c:v>
                </c:pt>
                <c:pt idx="258">
                  <c:v>23-09-2019</c:v>
                </c:pt>
                <c:pt idx="259">
                  <c:v>24-09-2019</c:v>
                </c:pt>
                <c:pt idx="260">
                  <c:v>25-09-2019</c:v>
                </c:pt>
                <c:pt idx="261">
                  <c:v>26-09-2019</c:v>
                </c:pt>
                <c:pt idx="262">
                  <c:v>27-09-2019</c:v>
                </c:pt>
                <c:pt idx="263">
                  <c:v>28-09-2019</c:v>
                </c:pt>
                <c:pt idx="264">
                  <c:v>29-09-2019</c:v>
                </c:pt>
                <c:pt idx="265">
                  <c:v>30-09-2019</c:v>
                </c:pt>
                <c:pt idx="266">
                  <c:v>01-10-2019</c:v>
                </c:pt>
                <c:pt idx="267">
                  <c:v>02-10-2019</c:v>
                </c:pt>
                <c:pt idx="268">
                  <c:v>03-10-2019</c:v>
                </c:pt>
                <c:pt idx="269">
                  <c:v>04-10-2019</c:v>
                </c:pt>
                <c:pt idx="270">
                  <c:v>05-10-2019</c:v>
                </c:pt>
                <c:pt idx="271">
                  <c:v>06-10-2019</c:v>
                </c:pt>
                <c:pt idx="272">
                  <c:v>07-10-2019</c:v>
                </c:pt>
                <c:pt idx="273">
                  <c:v>08-10-2019</c:v>
                </c:pt>
                <c:pt idx="274">
                  <c:v>09-10-2019</c:v>
                </c:pt>
                <c:pt idx="275">
                  <c:v>10-10-2019</c:v>
                </c:pt>
                <c:pt idx="276">
                  <c:v>11-10-2019</c:v>
                </c:pt>
                <c:pt idx="277">
                  <c:v>12-10-2019</c:v>
                </c:pt>
                <c:pt idx="278">
                  <c:v>13-10-2019</c:v>
                </c:pt>
                <c:pt idx="279">
                  <c:v>14-10-2019</c:v>
                </c:pt>
                <c:pt idx="280">
                  <c:v>15-10-2019</c:v>
                </c:pt>
                <c:pt idx="281">
                  <c:v>16-10-2019</c:v>
                </c:pt>
                <c:pt idx="282">
                  <c:v>17-10-2019</c:v>
                </c:pt>
                <c:pt idx="283">
                  <c:v>18-10-2019</c:v>
                </c:pt>
                <c:pt idx="284">
                  <c:v>19-10-2019</c:v>
                </c:pt>
                <c:pt idx="285">
                  <c:v>20-10-2019</c:v>
                </c:pt>
                <c:pt idx="286">
                  <c:v>21-10-2019</c:v>
                </c:pt>
                <c:pt idx="287">
                  <c:v>22-10-2019</c:v>
                </c:pt>
                <c:pt idx="288">
                  <c:v>23-10-2019</c:v>
                </c:pt>
                <c:pt idx="289">
                  <c:v>24-10-2019</c:v>
                </c:pt>
                <c:pt idx="290">
                  <c:v>25-10-2019</c:v>
                </c:pt>
                <c:pt idx="291">
                  <c:v>26-10-2019</c:v>
                </c:pt>
                <c:pt idx="292">
                  <c:v>27-10-2019</c:v>
                </c:pt>
                <c:pt idx="293">
                  <c:v>28-10-2019</c:v>
                </c:pt>
                <c:pt idx="294">
                  <c:v>29-10-2019</c:v>
                </c:pt>
                <c:pt idx="295">
                  <c:v>30-10-2019</c:v>
                </c:pt>
                <c:pt idx="296">
                  <c:v>31-10-2019</c:v>
                </c:pt>
                <c:pt idx="297">
                  <c:v>01-11-2019</c:v>
                </c:pt>
                <c:pt idx="298">
                  <c:v>02-11-2019</c:v>
                </c:pt>
                <c:pt idx="299">
                  <c:v>03-11-2019</c:v>
                </c:pt>
                <c:pt idx="300">
                  <c:v>04-11-2019</c:v>
                </c:pt>
                <c:pt idx="301">
                  <c:v>05-11-2019</c:v>
                </c:pt>
                <c:pt idx="302">
                  <c:v>06-11-2019</c:v>
                </c:pt>
                <c:pt idx="303">
                  <c:v>07-11-2019</c:v>
                </c:pt>
                <c:pt idx="304">
                  <c:v>08-11-2019</c:v>
                </c:pt>
                <c:pt idx="305">
                  <c:v>09-11-2019</c:v>
                </c:pt>
                <c:pt idx="306">
                  <c:v>10-11-2019</c:v>
                </c:pt>
                <c:pt idx="307">
                  <c:v>11-11-2019</c:v>
                </c:pt>
                <c:pt idx="308">
                  <c:v>12-11-2019</c:v>
                </c:pt>
                <c:pt idx="309">
                  <c:v>13-11-2019</c:v>
                </c:pt>
                <c:pt idx="310">
                  <c:v>14-11-2019</c:v>
                </c:pt>
                <c:pt idx="311">
                  <c:v>15-11-2019</c:v>
                </c:pt>
                <c:pt idx="312">
                  <c:v>16-11-2019</c:v>
                </c:pt>
                <c:pt idx="313">
                  <c:v>17-11-2019</c:v>
                </c:pt>
                <c:pt idx="314">
                  <c:v>18-11-2019</c:v>
                </c:pt>
                <c:pt idx="315">
                  <c:v>19-11-2019</c:v>
                </c:pt>
                <c:pt idx="316">
                  <c:v>20-11-2019</c:v>
                </c:pt>
                <c:pt idx="317">
                  <c:v>21-11-2019</c:v>
                </c:pt>
                <c:pt idx="318">
                  <c:v>22-11-2019</c:v>
                </c:pt>
                <c:pt idx="319">
                  <c:v>23-11-2019</c:v>
                </c:pt>
                <c:pt idx="320">
                  <c:v>24-11-2019</c:v>
                </c:pt>
                <c:pt idx="321">
                  <c:v>25-11-2019</c:v>
                </c:pt>
                <c:pt idx="322">
                  <c:v>26-11-2019</c:v>
                </c:pt>
                <c:pt idx="323">
                  <c:v>27-11-2019</c:v>
                </c:pt>
                <c:pt idx="324">
                  <c:v>28-11-2019</c:v>
                </c:pt>
                <c:pt idx="325">
                  <c:v>29-11-2019</c:v>
                </c:pt>
                <c:pt idx="326">
                  <c:v>30-11-2019</c:v>
                </c:pt>
                <c:pt idx="327">
                  <c:v>01-12-2019</c:v>
                </c:pt>
                <c:pt idx="328">
                  <c:v>02-12-2019</c:v>
                </c:pt>
                <c:pt idx="329">
                  <c:v>03-12-2019</c:v>
                </c:pt>
                <c:pt idx="330">
                  <c:v>04-12-2019</c:v>
                </c:pt>
                <c:pt idx="331">
                  <c:v>05-12-2019</c:v>
                </c:pt>
                <c:pt idx="332">
                  <c:v>06-12-2019</c:v>
                </c:pt>
                <c:pt idx="333">
                  <c:v>07-12-2019</c:v>
                </c:pt>
                <c:pt idx="334">
                  <c:v>08-12-2019</c:v>
                </c:pt>
                <c:pt idx="335">
                  <c:v>09-12-2019</c:v>
                </c:pt>
                <c:pt idx="336">
                  <c:v>10-12-2019</c:v>
                </c:pt>
                <c:pt idx="337">
                  <c:v>11-12-2019</c:v>
                </c:pt>
                <c:pt idx="338">
                  <c:v>12-12-2019</c:v>
                </c:pt>
                <c:pt idx="339">
                  <c:v>13-12-2019</c:v>
                </c:pt>
                <c:pt idx="340">
                  <c:v>14-12-2019</c:v>
                </c:pt>
                <c:pt idx="341">
                  <c:v>15-12-2019</c:v>
                </c:pt>
                <c:pt idx="342">
                  <c:v>16-12-2019</c:v>
                </c:pt>
                <c:pt idx="343">
                  <c:v>17-12-2019</c:v>
                </c:pt>
                <c:pt idx="344">
                  <c:v>18-12-2019</c:v>
                </c:pt>
                <c:pt idx="345">
                  <c:v>19-12-2019</c:v>
                </c:pt>
                <c:pt idx="346">
                  <c:v>20-12-2019</c:v>
                </c:pt>
                <c:pt idx="347">
                  <c:v>21-12-2019</c:v>
                </c:pt>
                <c:pt idx="348">
                  <c:v>22-12-2019</c:v>
                </c:pt>
                <c:pt idx="349">
                  <c:v>23-12-2019</c:v>
                </c:pt>
                <c:pt idx="350">
                  <c:v>24-12-2019</c:v>
                </c:pt>
                <c:pt idx="351">
                  <c:v>25-12-2019</c:v>
                </c:pt>
                <c:pt idx="352">
                  <c:v>26-12-2019</c:v>
                </c:pt>
                <c:pt idx="353">
                  <c:v>27-12-2019</c:v>
                </c:pt>
                <c:pt idx="354">
                  <c:v>28-12-2019</c:v>
                </c:pt>
                <c:pt idx="355">
                  <c:v>29-12-2019</c:v>
                </c:pt>
                <c:pt idx="356">
                  <c:v>30-12-2019</c:v>
                </c:pt>
                <c:pt idx="357">
                  <c:v>31-12-2019</c:v>
                </c:pt>
                <c:pt idx="358">
                  <c:v>01-01-2020</c:v>
                </c:pt>
              </c:strCache>
            </c:strRef>
          </c:cat>
          <c:val>
            <c:numRef>
              <c:f>Conversion!$D$4:$D$363</c:f>
              <c:numCache>
                <c:formatCode>0.00%</c:formatCode>
                <c:ptCount val="359"/>
                <c:pt idx="0">
                  <c:v>6.1224239914980716E-2</c:v>
                </c:pt>
                <c:pt idx="1">
                  <c:v>3.0302432135410173E-2</c:v>
                </c:pt>
                <c:pt idx="2">
                  <c:v>2.0833674287895176E-2</c:v>
                </c:pt>
                <c:pt idx="3">
                  <c:v>3.1578475549952412E-2</c:v>
                </c:pt>
                <c:pt idx="4">
                  <c:v>-2.8571445792771488E-2</c:v>
                </c:pt>
                <c:pt idx="5">
                  <c:v>-1.9999657537945525E-2</c:v>
                </c:pt>
                <c:pt idx="6">
                  <c:v>-7.6153691974667481E-7</c:v>
                </c:pt>
                <c:pt idx="7">
                  <c:v>-4.807652191931322E-2</c:v>
                </c:pt>
                <c:pt idx="8">
                  <c:v>-1.9607892854352382E-2</c:v>
                </c:pt>
                <c:pt idx="9">
                  <c:v>-1.0204133603334054E-2</c:v>
                </c:pt>
                <c:pt idx="10">
                  <c:v>-3.0611736495781527E-2</c:v>
                </c:pt>
                <c:pt idx="11">
                  <c:v>1.9607533282349321E-2</c:v>
                </c:pt>
                <c:pt idx="12">
                  <c:v>6.1224183723797454E-2</c:v>
                </c:pt>
                <c:pt idx="13">
                  <c:v>9.4737407672766505E-2</c:v>
                </c:pt>
                <c:pt idx="14">
                  <c:v>-2.0202279960467306E-2</c:v>
                </c:pt>
                <c:pt idx="15">
                  <c:v>2.574357422790996E-7</c:v>
                </c:pt>
                <c:pt idx="16">
                  <c:v>1.0308630771063809E-2</c:v>
                </c:pt>
                <c:pt idx="17">
                  <c:v>8.4209904804703362E-2</c:v>
                </c:pt>
                <c:pt idx="18">
                  <c:v>-5.769201717667205E-2</c:v>
                </c:pt>
                <c:pt idx="19">
                  <c:v>-1.9230586457108845E-2</c:v>
                </c:pt>
                <c:pt idx="20">
                  <c:v>-9.6153609498674797E-3</c:v>
                </c:pt>
                <c:pt idx="21">
                  <c:v>2.0618417861274718E-2</c:v>
                </c:pt>
                <c:pt idx="22">
                  <c:v>-3.9999507517126554E-2</c:v>
                </c:pt>
                <c:pt idx="23">
                  <c:v>-1.02037960165835E-2</c:v>
                </c:pt>
                <c:pt idx="24">
                  <c:v>4.9237303834104296E-7</c:v>
                </c:pt>
                <c:pt idx="25">
                  <c:v>4.081625187988891E-2</c:v>
                </c:pt>
                <c:pt idx="26">
                  <c:v>2.9411721972869787E-2</c:v>
                </c:pt>
                <c:pt idx="27">
                  <c:v>-1.9417226027450885E-2</c:v>
                </c:pt>
                <c:pt idx="28">
                  <c:v>-2.0201651638942719E-2</c:v>
                </c:pt>
                <c:pt idx="29">
                  <c:v>-1.0417198237503755E-2</c:v>
                </c:pt>
                <c:pt idx="30">
                  <c:v>4.1237038355001587E-2</c:v>
                </c:pt>
                <c:pt idx="31">
                  <c:v>-5.8252272489413892E-2</c:v>
                </c:pt>
                <c:pt idx="32">
                  <c:v>9.8038615529216777E-3</c:v>
                </c:pt>
                <c:pt idx="33">
                  <c:v>-8.571456673476896E-2</c:v>
                </c:pt>
                <c:pt idx="34">
                  <c:v>9.9010203298601773E-3</c:v>
                </c:pt>
                <c:pt idx="35">
                  <c:v>7.2164656822276463E-2</c:v>
                </c:pt>
                <c:pt idx="36">
                  <c:v>7.3684674233033265E-2</c:v>
                </c:pt>
                <c:pt idx="37">
                  <c:v>-3.9603732674964975E-2</c:v>
                </c:pt>
                <c:pt idx="38">
                  <c:v>4.1236556896707688E-2</c:v>
                </c:pt>
                <c:pt idx="39">
                  <c:v>-1.9417622695553138E-2</c:v>
                </c:pt>
                <c:pt idx="40">
                  <c:v>-1.0416334513597247E-2</c:v>
                </c:pt>
                <c:pt idx="41">
                  <c:v>2.9411146393214294E-2</c:v>
                </c:pt>
                <c:pt idx="42">
                  <c:v>9.6143445174754483E-3</c:v>
                </c:pt>
                <c:pt idx="43">
                  <c:v>-1.960841773829014E-2</c:v>
                </c:pt>
                <c:pt idx="44">
                  <c:v>6.1855754194577228E-2</c:v>
                </c:pt>
                <c:pt idx="45">
                  <c:v>2.9702737974934834E-2</c:v>
                </c:pt>
                <c:pt idx="46">
                  <c:v>-4.9504715326525561E-2</c:v>
                </c:pt>
                <c:pt idx="47">
                  <c:v>0</c:v>
                </c:pt>
                <c:pt idx="48">
                  <c:v>-3.8094614313931019E-2</c:v>
                </c:pt>
                <c:pt idx="49">
                  <c:v>-2.8570404886888778E-2</c:v>
                </c:pt>
                <c:pt idx="50">
                  <c:v>5.0000071181356409E-2</c:v>
                </c:pt>
                <c:pt idx="51">
                  <c:v>-3.8834781612481994E-2</c:v>
                </c:pt>
                <c:pt idx="52">
                  <c:v>9.6156294347693461E-3</c:v>
                </c:pt>
                <c:pt idx="53">
                  <c:v>-0.48958358524039425</c:v>
                </c:pt>
                <c:pt idx="54">
                  <c:v>0.10526314625144662</c:v>
                </c:pt>
                <c:pt idx="55">
                  <c:v>9.900371091160709E-3</c:v>
                </c:pt>
                <c:pt idx="56">
                  <c:v>3.16591619586859E-9</c:v>
                </c:pt>
                <c:pt idx="57">
                  <c:v>-7.6189982470685869E-2</c:v>
                </c:pt>
                <c:pt idx="58">
                  <c:v>-2.0202153149615265E-2</c:v>
                </c:pt>
                <c:pt idx="59">
                  <c:v>-5.7142425637677463E-2</c:v>
                </c:pt>
                <c:pt idx="60">
                  <c:v>1.1224496738699306</c:v>
                </c:pt>
                <c:pt idx="61">
                  <c:v>-9.5238085706966347E-2</c:v>
                </c:pt>
                <c:pt idx="62">
                  <c:v>-6.8627455488447509E-2</c:v>
                </c:pt>
                <c:pt idx="63">
                  <c:v>2.700969066182779E-7</c:v>
                </c:pt>
                <c:pt idx="64">
                  <c:v>-2.067752193912753E-7</c:v>
                </c:pt>
                <c:pt idx="65">
                  <c:v>7.2164558717066951E-2</c:v>
                </c:pt>
                <c:pt idx="66">
                  <c:v>-1.0101305704043773E-2</c:v>
                </c:pt>
                <c:pt idx="67">
                  <c:v>-4.8076661923349362E-2</c:v>
                </c:pt>
                <c:pt idx="68">
                  <c:v>5.2631365022796528E-2</c:v>
                </c:pt>
                <c:pt idx="69">
                  <c:v>4.2105566712915321E-2</c:v>
                </c:pt>
                <c:pt idx="70">
                  <c:v>1.9607633672155123E-2</c:v>
                </c:pt>
                <c:pt idx="71">
                  <c:v>5.1546588131297977E-2</c:v>
                </c:pt>
                <c:pt idx="72">
                  <c:v>-8.6538431282776718E-2</c:v>
                </c:pt>
                <c:pt idx="73">
                  <c:v>6.1224516976005505E-2</c:v>
                </c:pt>
                <c:pt idx="74">
                  <c:v>4.0403658943138243E-2</c:v>
                </c:pt>
                <c:pt idx="75">
                  <c:v>2.0000379435892279E-2</c:v>
                </c:pt>
                <c:pt idx="76">
                  <c:v>9.1669471791178125E-8</c:v>
                </c:pt>
                <c:pt idx="77">
                  <c:v>-4.8076697021672166E-2</c:v>
                </c:pt>
                <c:pt idx="78">
                  <c:v>-4.9019998549087895E-2</c:v>
                </c:pt>
                <c:pt idx="79">
                  <c:v>8.4210603552845598E-2</c:v>
                </c:pt>
                <c:pt idx="80">
                  <c:v>9.6154456811436972E-3</c:v>
                </c:pt>
                <c:pt idx="81">
                  <c:v>-2.9125888683334211E-2</c:v>
                </c:pt>
                <c:pt idx="82">
                  <c:v>2.9411466639187145E-2</c:v>
                </c:pt>
                <c:pt idx="83">
                  <c:v>-1.0101075703767615E-2</c:v>
                </c:pt>
                <c:pt idx="84">
                  <c:v>-4.0404200502572318E-2</c:v>
                </c:pt>
                <c:pt idx="85">
                  <c:v>-2.0618283741517418E-2</c:v>
                </c:pt>
                <c:pt idx="86">
                  <c:v>-7.7669563438227507E-2</c:v>
                </c:pt>
                <c:pt idx="87">
                  <c:v>4.7777564349260615E-8</c:v>
                </c:pt>
                <c:pt idx="88">
                  <c:v>-2.0000324785350965E-2</c:v>
                </c:pt>
                <c:pt idx="89">
                  <c:v>-8.5714210587013562E-2</c:v>
                </c:pt>
                <c:pt idx="90">
                  <c:v>-2.0408452289015111E-2</c:v>
                </c:pt>
                <c:pt idx="91">
                  <c:v>-3.2606001565405052E-7</c:v>
                </c:pt>
                <c:pt idx="92">
                  <c:v>6.3157743542544775E-2</c:v>
                </c:pt>
                <c:pt idx="93">
                  <c:v>9.4736328659880575E-2</c:v>
                </c:pt>
                <c:pt idx="94">
                  <c:v>-4.7619571353577417E-2</c:v>
                </c:pt>
                <c:pt idx="95">
                  <c:v>2.0408160400809283E-2</c:v>
                </c:pt>
                <c:pt idx="96">
                  <c:v>4.1666759914109841E-2</c:v>
                </c:pt>
                <c:pt idx="97">
                  <c:v>9.3750333925295637E-2</c:v>
                </c:pt>
                <c:pt idx="98">
                  <c:v>2.1053175130929969E-2</c:v>
                </c:pt>
                <c:pt idx="99">
                  <c:v>-3.9603878059783271E-2</c:v>
                </c:pt>
                <c:pt idx="100">
                  <c:v>-3.846107135024035E-2</c:v>
                </c:pt>
                <c:pt idx="101">
                  <c:v>5.0000506473760531E-2</c:v>
                </c:pt>
                <c:pt idx="102">
                  <c:v>-4.999990239724228E-2</c:v>
                </c:pt>
                <c:pt idx="103">
                  <c:v>-2.0000179299764054E-2</c:v>
                </c:pt>
                <c:pt idx="104">
                  <c:v>-1.8940802914979571E-7</c:v>
                </c:pt>
                <c:pt idx="105">
                  <c:v>6.1855086812310889E-2</c:v>
                </c:pt>
                <c:pt idx="106">
                  <c:v>7.2164381660695165E-2</c:v>
                </c:pt>
                <c:pt idx="107">
                  <c:v>-5.000001890695549E-2</c:v>
                </c:pt>
                <c:pt idx="108">
                  <c:v>-8.5714311304192159E-2</c:v>
                </c:pt>
                <c:pt idx="109">
                  <c:v>0.10526341329162103</c:v>
                </c:pt>
                <c:pt idx="110">
                  <c:v>-1.0203901974524143E-2</c:v>
                </c:pt>
                <c:pt idx="111">
                  <c:v>-6.6666535709513641E-2</c:v>
                </c:pt>
                <c:pt idx="112">
                  <c:v>-7.7669435763735639E-2</c:v>
                </c:pt>
                <c:pt idx="113">
                  <c:v>-1.9230540869267343E-2</c:v>
                </c:pt>
                <c:pt idx="114">
                  <c:v>7.368398478689886E-2</c:v>
                </c:pt>
                <c:pt idx="115">
                  <c:v>3.1250330009052751E-2</c:v>
                </c:pt>
                <c:pt idx="116">
                  <c:v>-8.5714597582449814E-2</c:v>
                </c:pt>
                <c:pt idx="117">
                  <c:v>-3.3952074818266453E-7</c:v>
                </c:pt>
                <c:pt idx="118">
                  <c:v>2.0408178714460545E-2</c:v>
                </c:pt>
                <c:pt idx="119">
                  <c:v>2.105230536604763E-2</c:v>
                </c:pt>
                <c:pt idx="120">
                  <c:v>-3.9215235901547851E-2</c:v>
                </c:pt>
                <c:pt idx="121">
                  <c:v>-1.9607918944187785E-2</c:v>
                </c:pt>
                <c:pt idx="122">
                  <c:v>1.0100553540590251E-2</c:v>
                </c:pt>
                <c:pt idx="123">
                  <c:v>-3.062394970942961E-8</c:v>
                </c:pt>
                <c:pt idx="124">
                  <c:v>3.4100455281738107E-7</c:v>
                </c:pt>
                <c:pt idx="125">
                  <c:v>-5.0000153590419094E-2</c:v>
                </c:pt>
                <c:pt idx="126">
                  <c:v>7.2165177473321185E-2</c:v>
                </c:pt>
                <c:pt idx="127">
                  <c:v>-3.7864985280577912E-7</c:v>
                </c:pt>
                <c:pt idx="128">
                  <c:v>2.0000081428552807E-2</c:v>
                </c:pt>
                <c:pt idx="129">
                  <c:v>-1.9999902996648222E-2</c:v>
                </c:pt>
                <c:pt idx="130">
                  <c:v>-1.0416173800447237E-2</c:v>
                </c:pt>
                <c:pt idx="131">
                  <c:v>2.0618684511409802E-2</c:v>
                </c:pt>
                <c:pt idx="132">
                  <c:v>3.1578826048628938E-2</c:v>
                </c:pt>
                <c:pt idx="133">
                  <c:v>-6.7307818196163272E-2</c:v>
                </c:pt>
                <c:pt idx="134">
                  <c:v>7.1428502966190299E-2</c:v>
                </c:pt>
                <c:pt idx="135">
                  <c:v>-2.9412041154188939E-2</c:v>
                </c:pt>
                <c:pt idx="136">
                  <c:v>1.0204389840849704E-2</c:v>
                </c:pt>
                <c:pt idx="137">
                  <c:v>9.4736628478026885E-2</c:v>
                </c:pt>
                <c:pt idx="138">
                  <c:v>1.0100549636270051E-2</c:v>
                </c:pt>
                <c:pt idx="139">
                  <c:v>4.0816555786855169E-2</c:v>
                </c:pt>
                <c:pt idx="140">
                  <c:v>5.1546760567697358E-2</c:v>
                </c:pt>
                <c:pt idx="141">
                  <c:v>-6.6666295962671374E-2</c:v>
                </c:pt>
                <c:pt idx="142">
                  <c:v>2.0202449109697707E-2</c:v>
                </c:pt>
                <c:pt idx="143">
                  <c:v>-2.1872665134647917E-7</c:v>
                </c:pt>
                <c:pt idx="144">
                  <c:v>-6.7307808576862138E-2</c:v>
                </c:pt>
                <c:pt idx="145">
                  <c:v>5.0000334220591025E-2</c:v>
                </c:pt>
                <c:pt idx="146">
                  <c:v>-5.8823626528011541E-2</c:v>
                </c:pt>
                <c:pt idx="147">
                  <c:v>9.8037836031112935E-3</c:v>
                </c:pt>
                <c:pt idx="148">
                  <c:v>-1.0204314563600159E-2</c:v>
                </c:pt>
                <c:pt idx="149">
                  <c:v>2.97026860498526E-2</c:v>
                </c:pt>
                <c:pt idx="150">
                  <c:v>-3.0303089079854462E-2</c:v>
                </c:pt>
                <c:pt idx="151">
                  <c:v>5.1546090006231227E-2</c:v>
                </c:pt>
                <c:pt idx="152">
                  <c:v>-9.5238179753857288E-2</c:v>
                </c:pt>
                <c:pt idx="153">
                  <c:v>6.2500224994006093E-2</c:v>
                </c:pt>
                <c:pt idx="154">
                  <c:v>-4.854408333483573E-2</c:v>
                </c:pt>
                <c:pt idx="155">
                  <c:v>8.2473886290383769E-2</c:v>
                </c:pt>
                <c:pt idx="156">
                  <c:v>-9.6156107944904701E-3</c:v>
                </c:pt>
                <c:pt idx="157">
                  <c:v>3.1250033830361179E-2</c:v>
                </c:pt>
                <c:pt idx="158">
                  <c:v>-2.9411365197477002E-2</c:v>
                </c:pt>
                <c:pt idx="159">
                  <c:v>3.1579162505453118E-2</c:v>
                </c:pt>
                <c:pt idx="160">
                  <c:v>-3.9215588555615355E-2</c:v>
                </c:pt>
                <c:pt idx="161">
                  <c:v>5.1020893538147538E-2</c:v>
                </c:pt>
                <c:pt idx="162">
                  <c:v>-7.6190309295170677E-2</c:v>
                </c:pt>
                <c:pt idx="163">
                  <c:v>-6.796177816155613E-2</c:v>
                </c:pt>
                <c:pt idx="164">
                  <c:v>6.0605542634638132E-2</c:v>
                </c:pt>
                <c:pt idx="165">
                  <c:v>5.0505077312197555E-2</c:v>
                </c:pt>
                <c:pt idx="166">
                  <c:v>-1.0204351899304021E-2</c:v>
                </c:pt>
                <c:pt idx="167">
                  <c:v>-5.0503736370721697E-7</c:v>
                </c:pt>
                <c:pt idx="168">
                  <c:v>-2.9126611999782837E-2</c:v>
                </c:pt>
                <c:pt idx="169">
                  <c:v>2.0618717233669814E-2</c:v>
                </c:pt>
                <c:pt idx="170">
                  <c:v>7.2917618264793482E-2</c:v>
                </c:pt>
                <c:pt idx="171">
                  <c:v>-7.6190292893307254E-2</c:v>
                </c:pt>
                <c:pt idx="172">
                  <c:v>-7.6923342744678935E-2</c:v>
                </c:pt>
                <c:pt idx="173">
                  <c:v>-3.2141468697677311E-7</c:v>
                </c:pt>
                <c:pt idx="174">
                  <c:v>1.020398478644724E-2</c:v>
                </c:pt>
                <c:pt idx="175">
                  <c:v>2.9999865330744502E-2</c:v>
                </c:pt>
                <c:pt idx="176">
                  <c:v>4.0403846127417875E-2</c:v>
                </c:pt>
                <c:pt idx="177">
                  <c:v>-7.7669858355480237E-2</c:v>
                </c:pt>
                <c:pt idx="178">
                  <c:v>8.2474444829546689E-2</c:v>
                </c:pt>
                <c:pt idx="179">
                  <c:v>4.1667054774842782E-2</c:v>
                </c:pt>
                <c:pt idx="180">
                  <c:v>3.0928038333314589E-2</c:v>
                </c:pt>
                <c:pt idx="181">
                  <c:v>5.0505218988614153E-2</c:v>
                </c:pt>
                <c:pt idx="182">
                  <c:v>-1.9416944473254372E-2</c:v>
                </c:pt>
                <c:pt idx="183">
                  <c:v>9.7092133602276753E-3</c:v>
                </c:pt>
                <c:pt idx="184">
                  <c:v>7.3684440386685868E-2</c:v>
                </c:pt>
                <c:pt idx="185">
                  <c:v>-1.9047684103469131E-2</c:v>
                </c:pt>
                <c:pt idx="186">
                  <c:v>1.9999639229512312E-2</c:v>
                </c:pt>
                <c:pt idx="187">
                  <c:v>3.0000002450394581E-2</c:v>
                </c:pt>
                <c:pt idx="188">
                  <c:v>-5.7692385822921688E-2</c:v>
                </c:pt>
                <c:pt idx="189">
                  <c:v>-9.9017791961107937E-3</c:v>
                </c:pt>
                <c:pt idx="190">
                  <c:v>-9.6158381682532879E-3</c:v>
                </c:pt>
                <c:pt idx="191">
                  <c:v>2.9411775787385963E-2</c:v>
                </c:pt>
                <c:pt idx="192">
                  <c:v>-2.9126398373182982E-2</c:v>
                </c:pt>
                <c:pt idx="193">
                  <c:v>-6.862704237950501E-2</c:v>
                </c:pt>
                <c:pt idx="194">
                  <c:v>-6.7961106748378075E-2</c:v>
                </c:pt>
                <c:pt idx="195">
                  <c:v>2.0408731782935341E-2</c:v>
                </c:pt>
                <c:pt idx="196">
                  <c:v>3.0000715452885407E-2</c:v>
                </c:pt>
                <c:pt idx="197">
                  <c:v>-6.7961527495662866E-2</c:v>
                </c:pt>
                <c:pt idx="198">
                  <c:v>-2.8571802836935722E-2</c:v>
                </c:pt>
                <c:pt idx="199">
                  <c:v>3.9999963824946638E-2</c:v>
                </c:pt>
                <c:pt idx="200">
                  <c:v>5.2631354010703069E-2</c:v>
                </c:pt>
                <c:pt idx="201">
                  <c:v>1.0416688269502927E-2</c:v>
                </c:pt>
                <c:pt idx="202">
                  <c:v>-4.000051541094618E-2</c:v>
                </c:pt>
                <c:pt idx="203">
                  <c:v>-7.7670160640092578E-2</c:v>
                </c:pt>
                <c:pt idx="204">
                  <c:v>-1.0416460949495887E-2</c:v>
                </c:pt>
                <c:pt idx="205">
                  <c:v>9.8037352878941331E-3</c:v>
                </c:pt>
                <c:pt idx="206">
                  <c:v>-7.6922836336441924E-2</c:v>
                </c:pt>
                <c:pt idx="207">
                  <c:v>3.9999751876417911E-2</c:v>
                </c:pt>
                <c:pt idx="208">
                  <c:v>7.2165263843283256E-2</c:v>
                </c:pt>
                <c:pt idx="209">
                  <c:v>0</c:v>
                </c:pt>
                <c:pt idx="210">
                  <c:v>4.2104887925109136E-2</c:v>
                </c:pt>
                <c:pt idx="211">
                  <c:v>1.0526281949095218E-2</c:v>
                </c:pt>
                <c:pt idx="212">
                  <c:v>-6.7960689278955044E-2</c:v>
                </c:pt>
                <c:pt idx="213">
                  <c:v>5.2083172335742889E-2</c:v>
                </c:pt>
                <c:pt idx="214">
                  <c:v>-9.6152149354027383E-3</c:v>
                </c:pt>
                <c:pt idx="215">
                  <c:v>-0.53846175315374123</c:v>
                </c:pt>
                <c:pt idx="216">
                  <c:v>4.211606730031292E-8</c:v>
                </c:pt>
                <c:pt idx="217">
                  <c:v>-3.0302527974824911E-2</c:v>
                </c:pt>
                <c:pt idx="218">
                  <c:v>3.1250306681045892E-2</c:v>
                </c:pt>
                <c:pt idx="219">
                  <c:v>3.1250048419311227E-2</c:v>
                </c:pt>
                <c:pt idx="220">
                  <c:v>-5.9405594271985773E-2</c:v>
                </c:pt>
                <c:pt idx="221">
                  <c:v>-9.7088209151628968E-3</c:v>
                </c:pt>
                <c:pt idx="222">
                  <c:v>0.97916698064497742</c:v>
                </c:pt>
                <c:pt idx="223">
                  <c:v>7.2916853311604024E-2</c:v>
                </c:pt>
                <c:pt idx="224">
                  <c:v>6.2500448542635034E-2</c:v>
                </c:pt>
                <c:pt idx="225">
                  <c:v>-2.0201785994515942E-2</c:v>
                </c:pt>
                <c:pt idx="226">
                  <c:v>2.0201643613032116E-2</c:v>
                </c:pt>
                <c:pt idx="227">
                  <c:v>2.1052240670601075E-2</c:v>
                </c:pt>
                <c:pt idx="228">
                  <c:v>-6.8627435174744789E-2</c:v>
                </c:pt>
                <c:pt idx="229">
                  <c:v>6.3157998834844964E-2</c:v>
                </c:pt>
                <c:pt idx="230">
                  <c:v>-3.8835014699922454E-2</c:v>
                </c:pt>
                <c:pt idx="231">
                  <c:v>-9.8040790167961411E-3</c:v>
                </c:pt>
                <c:pt idx="232">
                  <c:v>4.1236580450687121E-2</c:v>
                </c:pt>
                <c:pt idx="233">
                  <c:v>3.9604366562858262E-2</c:v>
                </c:pt>
                <c:pt idx="234">
                  <c:v>1.0309810979719947E-2</c:v>
                </c:pt>
                <c:pt idx="235">
                  <c:v>3.1579189073908553E-2</c:v>
                </c:pt>
                <c:pt idx="236">
                  <c:v>-9.9008655688209712E-3</c:v>
                </c:pt>
                <c:pt idx="237">
                  <c:v>3.0303002170148252E-2</c:v>
                </c:pt>
                <c:pt idx="238">
                  <c:v>-5.9406103815011768E-2</c:v>
                </c:pt>
                <c:pt idx="239">
                  <c:v>-5.9405391077233194E-2</c:v>
                </c:pt>
                <c:pt idx="240">
                  <c:v>-2.8571804120163025E-2</c:v>
                </c:pt>
                <c:pt idx="241">
                  <c:v>-2.0408329210253151E-2</c:v>
                </c:pt>
                <c:pt idx="242">
                  <c:v>-3.061232400838132E-2</c:v>
                </c:pt>
                <c:pt idx="243">
                  <c:v>-1.0000205361436421E-2</c:v>
                </c:pt>
                <c:pt idx="244">
                  <c:v>9.8041123622520931E-3</c:v>
                </c:pt>
                <c:pt idx="245">
                  <c:v>2.1052739488583772E-2</c:v>
                </c:pt>
                <c:pt idx="246">
                  <c:v>9.4736435044697309E-2</c:v>
                </c:pt>
                <c:pt idx="247">
                  <c:v>1.9607831653851271E-2</c:v>
                </c:pt>
                <c:pt idx="248">
                  <c:v>-1.0416662923316999E-2</c:v>
                </c:pt>
                <c:pt idx="249">
                  <c:v>4.2105041850968972E-2</c:v>
                </c:pt>
                <c:pt idx="250">
                  <c:v>3.0303039236166951E-2</c:v>
                </c:pt>
                <c:pt idx="251">
                  <c:v>-1.9417388902602029E-2</c:v>
                </c:pt>
                <c:pt idx="252">
                  <c:v>2.0617970335744085E-2</c:v>
                </c:pt>
                <c:pt idx="253">
                  <c:v>-7.6923194013081453E-2</c:v>
                </c:pt>
                <c:pt idx="254">
                  <c:v>-1.9230481320591464E-2</c:v>
                </c:pt>
                <c:pt idx="255">
                  <c:v>6.3157815452745236E-2</c:v>
                </c:pt>
                <c:pt idx="256">
                  <c:v>-4.0404103902907162E-2</c:v>
                </c:pt>
                <c:pt idx="257">
                  <c:v>2.9411857049291834E-2</c:v>
                </c:pt>
                <c:pt idx="258">
                  <c:v>-5.9406057694654901E-2</c:v>
                </c:pt>
                <c:pt idx="259">
                  <c:v>5.5122461772860731E-7</c:v>
                </c:pt>
                <c:pt idx="260">
                  <c:v>9.3750155171178351E-2</c:v>
                </c:pt>
                <c:pt idx="261">
                  <c:v>-8.8983207358062089E-8</c:v>
                </c:pt>
                <c:pt idx="262">
                  <c:v>1.9802080723380078E-2</c:v>
                </c:pt>
                <c:pt idx="263">
                  <c:v>5.2631872145051162E-2</c:v>
                </c:pt>
                <c:pt idx="264">
                  <c:v>-8.5714084537787061E-2</c:v>
                </c:pt>
                <c:pt idx="265">
                  <c:v>4.2105613403893072E-2</c:v>
                </c:pt>
                <c:pt idx="266">
                  <c:v>-2.0202166772570918E-2</c:v>
                </c:pt>
                <c:pt idx="267">
                  <c:v>-8.5714137290558767E-2</c:v>
                </c:pt>
                <c:pt idx="268">
                  <c:v>-9.80397588964943E-3</c:v>
                </c:pt>
                <c:pt idx="269">
                  <c:v>-7.7670235929961806E-2</c:v>
                </c:pt>
                <c:pt idx="270">
                  <c:v>-1.0000225070603719E-2</c:v>
                </c:pt>
                <c:pt idx="271">
                  <c:v>4.1666241028444073E-2</c:v>
                </c:pt>
                <c:pt idx="272">
                  <c:v>1.0100317527398373E-2</c:v>
                </c:pt>
                <c:pt idx="273">
                  <c:v>5.0354675762420698E-8</c:v>
                </c:pt>
                <c:pt idx="274">
                  <c:v>9.3749957138350659E-2</c:v>
                </c:pt>
                <c:pt idx="275">
                  <c:v>-5.940564299148765E-2</c:v>
                </c:pt>
                <c:pt idx="276">
                  <c:v>8.4210846314881183E-2</c:v>
                </c:pt>
                <c:pt idx="277">
                  <c:v>1.0101339333406401E-2</c:v>
                </c:pt>
                <c:pt idx="278">
                  <c:v>-1.0000137920997965E-2</c:v>
                </c:pt>
                <c:pt idx="279">
                  <c:v>-2.999999688408439E-2</c:v>
                </c:pt>
                <c:pt idx="280">
                  <c:v>-2.6199794667114418E-7</c:v>
                </c:pt>
                <c:pt idx="281">
                  <c:v>-4.7618968953030416E-2</c:v>
                </c:pt>
                <c:pt idx="282">
                  <c:v>1.0526251313387691E-2</c:v>
                </c:pt>
                <c:pt idx="283">
                  <c:v>-4.8543770746710235E-2</c:v>
                </c:pt>
                <c:pt idx="284">
                  <c:v>2.0000016629388995E-2</c:v>
                </c:pt>
                <c:pt idx="285">
                  <c:v>-3.03028787458135E-2</c:v>
                </c:pt>
                <c:pt idx="286">
                  <c:v>4.1237363999205634E-2</c:v>
                </c:pt>
                <c:pt idx="287">
                  <c:v>5.1546016338329892E-2</c:v>
                </c:pt>
                <c:pt idx="288">
                  <c:v>2.9999502736572481E-2</c:v>
                </c:pt>
                <c:pt idx="289">
                  <c:v>6.2499386222738096E-2</c:v>
                </c:pt>
                <c:pt idx="290">
                  <c:v>3.4164820750248737E-8</c:v>
                </c:pt>
                <c:pt idx="291">
                  <c:v>-6.8627719981044111E-2</c:v>
                </c:pt>
                <c:pt idx="292">
                  <c:v>5.2083523643184693E-2</c:v>
                </c:pt>
                <c:pt idx="293">
                  <c:v>-3.9603907025301477E-2</c:v>
                </c:pt>
                <c:pt idx="294">
                  <c:v>-4.9019019073019421E-2</c:v>
                </c:pt>
                <c:pt idx="295">
                  <c:v>-6.7960951470824149E-2</c:v>
                </c:pt>
                <c:pt idx="296">
                  <c:v>-6.8626749068202542E-2</c:v>
                </c:pt>
                <c:pt idx="297">
                  <c:v>5.1020214969491162E-2</c:v>
                </c:pt>
                <c:pt idx="298">
                  <c:v>-1.1059416504810571E-7</c:v>
                </c:pt>
                <c:pt idx="299">
                  <c:v>-3.9604103081355313E-2</c:v>
                </c:pt>
                <c:pt idx="300">
                  <c:v>-1.030925235231317E-2</c:v>
                </c:pt>
                <c:pt idx="301">
                  <c:v>2.0618040066658461E-2</c:v>
                </c:pt>
                <c:pt idx="302">
                  <c:v>3.1249873696809649E-2</c:v>
                </c:pt>
                <c:pt idx="303">
                  <c:v>7.368391793029061E-2</c:v>
                </c:pt>
                <c:pt idx="304">
                  <c:v>-7.7670184488838667E-2</c:v>
                </c:pt>
                <c:pt idx="305">
                  <c:v>5.2631657820237931E-2</c:v>
                </c:pt>
                <c:pt idx="306">
                  <c:v>1.030929569225747E-2</c:v>
                </c:pt>
                <c:pt idx="307">
                  <c:v>7.2916822864360187E-2</c:v>
                </c:pt>
                <c:pt idx="308">
                  <c:v>6.0606746739074291E-2</c:v>
                </c:pt>
                <c:pt idx="309">
                  <c:v>5.050549731149534E-2</c:v>
                </c:pt>
                <c:pt idx="310">
                  <c:v>2.9411761518776558E-2</c:v>
                </c:pt>
                <c:pt idx="311">
                  <c:v>6.3158844899956712E-2</c:v>
                </c:pt>
                <c:pt idx="312">
                  <c:v>-2.9999814324385921E-2</c:v>
                </c:pt>
                <c:pt idx="313">
                  <c:v>7.1428245561705461E-2</c:v>
                </c:pt>
                <c:pt idx="314">
                  <c:v>1.941709549946502E-2</c:v>
                </c:pt>
                <c:pt idx="315">
                  <c:v>-6.666678372101309E-2</c:v>
                </c:pt>
                <c:pt idx="316">
                  <c:v>-4.8076939466133783E-2</c:v>
                </c:pt>
                <c:pt idx="317">
                  <c:v>-3.8095401878072033E-2</c:v>
                </c:pt>
                <c:pt idx="318">
                  <c:v>3.9603794249552182E-2</c:v>
                </c:pt>
                <c:pt idx="319">
                  <c:v>-1.0309203972160175E-2</c:v>
                </c:pt>
                <c:pt idx="320">
                  <c:v>-7.61902892460804E-2</c:v>
                </c:pt>
                <c:pt idx="321">
                  <c:v>-9.5237068217240983E-3</c:v>
                </c:pt>
                <c:pt idx="322">
                  <c:v>-3.0612459381800128E-2</c:v>
                </c:pt>
                <c:pt idx="323">
                  <c:v>-2.0202183275202734E-2</c:v>
                </c:pt>
                <c:pt idx="324">
                  <c:v>-2.9702636336148225E-2</c:v>
                </c:pt>
                <c:pt idx="325">
                  <c:v>-4.7619514933925133E-2</c:v>
                </c:pt>
                <c:pt idx="326">
                  <c:v>6.2499860644873673E-2</c:v>
                </c:pt>
                <c:pt idx="327">
                  <c:v>6.1855692025719611E-2</c:v>
                </c:pt>
                <c:pt idx="328">
                  <c:v>-5.7692326304437103E-2</c:v>
                </c:pt>
                <c:pt idx="329">
                  <c:v>1.0526328721735867E-2</c:v>
                </c:pt>
                <c:pt idx="330">
                  <c:v>-2.0618627757624686E-2</c:v>
                </c:pt>
                <c:pt idx="331">
                  <c:v>3.0612215410643184E-2</c:v>
                </c:pt>
                <c:pt idx="332">
                  <c:v>2.0000542711182456E-2</c:v>
                </c:pt>
                <c:pt idx="333">
                  <c:v>-9.8039926317745607E-3</c:v>
                </c:pt>
                <c:pt idx="334">
                  <c:v>-2.9126148440579924E-2</c:v>
                </c:pt>
                <c:pt idx="335">
                  <c:v>-2.0407610698902734E-2</c:v>
                </c:pt>
                <c:pt idx="336">
                  <c:v>3.124997209510072E-2</c:v>
                </c:pt>
                <c:pt idx="337">
                  <c:v>2.1052508213992516E-2</c:v>
                </c:pt>
                <c:pt idx="338">
                  <c:v>9.9010917670314669E-3</c:v>
                </c:pt>
                <c:pt idx="339">
                  <c:v>-1.9608416724624322E-2</c:v>
                </c:pt>
                <c:pt idx="340">
                  <c:v>1.5404825859377524E-7</c:v>
                </c:pt>
                <c:pt idx="341">
                  <c:v>-4.9999733560465498E-2</c:v>
                </c:pt>
                <c:pt idx="342">
                  <c:v>2.0832763499893048E-2</c:v>
                </c:pt>
                <c:pt idx="343">
                  <c:v>-4.040371791377384E-2</c:v>
                </c:pt>
                <c:pt idx="344">
                  <c:v>7.216481157569965E-2</c:v>
                </c:pt>
                <c:pt idx="345">
                  <c:v>-1.9608462730468679E-2</c:v>
                </c:pt>
                <c:pt idx="346">
                  <c:v>-4.9999883817654078E-2</c:v>
                </c:pt>
                <c:pt idx="347">
                  <c:v>-5.9405855377534955E-2</c:v>
                </c:pt>
                <c:pt idx="348">
                  <c:v>-1.3490768735469061E-7</c:v>
                </c:pt>
                <c:pt idx="349">
                  <c:v>3.0612073875067258E-2</c:v>
                </c:pt>
                <c:pt idx="350">
                  <c:v>7.3683998851269639E-2</c:v>
                </c:pt>
                <c:pt idx="351">
                  <c:v>-3.8460964053912527E-2</c:v>
                </c:pt>
                <c:pt idx="352">
                  <c:v>4.9999847141527276E-2</c:v>
                </c:pt>
                <c:pt idx="353">
                  <c:v>2.5300844841424919E-7</c:v>
                </c:pt>
                <c:pt idx="354">
                  <c:v>4.2104813158013288E-2</c:v>
                </c:pt>
                <c:pt idx="355">
                  <c:v>4.2105247785959588E-2</c:v>
                </c:pt>
                <c:pt idx="356">
                  <c:v>-5.940595068274046E-2</c:v>
                </c:pt>
                <c:pt idx="357">
                  <c:v>-4.9019733513392949E-2</c:v>
                </c:pt>
                <c:pt idx="358">
                  <c:v>2.0000002819470231E-2</c:v>
                </c:pt>
              </c:numCache>
            </c:numRef>
          </c:val>
          <c:extLst>
            <c:ext xmlns:c16="http://schemas.microsoft.com/office/drawing/2014/chart" uri="{C3380CC4-5D6E-409C-BE32-E72D297353CC}">
              <c16:uniqueId val="{00000002-2115-49C8-9ED4-0C4EEEBCD42D}"/>
            </c:ext>
          </c:extLst>
        </c:ser>
        <c:ser>
          <c:idx val="3"/>
          <c:order val="3"/>
          <c:tx>
            <c:strRef>
              <c:f>Conversion!$E$3</c:f>
              <c:strCache>
                <c:ptCount val="1"/>
                <c:pt idx="0">
                  <c:v>P2O w.r.t same day last_week</c:v>
                </c:pt>
              </c:strCache>
            </c:strRef>
          </c:tx>
          <c:spPr>
            <a:solidFill>
              <a:schemeClr val="accent4"/>
            </a:solidFill>
            <a:ln>
              <a:noFill/>
            </a:ln>
            <a:effectLst/>
          </c:spPr>
          <c:invertIfNegative val="0"/>
          <c:cat>
            <c:strRef>
              <c:f>Conversion!$A$4:$A$363</c:f>
              <c:strCache>
                <c:ptCount val="359"/>
                <c:pt idx="0">
                  <c:v>08-01-2019</c:v>
                </c:pt>
                <c:pt idx="1">
                  <c:v>09-01-2019</c:v>
                </c:pt>
                <c:pt idx="2">
                  <c:v>10-01-2019</c:v>
                </c:pt>
                <c:pt idx="3">
                  <c:v>11-01-2019</c:v>
                </c:pt>
                <c:pt idx="4">
                  <c:v>12-01-2019</c:v>
                </c:pt>
                <c:pt idx="5">
                  <c:v>13-01-2019</c:v>
                </c:pt>
                <c:pt idx="6">
                  <c:v>14-01-2019</c:v>
                </c:pt>
                <c:pt idx="7">
                  <c:v>15-01-2019</c:v>
                </c:pt>
                <c:pt idx="8">
                  <c:v>16-01-2019</c:v>
                </c:pt>
                <c:pt idx="9">
                  <c:v>17-01-2019</c:v>
                </c:pt>
                <c:pt idx="10">
                  <c:v>18-01-2019</c:v>
                </c:pt>
                <c:pt idx="11">
                  <c:v>19-01-2019</c:v>
                </c:pt>
                <c:pt idx="12">
                  <c:v>20-01-2019</c:v>
                </c:pt>
                <c:pt idx="13">
                  <c:v>21-01-2019</c:v>
                </c:pt>
                <c:pt idx="14">
                  <c:v>22-01-2019</c:v>
                </c:pt>
                <c:pt idx="15">
                  <c:v>23-01-2019</c:v>
                </c:pt>
                <c:pt idx="16">
                  <c:v>24-01-2019</c:v>
                </c:pt>
                <c:pt idx="17">
                  <c:v>25-01-2019</c:v>
                </c:pt>
                <c:pt idx="18">
                  <c:v>26-01-2019</c:v>
                </c:pt>
                <c:pt idx="19">
                  <c:v>27-01-2019</c:v>
                </c:pt>
                <c:pt idx="20">
                  <c:v>28-01-2019</c:v>
                </c:pt>
                <c:pt idx="21">
                  <c:v>29-01-2019</c:v>
                </c:pt>
                <c:pt idx="22">
                  <c:v>30-01-2019</c:v>
                </c:pt>
                <c:pt idx="23">
                  <c:v>31-01-2019</c:v>
                </c:pt>
                <c:pt idx="24">
                  <c:v>01-02-2019</c:v>
                </c:pt>
                <c:pt idx="25">
                  <c:v>02-02-2019</c:v>
                </c:pt>
                <c:pt idx="26">
                  <c:v>03-02-2019</c:v>
                </c:pt>
                <c:pt idx="27">
                  <c:v>04-02-2019</c:v>
                </c:pt>
                <c:pt idx="28">
                  <c:v>05-02-2019</c:v>
                </c:pt>
                <c:pt idx="29">
                  <c:v>06-02-2019</c:v>
                </c:pt>
                <c:pt idx="30">
                  <c:v>07-02-2019</c:v>
                </c:pt>
                <c:pt idx="31">
                  <c:v>08-02-2019</c:v>
                </c:pt>
                <c:pt idx="32">
                  <c:v>09-02-2019</c:v>
                </c:pt>
                <c:pt idx="33">
                  <c:v>10-02-2019</c:v>
                </c:pt>
                <c:pt idx="34">
                  <c:v>11-02-2019</c:v>
                </c:pt>
                <c:pt idx="35">
                  <c:v>12-02-2019</c:v>
                </c:pt>
                <c:pt idx="36">
                  <c:v>13-02-2019</c:v>
                </c:pt>
                <c:pt idx="37">
                  <c:v>14-02-2019</c:v>
                </c:pt>
                <c:pt idx="38">
                  <c:v>15-02-2019</c:v>
                </c:pt>
                <c:pt idx="39">
                  <c:v>16-02-2019</c:v>
                </c:pt>
                <c:pt idx="40">
                  <c:v>17-02-2019</c:v>
                </c:pt>
                <c:pt idx="41">
                  <c:v>18-02-2019</c:v>
                </c:pt>
                <c:pt idx="42">
                  <c:v>19-02-2019</c:v>
                </c:pt>
                <c:pt idx="43">
                  <c:v>20-02-2019</c:v>
                </c:pt>
                <c:pt idx="44">
                  <c:v>21-02-2019</c:v>
                </c:pt>
                <c:pt idx="45">
                  <c:v>22-02-2019</c:v>
                </c:pt>
                <c:pt idx="46">
                  <c:v>23-02-2019</c:v>
                </c:pt>
                <c:pt idx="47">
                  <c:v>24-02-2019</c:v>
                </c:pt>
                <c:pt idx="48">
                  <c:v>25-02-2019</c:v>
                </c:pt>
                <c:pt idx="49">
                  <c:v>26-02-2019</c:v>
                </c:pt>
                <c:pt idx="50">
                  <c:v>27-02-2019</c:v>
                </c:pt>
                <c:pt idx="51">
                  <c:v>28-02-2019</c:v>
                </c:pt>
                <c:pt idx="52">
                  <c:v>01-03-2019</c:v>
                </c:pt>
                <c:pt idx="53">
                  <c:v>02-03-2019</c:v>
                </c:pt>
                <c:pt idx="54">
                  <c:v>03-03-2019</c:v>
                </c:pt>
                <c:pt idx="55">
                  <c:v>04-03-2019</c:v>
                </c:pt>
                <c:pt idx="56">
                  <c:v>05-03-2019</c:v>
                </c:pt>
                <c:pt idx="57">
                  <c:v>06-03-2019</c:v>
                </c:pt>
                <c:pt idx="58">
                  <c:v>07-03-2019</c:v>
                </c:pt>
                <c:pt idx="59">
                  <c:v>08-03-2019</c:v>
                </c:pt>
                <c:pt idx="60">
                  <c:v>09-03-2019</c:v>
                </c:pt>
                <c:pt idx="61">
                  <c:v>10-03-2019</c:v>
                </c:pt>
                <c:pt idx="62">
                  <c:v>11-03-2019</c:v>
                </c:pt>
                <c:pt idx="63">
                  <c:v>12-03-2019</c:v>
                </c:pt>
                <c:pt idx="64">
                  <c:v>13-03-2019</c:v>
                </c:pt>
                <c:pt idx="65">
                  <c:v>14-03-2019</c:v>
                </c:pt>
                <c:pt idx="66">
                  <c:v>15-03-2019</c:v>
                </c:pt>
                <c:pt idx="67">
                  <c:v>16-03-2019</c:v>
                </c:pt>
                <c:pt idx="68">
                  <c:v>17-03-2019</c:v>
                </c:pt>
                <c:pt idx="69">
                  <c:v>18-03-2019</c:v>
                </c:pt>
                <c:pt idx="70">
                  <c:v>19-03-2019</c:v>
                </c:pt>
                <c:pt idx="71">
                  <c:v>20-03-2019</c:v>
                </c:pt>
                <c:pt idx="72">
                  <c:v>21-03-2019</c:v>
                </c:pt>
                <c:pt idx="73">
                  <c:v>22-03-2019</c:v>
                </c:pt>
                <c:pt idx="74">
                  <c:v>23-03-2019</c:v>
                </c:pt>
                <c:pt idx="75">
                  <c:v>24-03-2019</c:v>
                </c:pt>
                <c:pt idx="76">
                  <c:v>25-03-2019</c:v>
                </c:pt>
                <c:pt idx="77">
                  <c:v>26-03-2019</c:v>
                </c:pt>
                <c:pt idx="78">
                  <c:v>27-03-2019</c:v>
                </c:pt>
                <c:pt idx="79">
                  <c:v>28-03-2019</c:v>
                </c:pt>
                <c:pt idx="80">
                  <c:v>29-03-2019</c:v>
                </c:pt>
                <c:pt idx="81">
                  <c:v>30-03-2019</c:v>
                </c:pt>
                <c:pt idx="82">
                  <c:v>31-03-2019</c:v>
                </c:pt>
                <c:pt idx="83">
                  <c:v>01-04-2019</c:v>
                </c:pt>
                <c:pt idx="84">
                  <c:v>02-04-2019</c:v>
                </c:pt>
                <c:pt idx="85">
                  <c:v>03-04-2019</c:v>
                </c:pt>
                <c:pt idx="86">
                  <c:v>04-04-2019</c:v>
                </c:pt>
                <c:pt idx="87">
                  <c:v>05-04-2019</c:v>
                </c:pt>
                <c:pt idx="88">
                  <c:v>06-04-2019</c:v>
                </c:pt>
                <c:pt idx="89">
                  <c:v>07-04-2019</c:v>
                </c:pt>
                <c:pt idx="90">
                  <c:v>08-04-2019</c:v>
                </c:pt>
                <c:pt idx="91">
                  <c:v>09-04-2019</c:v>
                </c:pt>
                <c:pt idx="92">
                  <c:v>10-04-2019</c:v>
                </c:pt>
                <c:pt idx="93">
                  <c:v>11-04-2019</c:v>
                </c:pt>
                <c:pt idx="94">
                  <c:v>12-04-2019</c:v>
                </c:pt>
                <c:pt idx="95">
                  <c:v>13-04-2019</c:v>
                </c:pt>
                <c:pt idx="96">
                  <c:v>14-04-2019</c:v>
                </c:pt>
                <c:pt idx="97">
                  <c:v>15-04-2019</c:v>
                </c:pt>
                <c:pt idx="98">
                  <c:v>16-04-2019</c:v>
                </c:pt>
                <c:pt idx="99">
                  <c:v>17-04-2019</c:v>
                </c:pt>
                <c:pt idx="100">
                  <c:v>18-04-2019</c:v>
                </c:pt>
                <c:pt idx="101">
                  <c:v>19-04-2019</c:v>
                </c:pt>
                <c:pt idx="102">
                  <c:v>20-04-2019</c:v>
                </c:pt>
                <c:pt idx="103">
                  <c:v>21-04-2019</c:v>
                </c:pt>
                <c:pt idx="104">
                  <c:v>22-04-2019</c:v>
                </c:pt>
                <c:pt idx="105">
                  <c:v>23-04-2019</c:v>
                </c:pt>
                <c:pt idx="106">
                  <c:v>24-04-2019</c:v>
                </c:pt>
                <c:pt idx="107">
                  <c:v>25-04-2019</c:v>
                </c:pt>
                <c:pt idx="108">
                  <c:v>26-04-2019</c:v>
                </c:pt>
                <c:pt idx="109">
                  <c:v>27-04-2019</c:v>
                </c:pt>
                <c:pt idx="110">
                  <c:v>28-04-2019</c:v>
                </c:pt>
                <c:pt idx="111">
                  <c:v>29-04-2019</c:v>
                </c:pt>
                <c:pt idx="112">
                  <c:v>30-04-2019</c:v>
                </c:pt>
                <c:pt idx="113">
                  <c:v>01-05-2019</c:v>
                </c:pt>
                <c:pt idx="114">
                  <c:v>02-05-2019</c:v>
                </c:pt>
                <c:pt idx="115">
                  <c:v>03-05-2019</c:v>
                </c:pt>
                <c:pt idx="116">
                  <c:v>04-05-2019</c:v>
                </c:pt>
                <c:pt idx="117">
                  <c:v>05-05-2019</c:v>
                </c:pt>
                <c:pt idx="118">
                  <c:v>06-05-2019</c:v>
                </c:pt>
                <c:pt idx="119">
                  <c:v>07-05-2019</c:v>
                </c:pt>
                <c:pt idx="120">
                  <c:v>08-05-2019</c:v>
                </c:pt>
                <c:pt idx="121">
                  <c:v>09-05-2019</c:v>
                </c:pt>
                <c:pt idx="122">
                  <c:v>10-05-2019</c:v>
                </c:pt>
                <c:pt idx="123">
                  <c:v>11-05-2019</c:v>
                </c:pt>
                <c:pt idx="124">
                  <c:v>12-05-2019</c:v>
                </c:pt>
                <c:pt idx="125">
                  <c:v>13-05-2019</c:v>
                </c:pt>
                <c:pt idx="126">
                  <c:v>14-05-2019</c:v>
                </c:pt>
                <c:pt idx="127">
                  <c:v>15-05-2019</c:v>
                </c:pt>
                <c:pt idx="128">
                  <c:v>16-05-2019</c:v>
                </c:pt>
                <c:pt idx="129">
                  <c:v>17-05-2019</c:v>
                </c:pt>
                <c:pt idx="130">
                  <c:v>18-05-2019</c:v>
                </c:pt>
                <c:pt idx="131">
                  <c:v>19-05-2019</c:v>
                </c:pt>
                <c:pt idx="132">
                  <c:v>20-05-2019</c:v>
                </c:pt>
                <c:pt idx="133">
                  <c:v>21-05-2019</c:v>
                </c:pt>
                <c:pt idx="134">
                  <c:v>22-05-2019</c:v>
                </c:pt>
                <c:pt idx="135">
                  <c:v>23-05-2019</c:v>
                </c:pt>
                <c:pt idx="136">
                  <c:v>24-05-2019</c:v>
                </c:pt>
                <c:pt idx="137">
                  <c:v>25-05-2019</c:v>
                </c:pt>
                <c:pt idx="138">
                  <c:v>26-05-2019</c:v>
                </c:pt>
                <c:pt idx="139">
                  <c:v>27-05-2019</c:v>
                </c:pt>
                <c:pt idx="140">
                  <c:v>28-05-2019</c:v>
                </c:pt>
                <c:pt idx="141">
                  <c:v>29-05-2019</c:v>
                </c:pt>
                <c:pt idx="142">
                  <c:v>30-05-2019</c:v>
                </c:pt>
                <c:pt idx="143">
                  <c:v>31-05-2019</c:v>
                </c:pt>
                <c:pt idx="144">
                  <c:v>01-06-2019</c:v>
                </c:pt>
                <c:pt idx="145">
                  <c:v>02-06-2019</c:v>
                </c:pt>
                <c:pt idx="146">
                  <c:v>03-06-2019</c:v>
                </c:pt>
                <c:pt idx="147">
                  <c:v>04-06-2019</c:v>
                </c:pt>
                <c:pt idx="148">
                  <c:v>05-06-2019</c:v>
                </c:pt>
                <c:pt idx="149">
                  <c:v>06-06-2019</c:v>
                </c:pt>
                <c:pt idx="150">
                  <c:v>07-06-2019</c:v>
                </c:pt>
                <c:pt idx="151">
                  <c:v>08-06-2019</c:v>
                </c:pt>
                <c:pt idx="152">
                  <c:v>09-06-2019</c:v>
                </c:pt>
                <c:pt idx="153">
                  <c:v>10-06-2019</c:v>
                </c:pt>
                <c:pt idx="154">
                  <c:v>11-06-2019</c:v>
                </c:pt>
                <c:pt idx="155">
                  <c:v>12-06-2019</c:v>
                </c:pt>
                <c:pt idx="156">
                  <c:v>13-06-2019</c:v>
                </c:pt>
                <c:pt idx="157">
                  <c:v>14-06-2019</c:v>
                </c:pt>
                <c:pt idx="158">
                  <c:v>15-06-2019</c:v>
                </c:pt>
                <c:pt idx="159">
                  <c:v>16-06-2019</c:v>
                </c:pt>
                <c:pt idx="160">
                  <c:v>17-06-2019</c:v>
                </c:pt>
                <c:pt idx="161">
                  <c:v>18-06-2019</c:v>
                </c:pt>
                <c:pt idx="162">
                  <c:v>19-06-2019</c:v>
                </c:pt>
                <c:pt idx="163">
                  <c:v>20-06-2019</c:v>
                </c:pt>
                <c:pt idx="164">
                  <c:v>21-06-2019</c:v>
                </c:pt>
                <c:pt idx="165">
                  <c:v>22-06-2019</c:v>
                </c:pt>
                <c:pt idx="166">
                  <c:v>23-06-2019</c:v>
                </c:pt>
                <c:pt idx="167">
                  <c:v>24-06-2019</c:v>
                </c:pt>
                <c:pt idx="168">
                  <c:v>25-06-2019</c:v>
                </c:pt>
                <c:pt idx="169">
                  <c:v>26-06-2019</c:v>
                </c:pt>
                <c:pt idx="170">
                  <c:v>27-06-2019</c:v>
                </c:pt>
                <c:pt idx="171">
                  <c:v>28-06-2019</c:v>
                </c:pt>
                <c:pt idx="172">
                  <c:v>29-06-2019</c:v>
                </c:pt>
                <c:pt idx="173">
                  <c:v>30-06-2019</c:v>
                </c:pt>
                <c:pt idx="174">
                  <c:v>01-07-2019</c:v>
                </c:pt>
                <c:pt idx="175">
                  <c:v>02-07-2019</c:v>
                </c:pt>
                <c:pt idx="176">
                  <c:v>03-07-2019</c:v>
                </c:pt>
                <c:pt idx="177">
                  <c:v>04-07-2019</c:v>
                </c:pt>
                <c:pt idx="178">
                  <c:v>05-07-2019</c:v>
                </c:pt>
                <c:pt idx="179">
                  <c:v>06-07-2019</c:v>
                </c:pt>
                <c:pt idx="180">
                  <c:v>07-07-2019</c:v>
                </c:pt>
                <c:pt idx="181">
                  <c:v>08-07-2019</c:v>
                </c:pt>
                <c:pt idx="182">
                  <c:v>09-07-2019</c:v>
                </c:pt>
                <c:pt idx="183">
                  <c:v>10-07-2019</c:v>
                </c:pt>
                <c:pt idx="184">
                  <c:v>11-07-2019</c:v>
                </c:pt>
                <c:pt idx="185">
                  <c:v>12-07-2019</c:v>
                </c:pt>
                <c:pt idx="186">
                  <c:v>13-07-2019</c:v>
                </c:pt>
                <c:pt idx="187">
                  <c:v>14-07-2019</c:v>
                </c:pt>
                <c:pt idx="188">
                  <c:v>15-07-2019</c:v>
                </c:pt>
                <c:pt idx="189">
                  <c:v>16-07-2019</c:v>
                </c:pt>
                <c:pt idx="190">
                  <c:v>17-07-2019</c:v>
                </c:pt>
                <c:pt idx="191">
                  <c:v>18-07-2019</c:v>
                </c:pt>
                <c:pt idx="192">
                  <c:v>19-07-2019</c:v>
                </c:pt>
                <c:pt idx="193">
                  <c:v>20-07-2019</c:v>
                </c:pt>
                <c:pt idx="194">
                  <c:v>21-07-2019</c:v>
                </c:pt>
                <c:pt idx="195">
                  <c:v>22-07-2019</c:v>
                </c:pt>
                <c:pt idx="196">
                  <c:v>23-07-2019</c:v>
                </c:pt>
                <c:pt idx="197">
                  <c:v>24-07-2019</c:v>
                </c:pt>
                <c:pt idx="198">
                  <c:v>25-07-2019</c:v>
                </c:pt>
                <c:pt idx="199">
                  <c:v>26-07-2019</c:v>
                </c:pt>
                <c:pt idx="200">
                  <c:v>27-07-2019</c:v>
                </c:pt>
                <c:pt idx="201">
                  <c:v>28-07-2019</c:v>
                </c:pt>
                <c:pt idx="202">
                  <c:v>29-07-2019</c:v>
                </c:pt>
                <c:pt idx="203">
                  <c:v>30-07-2019</c:v>
                </c:pt>
                <c:pt idx="204">
                  <c:v>31-07-2019</c:v>
                </c:pt>
                <c:pt idx="205">
                  <c:v>01-08-2019</c:v>
                </c:pt>
                <c:pt idx="206">
                  <c:v>02-08-2019</c:v>
                </c:pt>
                <c:pt idx="207">
                  <c:v>03-08-2019</c:v>
                </c:pt>
                <c:pt idx="208">
                  <c:v>04-08-2019</c:v>
                </c:pt>
                <c:pt idx="209">
                  <c:v>05-08-2019</c:v>
                </c:pt>
                <c:pt idx="210">
                  <c:v>06-08-2019</c:v>
                </c:pt>
                <c:pt idx="211">
                  <c:v>07-08-2019</c:v>
                </c:pt>
                <c:pt idx="212">
                  <c:v>08-08-2019</c:v>
                </c:pt>
                <c:pt idx="213">
                  <c:v>09-08-2019</c:v>
                </c:pt>
                <c:pt idx="214">
                  <c:v>10-08-2019</c:v>
                </c:pt>
                <c:pt idx="215">
                  <c:v>11-08-2019</c:v>
                </c:pt>
                <c:pt idx="216">
                  <c:v>12-08-2019</c:v>
                </c:pt>
                <c:pt idx="217">
                  <c:v>13-08-2019</c:v>
                </c:pt>
                <c:pt idx="218">
                  <c:v>14-08-2019</c:v>
                </c:pt>
                <c:pt idx="219">
                  <c:v>15-08-2019</c:v>
                </c:pt>
                <c:pt idx="220">
                  <c:v>16-08-2019</c:v>
                </c:pt>
                <c:pt idx="221">
                  <c:v>17-08-2019</c:v>
                </c:pt>
                <c:pt idx="222">
                  <c:v>18-08-2019</c:v>
                </c:pt>
                <c:pt idx="223">
                  <c:v>19-08-2019</c:v>
                </c:pt>
                <c:pt idx="224">
                  <c:v>20-08-2019</c:v>
                </c:pt>
                <c:pt idx="225">
                  <c:v>21-08-2019</c:v>
                </c:pt>
                <c:pt idx="226">
                  <c:v>22-08-2019</c:v>
                </c:pt>
                <c:pt idx="227">
                  <c:v>23-08-2019</c:v>
                </c:pt>
                <c:pt idx="228">
                  <c:v>24-08-2019</c:v>
                </c:pt>
                <c:pt idx="229">
                  <c:v>25-08-2019</c:v>
                </c:pt>
                <c:pt idx="230">
                  <c:v>26-08-2019</c:v>
                </c:pt>
                <c:pt idx="231">
                  <c:v>27-08-2019</c:v>
                </c:pt>
                <c:pt idx="232">
                  <c:v>28-08-2019</c:v>
                </c:pt>
                <c:pt idx="233">
                  <c:v>29-08-2019</c:v>
                </c:pt>
                <c:pt idx="234">
                  <c:v>30-08-2019</c:v>
                </c:pt>
                <c:pt idx="235">
                  <c:v>31-08-2019</c:v>
                </c:pt>
                <c:pt idx="236">
                  <c:v>01-09-2019</c:v>
                </c:pt>
                <c:pt idx="237">
                  <c:v>02-09-2019</c:v>
                </c:pt>
                <c:pt idx="238">
                  <c:v>03-09-2019</c:v>
                </c:pt>
                <c:pt idx="239">
                  <c:v>04-09-2019</c:v>
                </c:pt>
                <c:pt idx="240">
                  <c:v>05-09-2019</c:v>
                </c:pt>
                <c:pt idx="241">
                  <c:v>06-09-2019</c:v>
                </c:pt>
                <c:pt idx="242">
                  <c:v>07-09-2019</c:v>
                </c:pt>
                <c:pt idx="243">
                  <c:v>08-09-2019</c:v>
                </c:pt>
                <c:pt idx="244">
                  <c:v>09-09-2019</c:v>
                </c:pt>
                <c:pt idx="245">
                  <c:v>10-09-2019</c:v>
                </c:pt>
                <c:pt idx="246">
                  <c:v>11-09-2019</c:v>
                </c:pt>
                <c:pt idx="247">
                  <c:v>12-09-2019</c:v>
                </c:pt>
                <c:pt idx="248">
                  <c:v>13-09-2019</c:v>
                </c:pt>
                <c:pt idx="249">
                  <c:v>14-09-2019</c:v>
                </c:pt>
                <c:pt idx="250">
                  <c:v>15-09-2019</c:v>
                </c:pt>
                <c:pt idx="251">
                  <c:v>16-09-2019</c:v>
                </c:pt>
                <c:pt idx="252">
                  <c:v>17-09-2019</c:v>
                </c:pt>
                <c:pt idx="253">
                  <c:v>18-09-2019</c:v>
                </c:pt>
                <c:pt idx="254">
                  <c:v>19-09-2019</c:v>
                </c:pt>
                <c:pt idx="255">
                  <c:v>20-09-2019</c:v>
                </c:pt>
                <c:pt idx="256">
                  <c:v>21-09-2019</c:v>
                </c:pt>
                <c:pt idx="257">
                  <c:v>22-09-2019</c:v>
                </c:pt>
                <c:pt idx="258">
                  <c:v>23-09-2019</c:v>
                </c:pt>
                <c:pt idx="259">
                  <c:v>24-09-2019</c:v>
                </c:pt>
                <c:pt idx="260">
                  <c:v>25-09-2019</c:v>
                </c:pt>
                <c:pt idx="261">
                  <c:v>26-09-2019</c:v>
                </c:pt>
                <c:pt idx="262">
                  <c:v>27-09-2019</c:v>
                </c:pt>
                <c:pt idx="263">
                  <c:v>28-09-2019</c:v>
                </c:pt>
                <c:pt idx="264">
                  <c:v>29-09-2019</c:v>
                </c:pt>
                <c:pt idx="265">
                  <c:v>30-09-2019</c:v>
                </c:pt>
                <c:pt idx="266">
                  <c:v>01-10-2019</c:v>
                </c:pt>
                <c:pt idx="267">
                  <c:v>02-10-2019</c:v>
                </c:pt>
                <c:pt idx="268">
                  <c:v>03-10-2019</c:v>
                </c:pt>
                <c:pt idx="269">
                  <c:v>04-10-2019</c:v>
                </c:pt>
                <c:pt idx="270">
                  <c:v>05-10-2019</c:v>
                </c:pt>
                <c:pt idx="271">
                  <c:v>06-10-2019</c:v>
                </c:pt>
                <c:pt idx="272">
                  <c:v>07-10-2019</c:v>
                </c:pt>
                <c:pt idx="273">
                  <c:v>08-10-2019</c:v>
                </c:pt>
                <c:pt idx="274">
                  <c:v>09-10-2019</c:v>
                </c:pt>
                <c:pt idx="275">
                  <c:v>10-10-2019</c:v>
                </c:pt>
                <c:pt idx="276">
                  <c:v>11-10-2019</c:v>
                </c:pt>
                <c:pt idx="277">
                  <c:v>12-10-2019</c:v>
                </c:pt>
                <c:pt idx="278">
                  <c:v>13-10-2019</c:v>
                </c:pt>
                <c:pt idx="279">
                  <c:v>14-10-2019</c:v>
                </c:pt>
                <c:pt idx="280">
                  <c:v>15-10-2019</c:v>
                </c:pt>
                <c:pt idx="281">
                  <c:v>16-10-2019</c:v>
                </c:pt>
                <c:pt idx="282">
                  <c:v>17-10-2019</c:v>
                </c:pt>
                <c:pt idx="283">
                  <c:v>18-10-2019</c:v>
                </c:pt>
                <c:pt idx="284">
                  <c:v>19-10-2019</c:v>
                </c:pt>
                <c:pt idx="285">
                  <c:v>20-10-2019</c:v>
                </c:pt>
                <c:pt idx="286">
                  <c:v>21-10-2019</c:v>
                </c:pt>
                <c:pt idx="287">
                  <c:v>22-10-2019</c:v>
                </c:pt>
                <c:pt idx="288">
                  <c:v>23-10-2019</c:v>
                </c:pt>
                <c:pt idx="289">
                  <c:v>24-10-2019</c:v>
                </c:pt>
                <c:pt idx="290">
                  <c:v>25-10-2019</c:v>
                </c:pt>
                <c:pt idx="291">
                  <c:v>26-10-2019</c:v>
                </c:pt>
                <c:pt idx="292">
                  <c:v>27-10-2019</c:v>
                </c:pt>
                <c:pt idx="293">
                  <c:v>28-10-2019</c:v>
                </c:pt>
                <c:pt idx="294">
                  <c:v>29-10-2019</c:v>
                </c:pt>
                <c:pt idx="295">
                  <c:v>30-10-2019</c:v>
                </c:pt>
                <c:pt idx="296">
                  <c:v>31-10-2019</c:v>
                </c:pt>
                <c:pt idx="297">
                  <c:v>01-11-2019</c:v>
                </c:pt>
                <c:pt idx="298">
                  <c:v>02-11-2019</c:v>
                </c:pt>
                <c:pt idx="299">
                  <c:v>03-11-2019</c:v>
                </c:pt>
                <c:pt idx="300">
                  <c:v>04-11-2019</c:v>
                </c:pt>
                <c:pt idx="301">
                  <c:v>05-11-2019</c:v>
                </c:pt>
                <c:pt idx="302">
                  <c:v>06-11-2019</c:v>
                </c:pt>
                <c:pt idx="303">
                  <c:v>07-11-2019</c:v>
                </c:pt>
                <c:pt idx="304">
                  <c:v>08-11-2019</c:v>
                </c:pt>
                <c:pt idx="305">
                  <c:v>09-11-2019</c:v>
                </c:pt>
                <c:pt idx="306">
                  <c:v>10-11-2019</c:v>
                </c:pt>
                <c:pt idx="307">
                  <c:v>11-11-2019</c:v>
                </c:pt>
                <c:pt idx="308">
                  <c:v>12-11-2019</c:v>
                </c:pt>
                <c:pt idx="309">
                  <c:v>13-11-2019</c:v>
                </c:pt>
                <c:pt idx="310">
                  <c:v>14-11-2019</c:v>
                </c:pt>
                <c:pt idx="311">
                  <c:v>15-11-2019</c:v>
                </c:pt>
                <c:pt idx="312">
                  <c:v>16-11-2019</c:v>
                </c:pt>
                <c:pt idx="313">
                  <c:v>17-11-2019</c:v>
                </c:pt>
                <c:pt idx="314">
                  <c:v>18-11-2019</c:v>
                </c:pt>
                <c:pt idx="315">
                  <c:v>19-11-2019</c:v>
                </c:pt>
                <c:pt idx="316">
                  <c:v>20-11-2019</c:v>
                </c:pt>
                <c:pt idx="317">
                  <c:v>21-11-2019</c:v>
                </c:pt>
                <c:pt idx="318">
                  <c:v>22-11-2019</c:v>
                </c:pt>
                <c:pt idx="319">
                  <c:v>23-11-2019</c:v>
                </c:pt>
                <c:pt idx="320">
                  <c:v>24-11-2019</c:v>
                </c:pt>
                <c:pt idx="321">
                  <c:v>25-11-2019</c:v>
                </c:pt>
                <c:pt idx="322">
                  <c:v>26-11-2019</c:v>
                </c:pt>
                <c:pt idx="323">
                  <c:v>27-11-2019</c:v>
                </c:pt>
                <c:pt idx="324">
                  <c:v>28-11-2019</c:v>
                </c:pt>
                <c:pt idx="325">
                  <c:v>29-11-2019</c:v>
                </c:pt>
                <c:pt idx="326">
                  <c:v>30-11-2019</c:v>
                </c:pt>
                <c:pt idx="327">
                  <c:v>01-12-2019</c:v>
                </c:pt>
                <c:pt idx="328">
                  <c:v>02-12-2019</c:v>
                </c:pt>
                <c:pt idx="329">
                  <c:v>03-12-2019</c:v>
                </c:pt>
                <c:pt idx="330">
                  <c:v>04-12-2019</c:v>
                </c:pt>
                <c:pt idx="331">
                  <c:v>05-12-2019</c:v>
                </c:pt>
                <c:pt idx="332">
                  <c:v>06-12-2019</c:v>
                </c:pt>
                <c:pt idx="333">
                  <c:v>07-12-2019</c:v>
                </c:pt>
                <c:pt idx="334">
                  <c:v>08-12-2019</c:v>
                </c:pt>
                <c:pt idx="335">
                  <c:v>09-12-2019</c:v>
                </c:pt>
                <c:pt idx="336">
                  <c:v>10-12-2019</c:v>
                </c:pt>
                <c:pt idx="337">
                  <c:v>11-12-2019</c:v>
                </c:pt>
                <c:pt idx="338">
                  <c:v>12-12-2019</c:v>
                </c:pt>
                <c:pt idx="339">
                  <c:v>13-12-2019</c:v>
                </c:pt>
                <c:pt idx="340">
                  <c:v>14-12-2019</c:v>
                </c:pt>
                <c:pt idx="341">
                  <c:v>15-12-2019</c:v>
                </c:pt>
                <c:pt idx="342">
                  <c:v>16-12-2019</c:v>
                </c:pt>
                <c:pt idx="343">
                  <c:v>17-12-2019</c:v>
                </c:pt>
                <c:pt idx="344">
                  <c:v>18-12-2019</c:v>
                </c:pt>
                <c:pt idx="345">
                  <c:v>19-12-2019</c:v>
                </c:pt>
                <c:pt idx="346">
                  <c:v>20-12-2019</c:v>
                </c:pt>
                <c:pt idx="347">
                  <c:v>21-12-2019</c:v>
                </c:pt>
                <c:pt idx="348">
                  <c:v>22-12-2019</c:v>
                </c:pt>
                <c:pt idx="349">
                  <c:v>23-12-2019</c:v>
                </c:pt>
                <c:pt idx="350">
                  <c:v>24-12-2019</c:v>
                </c:pt>
                <c:pt idx="351">
                  <c:v>25-12-2019</c:v>
                </c:pt>
                <c:pt idx="352">
                  <c:v>26-12-2019</c:v>
                </c:pt>
                <c:pt idx="353">
                  <c:v>27-12-2019</c:v>
                </c:pt>
                <c:pt idx="354">
                  <c:v>28-12-2019</c:v>
                </c:pt>
                <c:pt idx="355">
                  <c:v>29-12-2019</c:v>
                </c:pt>
                <c:pt idx="356">
                  <c:v>30-12-2019</c:v>
                </c:pt>
                <c:pt idx="357">
                  <c:v>31-12-2019</c:v>
                </c:pt>
                <c:pt idx="358">
                  <c:v>01-01-2020</c:v>
                </c:pt>
              </c:strCache>
            </c:strRef>
          </c:cat>
          <c:val>
            <c:numRef>
              <c:f>Conversion!$E$4:$E$363</c:f>
              <c:numCache>
                <c:formatCode>0.00%</c:formatCode>
                <c:ptCount val="359"/>
                <c:pt idx="0">
                  <c:v>-1.9417564355858397E-2</c:v>
                </c:pt>
                <c:pt idx="1">
                  <c:v>6.1225169651507594E-2</c:v>
                </c:pt>
                <c:pt idx="2">
                  <c:v>1.0101461341815332E-2</c:v>
                </c:pt>
                <c:pt idx="3">
                  <c:v>-3.0302944645041796E-2</c:v>
                </c:pt>
                <c:pt idx="4">
                  <c:v>3.0611895738955619E-2</c:v>
                </c:pt>
                <c:pt idx="5">
                  <c:v>-4.0404434912276854E-2</c:v>
                </c:pt>
                <c:pt idx="6">
                  <c:v>6.3158537067777409E-2</c:v>
                </c:pt>
                <c:pt idx="7">
                  <c:v>-1.980229779402809E-2</c:v>
                </c:pt>
                <c:pt idx="8">
                  <c:v>-1.9230950647551204E-2</c:v>
                </c:pt>
                <c:pt idx="9">
                  <c:v>1.999937881945435E-2</c:v>
                </c:pt>
                <c:pt idx="10">
                  <c:v>-7.7002783094304306E-7</c:v>
                </c:pt>
                <c:pt idx="11">
                  <c:v>5.9253743023290895E-7</c:v>
                </c:pt>
                <c:pt idx="12">
                  <c:v>6.3158096652613294E-2</c:v>
                </c:pt>
                <c:pt idx="13">
                  <c:v>-1.9802843704489259E-2</c:v>
                </c:pt>
                <c:pt idx="14">
                  <c:v>3.0303326173652723E-2</c:v>
                </c:pt>
                <c:pt idx="15">
                  <c:v>9.8038382505731825E-3</c:v>
                </c:pt>
                <c:pt idx="16">
                  <c:v>-4.9019507524496131E-2</c:v>
                </c:pt>
                <c:pt idx="17">
                  <c:v>3.125049749464881E-2</c:v>
                </c:pt>
                <c:pt idx="18">
                  <c:v>-5.9406158287980682E-2</c:v>
                </c:pt>
                <c:pt idx="19">
                  <c:v>-3.9603807471280339E-2</c:v>
                </c:pt>
                <c:pt idx="20">
                  <c:v>5.050525912424586E-2</c:v>
                </c:pt>
                <c:pt idx="21">
                  <c:v>-4.9019317183025657E-2</c:v>
                </c:pt>
                <c:pt idx="22">
                  <c:v>-5.825252861281105E-2</c:v>
                </c:pt>
                <c:pt idx="23">
                  <c:v>5.1546742098031562E-2</c:v>
                </c:pt>
                <c:pt idx="24">
                  <c:v>4.0404171089319929E-2</c:v>
                </c:pt>
                <c:pt idx="25">
                  <c:v>2.1052479911884747E-2</c:v>
                </c:pt>
                <c:pt idx="26">
                  <c:v>7.2165104465439001E-2</c:v>
                </c:pt>
                <c:pt idx="27">
                  <c:v>-4.8076830678748905E-2</c:v>
                </c:pt>
                <c:pt idx="28">
                  <c:v>1.030900185313155E-2</c:v>
                </c:pt>
                <c:pt idx="29">
                  <c:v>8.2474805300750464E-2</c:v>
                </c:pt>
                <c:pt idx="30">
                  <c:v>1.9607813013118536E-2</c:v>
                </c:pt>
                <c:pt idx="31">
                  <c:v>-9.7089865349359039E-3</c:v>
                </c:pt>
                <c:pt idx="32">
                  <c:v>7.2164813432870289E-2</c:v>
                </c:pt>
                <c:pt idx="33">
                  <c:v>9.6153897075994532E-3</c:v>
                </c:pt>
                <c:pt idx="34">
                  <c:v>1.0101216045851791E-2</c:v>
                </c:pt>
                <c:pt idx="35">
                  <c:v>2.0408157108046332E-2</c:v>
                </c:pt>
                <c:pt idx="36">
                  <c:v>-3.8095487737340172E-2</c:v>
                </c:pt>
                <c:pt idx="37">
                  <c:v>-9.6154771468530686E-3</c:v>
                </c:pt>
                <c:pt idx="38">
                  <c:v>-5.8822950491126957E-2</c:v>
                </c:pt>
                <c:pt idx="39">
                  <c:v>-4.8076448665551053E-2</c:v>
                </c:pt>
                <c:pt idx="40">
                  <c:v>-7.6191091772939035E-2</c:v>
                </c:pt>
                <c:pt idx="41">
                  <c:v>-2.9999663803521148E-2</c:v>
                </c:pt>
                <c:pt idx="42">
                  <c:v>4.0000914170649882E-2</c:v>
                </c:pt>
                <c:pt idx="43">
                  <c:v>-3.9604065599740612E-2</c:v>
                </c:pt>
                <c:pt idx="44">
                  <c:v>-5.8252984944091146E-2</c:v>
                </c:pt>
                <c:pt idx="45">
                  <c:v>-3.4143461735691716E-7</c:v>
                </c:pt>
                <c:pt idx="46">
                  <c:v>-2.020231884422008E-2</c:v>
                </c:pt>
                <c:pt idx="47">
                  <c:v>6.1855927787890064E-2</c:v>
                </c:pt>
                <c:pt idx="48">
                  <c:v>6.1855333773228383E-2</c:v>
                </c:pt>
                <c:pt idx="49">
                  <c:v>-4.8077534554121337E-2</c:v>
                </c:pt>
                <c:pt idx="50">
                  <c:v>3.092764911433088E-2</c:v>
                </c:pt>
                <c:pt idx="51">
                  <c:v>7.2164795630487166E-2</c:v>
                </c:pt>
                <c:pt idx="52">
                  <c:v>-1.0416537793278002E-2</c:v>
                </c:pt>
                <c:pt idx="53">
                  <c:v>7.2164650697249533E-2</c:v>
                </c:pt>
                <c:pt idx="54">
                  <c:v>9.7090890785309636E-3</c:v>
                </c:pt>
                <c:pt idx="55">
                  <c:v>-7.7669784158003852E-2</c:v>
                </c:pt>
                <c:pt idx="56">
                  <c:v>4.0404040326173618E-2</c:v>
                </c:pt>
                <c:pt idx="57">
                  <c:v>-4.999970826424982E-2</c:v>
                </c:pt>
                <c:pt idx="58">
                  <c:v>-9.6149438342155724E-3</c:v>
                </c:pt>
                <c:pt idx="59">
                  <c:v>3.1578830054969309E-2</c:v>
                </c:pt>
                <c:pt idx="60">
                  <c:v>-2.8846115409956741E-2</c:v>
                </c:pt>
                <c:pt idx="61">
                  <c:v>-6.7307748406793322E-2</c:v>
                </c:pt>
                <c:pt idx="62">
                  <c:v>7.3684007803028528E-2</c:v>
                </c:pt>
                <c:pt idx="63">
                  <c:v>-3.8835606101167874E-2</c:v>
                </c:pt>
                <c:pt idx="64">
                  <c:v>3.1578712588876012E-2</c:v>
                </c:pt>
                <c:pt idx="65">
                  <c:v>-7.7669290790789991E-2</c:v>
                </c:pt>
                <c:pt idx="66">
                  <c:v>-3.0612459267979064E-2</c:v>
                </c:pt>
                <c:pt idx="67">
                  <c:v>3.9603664116847348E-2</c:v>
                </c:pt>
                <c:pt idx="68">
                  <c:v>1.0309187162886202E-2</c:v>
                </c:pt>
                <c:pt idx="69">
                  <c:v>-2.9411891389631073E-2</c:v>
                </c:pt>
                <c:pt idx="70">
                  <c:v>-0.52525253838500408</c:v>
                </c:pt>
                <c:pt idx="71">
                  <c:v>7.1428341361902792E-2</c:v>
                </c:pt>
                <c:pt idx="72">
                  <c:v>7.3684119944433801E-2</c:v>
                </c:pt>
                <c:pt idx="73">
                  <c:v>8.4210800112130224E-2</c:v>
                </c:pt>
                <c:pt idx="74">
                  <c:v>6.3711681774769602E-7</c:v>
                </c:pt>
                <c:pt idx="75">
                  <c:v>5.1020332005990321E-2</c:v>
                </c:pt>
                <c:pt idx="76">
                  <c:v>2.0201511555547613E-2</c:v>
                </c:pt>
                <c:pt idx="77">
                  <c:v>1.2127650047192211</c:v>
                </c:pt>
                <c:pt idx="78">
                  <c:v>-9.5237294522805271E-2</c:v>
                </c:pt>
                <c:pt idx="79">
                  <c:v>9.8034520327570096E-3</c:v>
                </c:pt>
                <c:pt idx="80">
                  <c:v>-3.8835215329840023E-2</c:v>
                </c:pt>
                <c:pt idx="81">
                  <c:v>-7.6190774920610105E-2</c:v>
                </c:pt>
                <c:pt idx="82">
                  <c:v>1.9417924235081818E-2</c:v>
                </c:pt>
                <c:pt idx="83">
                  <c:v>9.9010178921481451E-3</c:v>
                </c:pt>
                <c:pt idx="84">
                  <c:v>-1.9229904034641865E-2</c:v>
                </c:pt>
                <c:pt idx="85">
                  <c:v>7.3683386570598586E-2</c:v>
                </c:pt>
                <c:pt idx="86">
                  <c:v>-7.7670126670266071E-2</c:v>
                </c:pt>
                <c:pt idx="87">
                  <c:v>4.0404111828026279E-2</c:v>
                </c:pt>
                <c:pt idx="88">
                  <c:v>7.2165258490304529E-2</c:v>
                </c:pt>
                <c:pt idx="89">
                  <c:v>-5.7143315931895033E-2</c:v>
                </c:pt>
                <c:pt idx="90">
                  <c:v>-9.8028938591424586E-3</c:v>
                </c:pt>
                <c:pt idx="91">
                  <c:v>2.9411308713502837E-2</c:v>
                </c:pt>
                <c:pt idx="92">
                  <c:v>-4.9020044382346528E-2</c:v>
                </c:pt>
                <c:pt idx="93">
                  <c:v>3.1579622196837187E-2</c:v>
                </c:pt>
                <c:pt idx="94">
                  <c:v>-3.8834346650810314E-2</c:v>
                </c:pt>
                <c:pt idx="95">
                  <c:v>-6.7307651253838086E-2</c:v>
                </c:pt>
                <c:pt idx="96">
                  <c:v>6.060651143284379E-2</c:v>
                </c:pt>
                <c:pt idx="97">
                  <c:v>-9.9014671949028132E-3</c:v>
                </c:pt>
                <c:pt idx="98">
                  <c:v>-5.714268622689056E-2</c:v>
                </c:pt>
                <c:pt idx="99">
                  <c:v>8.2474336646192858E-2</c:v>
                </c:pt>
                <c:pt idx="100">
                  <c:v>-2.0408667021213023E-2</c:v>
                </c:pt>
                <c:pt idx="101">
                  <c:v>-3.1538509692730088E-7</c:v>
                </c:pt>
                <c:pt idx="102">
                  <c:v>-1.0309145064803404E-2</c:v>
                </c:pt>
                <c:pt idx="103">
                  <c:v>-2.5953342086548759E-7</c:v>
                </c:pt>
                <c:pt idx="104">
                  <c:v>5.0000224128242898E-2</c:v>
                </c:pt>
                <c:pt idx="105">
                  <c:v>2.4148027799597571E-7</c:v>
                </c:pt>
                <c:pt idx="106">
                  <c:v>-2.8570841152392057E-2</c:v>
                </c:pt>
                <c:pt idx="107">
                  <c:v>7.291673909029428E-2</c:v>
                </c:pt>
                <c:pt idx="108">
                  <c:v>5.0504593129482078E-2</c:v>
                </c:pt>
                <c:pt idx="109">
                  <c:v>-1.0417222324961006E-2</c:v>
                </c:pt>
                <c:pt idx="110">
                  <c:v>-6.6666748239620044E-2</c:v>
                </c:pt>
                <c:pt idx="111">
                  <c:v>-4.761999297638364E-2</c:v>
                </c:pt>
                <c:pt idx="112">
                  <c:v>3.0302602348566854E-2</c:v>
                </c:pt>
                <c:pt idx="113">
                  <c:v>2.9412051030555331E-2</c:v>
                </c:pt>
                <c:pt idx="114">
                  <c:v>-5.825210565746064E-2</c:v>
                </c:pt>
                <c:pt idx="115">
                  <c:v>-4.8076927716415807E-2</c:v>
                </c:pt>
                <c:pt idx="116">
                  <c:v>1.0526524457600939E-2</c:v>
                </c:pt>
                <c:pt idx="117">
                  <c:v>-3.0612175310603784E-2</c:v>
                </c:pt>
                <c:pt idx="118">
                  <c:v>-9.9991682939953863E-3</c:v>
                </c:pt>
                <c:pt idx="119">
                  <c:v>-6.8627122643580507E-2</c:v>
                </c:pt>
                <c:pt idx="120">
                  <c:v>-9.5239993887127339E-3</c:v>
                </c:pt>
                <c:pt idx="121">
                  <c:v>1.0308759987366578E-2</c:v>
                </c:pt>
                <c:pt idx="122">
                  <c:v>4.0404655060232608E-2</c:v>
                </c:pt>
                <c:pt idx="123">
                  <c:v>1.04169047945466E-2</c:v>
                </c:pt>
                <c:pt idx="124">
                  <c:v>1.0526276237697418E-2</c:v>
                </c:pt>
                <c:pt idx="125">
                  <c:v>6.0605939359478E-2</c:v>
                </c:pt>
                <c:pt idx="126">
                  <c:v>6.3158137789519619E-2</c:v>
                </c:pt>
                <c:pt idx="127">
                  <c:v>-8.6538107777101692E-2</c:v>
                </c:pt>
                <c:pt idx="128">
                  <c:v>2.040810137212401E-2</c:v>
                </c:pt>
                <c:pt idx="129">
                  <c:v>-5.8252621029438401E-2</c:v>
                </c:pt>
                <c:pt idx="130">
                  <c:v>7.2164725469435975E-2</c:v>
                </c:pt>
                <c:pt idx="131">
                  <c:v>1.3875855287004413E-7</c:v>
                </c:pt>
                <c:pt idx="132">
                  <c:v>-9.5235625235950971E-3</c:v>
                </c:pt>
                <c:pt idx="133">
                  <c:v>-1.9802477224453052E-2</c:v>
                </c:pt>
                <c:pt idx="134">
                  <c:v>4.210469743739953E-2</c:v>
                </c:pt>
                <c:pt idx="135">
                  <c:v>-9.9996003033470116E-3</c:v>
                </c:pt>
                <c:pt idx="136">
                  <c:v>8.2474320982746985E-2</c:v>
                </c:pt>
                <c:pt idx="137">
                  <c:v>-7.6923382682529406E-2</c:v>
                </c:pt>
                <c:pt idx="138">
                  <c:v>-1.0416581536410341E-2</c:v>
                </c:pt>
                <c:pt idx="139">
                  <c:v>-8.6538396508076709E-2</c:v>
                </c:pt>
                <c:pt idx="140">
                  <c:v>-4.0404270560347788E-2</c:v>
                </c:pt>
                <c:pt idx="141">
                  <c:v>2.0202100651875998E-2</c:v>
                </c:pt>
                <c:pt idx="142">
                  <c:v>-1.0101044014995231E-2</c:v>
                </c:pt>
                <c:pt idx="143">
                  <c:v>-5.7143018530244949E-2</c:v>
                </c:pt>
                <c:pt idx="144">
                  <c:v>1.0417283644619912E-2</c:v>
                </c:pt>
                <c:pt idx="145">
                  <c:v>6.3157972439415566E-2</c:v>
                </c:pt>
                <c:pt idx="146">
                  <c:v>1.0526364026618662E-2</c:v>
                </c:pt>
                <c:pt idx="147">
                  <c:v>4.2105758355743816E-2</c:v>
                </c:pt>
                <c:pt idx="148">
                  <c:v>-1.9802009083936811E-2</c:v>
                </c:pt>
                <c:pt idx="149">
                  <c:v>4.0816205876357925E-2</c:v>
                </c:pt>
                <c:pt idx="150">
                  <c:v>4.0403413021458334E-2</c:v>
                </c:pt>
                <c:pt idx="151">
                  <c:v>-2.0618816950184193E-2</c:v>
                </c:pt>
                <c:pt idx="152">
                  <c:v>-2.9702941369999625E-2</c:v>
                </c:pt>
                <c:pt idx="153">
                  <c:v>1.0416542822512254E-2</c:v>
                </c:pt>
                <c:pt idx="154">
                  <c:v>-4.0403872329709101E-2</c:v>
                </c:pt>
                <c:pt idx="155">
                  <c:v>-4.0403945497948013E-2</c:v>
                </c:pt>
                <c:pt idx="156">
                  <c:v>1.9608327063124875E-2</c:v>
                </c:pt>
                <c:pt idx="157">
                  <c:v>-7.7669670196110929E-2</c:v>
                </c:pt>
                <c:pt idx="158">
                  <c:v>3.1578732722409297E-2</c:v>
                </c:pt>
                <c:pt idx="159">
                  <c:v>4.0815871060471576E-2</c:v>
                </c:pt>
                <c:pt idx="160">
                  <c:v>6.1855700015697845E-2</c:v>
                </c:pt>
                <c:pt idx="161">
                  <c:v>2.1052187118518528E-2</c:v>
                </c:pt>
                <c:pt idx="162">
                  <c:v>9.4737183458500906E-2</c:v>
                </c:pt>
                <c:pt idx="163">
                  <c:v>-9.6157843604993687E-3</c:v>
                </c:pt>
                <c:pt idx="164">
                  <c:v>6.3158106390400981E-2</c:v>
                </c:pt>
                <c:pt idx="165">
                  <c:v>-3.0612470959279658E-2</c:v>
                </c:pt>
                <c:pt idx="166">
                  <c:v>9.8044106900883055E-3</c:v>
                </c:pt>
                <c:pt idx="167">
                  <c:v>-2.3235495982820709E-7</c:v>
                </c:pt>
                <c:pt idx="168">
                  <c:v>-2.0617915796311559E-2</c:v>
                </c:pt>
                <c:pt idx="169">
                  <c:v>-3.846217836857968E-2</c:v>
                </c:pt>
                <c:pt idx="170">
                  <c:v>-6.7961085339092397E-2</c:v>
                </c:pt>
                <c:pt idx="171">
                  <c:v>1.980193461210189E-2</c:v>
                </c:pt>
                <c:pt idx="172">
                  <c:v>2.1053123294251241E-2</c:v>
                </c:pt>
                <c:pt idx="173">
                  <c:v>1.941717388576647E-2</c:v>
                </c:pt>
                <c:pt idx="174">
                  <c:v>-2.9126068709552144E-2</c:v>
                </c:pt>
                <c:pt idx="175">
                  <c:v>6.3157744240790459E-2</c:v>
                </c:pt>
                <c:pt idx="176">
                  <c:v>3.0000817632066079E-2</c:v>
                </c:pt>
                <c:pt idx="177">
                  <c:v>4.1666217105777115E-2</c:v>
                </c:pt>
                <c:pt idx="178">
                  <c:v>-4.8543302467467075E-2</c:v>
                </c:pt>
                <c:pt idx="179">
                  <c:v>6.1855263104174441E-2</c:v>
                </c:pt>
                <c:pt idx="180">
                  <c:v>-6.6666435022744497E-2</c:v>
                </c:pt>
                <c:pt idx="181">
                  <c:v>1.999985518004066E-2</c:v>
                </c:pt>
                <c:pt idx="182">
                  <c:v>-9.9018943499898926E-3</c:v>
                </c:pt>
                <c:pt idx="183">
                  <c:v>-1.9417860529610587E-2</c:v>
                </c:pt>
                <c:pt idx="184">
                  <c:v>1.9999883870490898E-2</c:v>
                </c:pt>
                <c:pt idx="185">
                  <c:v>7.1428534868310356E-2</c:v>
                </c:pt>
                <c:pt idx="186">
                  <c:v>-9.7082659594197596E-3</c:v>
                </c:pt>
                <c:pt idx="187">
                  <c:v>4.0816017064046362E-2</c:v>
                </c:pt>
                <c:pt idx="188">
                  <c:v>-2.9411464644936935E-2</c:v>
                </c:pt>
                <c:pt idx="189">
                  <c:v>2.0001324776860452E-2</c:v>
                </c:pt>
                <c:pt idx="190">
                  <c:v>1.2058419884830585E-7</c:v>
                </c:pt>
                <c:pt idx="191">
                  <c:v>1.9608244703647637E-2</c:v>
                </c:pt>
                <c:pt idx="192">
                  <c:v>-2.8571505327517066E-2</c:v>
                </c:pt>
                <c:pt idx="193">
                  <c:v>9.803728011847701E-3</c:v>
                </c:pt>
                <c:pt idx="194">
                  <c:v>9.8040351940418269E-3</c:v>
                </c:pt>
                <c:pt idx="195">
                  <c:v>2.0201534074975935E-2</c:v>
                </c:pt>
                <c:pt idx="196">
                  <c:v>-6.8628471411807612E-2</c:v>
                </c:pt>
                <c:pt idx="197">
                  <c:v>1.9802295100175726E-2</c:v>
                </c:pt>
                <c:pt idx="198">
                  <c:v>-3.8461168377245114E-2</c:v>
                </c:pt>
                <c:pt idx="199">
                  <c:v>-4.9019315593413104E-2</c:v>
                </c:pt>
                <c:pt idx="200">
                  <c:v>-1.941753676518887E-2</c:v>
                </c:pt>
                <c:pt idx="201">
                  <c:v>1.9417931652093046E-2</c:v>
                </c:pt>
                <c:pt idx="202">
                  <c:v>9.9013637652074493E-3</c:v>
                </c:pt>
                <c:pt idx="203">
                  <c:v>9.4737297595598458E-2</c:v>
                </c:pt>
                <c:pt idx="204">
                  <c:v>1.9416669146370413E-2</c:v>
                </c:pt>
                <c:pt idx="205">
                  <c:v>4.9999629815369762E-2</c:v>
                </c:pt>
                <c:pt idx="206">
                  <c:v>5.1545510107991799E-2</c:v>
                </c:pt>
                <c:pt idx="207">
                  <c:v>9.9011167341060968E-3</c:v>
                </c:pt>
                <c:pt idx="208">
                  <c:v>-9.524270773628829E-3</c:v>
                </c:pt>
                <c:pt idx="209">
                  <c:v>-6.8627473639041092E-2</c:v>
                </c:pt>
                <c:pt idx="210">
                  <c:v>-6.7307648763831551E-2</c:v>
                </c:pt>
                <c:pt idx="211">
                  <c:v>-7.6190369657809454E-2</c:v>
                </c:pt>
                <c:pt idx="212">
                  <c:v>-5.714333241853331E-2</c:v>
                </c:pt>
                <c:pt idx="213">
                  <c:v>9.8043500978199916E-3</c:v>
                </c:pt>
                <c:pt idx="214">
                  <c:v>1.9607781952354131E-2</c:v>
                </c:pt>
                <c:pt idx="215">
                  <c:v>-8.6538549836479906E-2</c:v>
                </c:pt>
                <c:pt idx="216">
                  <c:v>0.10526348485793835</c:v>
                </c:pt>
                <c:pt idx="217">
                  <c:v>8.247414136367559E-2</c:v>
                </c:pt>
                <c:pt idx="218">
                  <c:v>8.2474680495928876E-2</c:v>
                </c:pt>
                <c:pt idx="219">
                  <c:v>-1.0101027852257527E-2</c:v>
                </c:pt>
                <c:pt idx="220">
                  <c:v>-5.825249826268919E-2</c:v>
                </c:pt>
                <c:pt idx="221">
                  <c:v>-2.8845900575328431E-2</c:v>
                </c:pt>
                <c:pt idx="222">
                  <c:v>5.2631613150393664E-2</c:v>
                </c:pt>
                <c:pt idx="223">
                  <c:v>-6.6667250376196363E-2</c:v>
                </c:pt>
                <c:pt idx="224">
                  <c:v>-5.7143278363565919E-2</c:v>
                </c:pt>
                <c:pt idx="225">
                  <c:v>-1.9048218342229251E-2</c:v>
                </c:pt>
                <c:pt idx="226">
                  <c:v>7.1429245178783685E-2</c:v>
                </c:pt>
                <c:pt idx="227">
                  <c:v>7.2165471287025218E-2</c:v>
                </c:pt>
                <c:pt idx="228">
                  <c:v>-1.9801860655415893E-2</c:v>
                </c:pt>
                <c:pt idx="229">
                  <c:v>1.3617577843128004E-7</c:v>
                </c:pt>
                <c:pt idx="230">
                  <c:v>-1.1289169021821976E-7</c:v>
                </c:pt>
                <c:pt idx="231">
                  <c:v>-2.0202060424429513E-2</c:v>
                </c:pt>
                <c:pt idx="232">
                  <c:v>-9.7085766037293686E-3</c:v>
                </c:pt>
                <c:pt idx="233">
                  <c:v>-2.8571753695107893E-2</c:v>
                </c:pt>
                <c:pt idx="234">
                  <c:v>-6.7308420893952947E-2</c:v>
                </c:pt>
                <c:pt idx="235">
                  <c:v>-1.0101184353127679E-2</c:v>
                </c:pt>
                <c:pt idx="236">
                  <c:v>-4.0000154694894152E-2</c:v>
                </c:pt>
                <c:pt idx="237">
                  <c:v>-2.0407523538631289E-2</c:v>
                </c:pt>
                <c:pt idx="238">
                  <c:v>-2.0618211210710724E-2</c:v>
                </c:pt>
                <c:pt idx="239">
                  <c:v>-3.0128629657788508E-7</c:v>
                </c:pt>
                <c:pt idx="240">
                  <c:v>-3.9215002461799098E-2</c:v>
                </c:pt>
                <c:pt idx="241">
                  <c:v>6.1855254512489743E-2</c:v>
                </c:pt>
                <c:pt idx="242">
                  <c:v>-3.0612722850452578E-2</c:v>
                </c:pt>
                <c:pt idx="243">
                  <c:v>6.2500357676679164E-2</c:v>
                </c:pt>
                <c:pt idx="244">
                  <c:v>6.249964944367048E-2</c:v>
                </c:pt>
                <c:pt idx="245">
                  <c:v>1.0526721846982889E-2</c:v>
                </c:pt>
                <c:pt idx="246">
                  <c:v>-9.8037077006406514E-3</c:v>
                </c:pt>
                <c:pt idx="247">
                  <c:v>6.1224129773385538E-2</c:v>
                </c:pt>
                <c:pt idx="248">
                  <c:v>9.5134432731569518E-7</c:v>
                </c:pt>
                <c:pt idx="249">
                  <c:v>1.1387589260447584E-6</c:v>
                </c:pt>
                <c:pt idx="250">
                  <c:v>-2.9442189264372587E-7</c:v>
                </c:pt>
                <c:pt idx="251">
                  <c:v>-3.9216347218116177E-2</c:v>
                </c:pt>
                <c:pt idx="252">
                  <c:v>9.3749569556358603E-2</c:v>
                </c:pt>
                <c:pt idx="253">
                  <c:v>-3.9603331340342773E-2</c:v>
                </c:pt>
                <c:pt idx="254">
                  <c:v>-3.8461726423786646E-2</c:v>
                </c:pt>
                <c:pt idx="255">
                  <c:v>-2.9126504332466219E-2</c:v>
                </c:pt>
                <c:pt idx="256">
                  <c:v>1.0525678970731533E-2</c:v>
                </c:pt>
                <c:pt idx="257">
                  <c:v>-9.8037942887603258E-3</c:v>
                </c:pt>
                <c:pt idx="258">
                  <c:v>9.7013703448389776E-7</c:v>
                </c:pt>
                <c:pt idx="259">
                  <c:v>-3.8095451463307728E-2</c:v>
                </c:pt>
                <c:pt idx="260">
                  <c:v>1.0309200788661599E-2</c:v>
                </c:pt>
                <c:pt idx="261">
                  <c:v>-1.0000346153761219E-2</c:v>
                </c:pt>
                <c:pt idx="262">
                  <c:v>-1.0000528739527836E-2</c:v>
                </c:pt>
                <c:pt idx="263">
                  <c:v>-1.0416565737968786E-2</c:v>
                </c:pt>
                <c:pt idx="264">
                  <c:v>1.9801774349552881E-2</c:v>
                </c:pt>
                <c:pt idx="265">
                  <c:v>-1.0204434322789835E-2</c:v>
                </c:pt>
                <c:pt idx="266">
                  <c:v>-3.9603829188519346E-2</c:v>
                </c:pt>
                <c:pt idx="267">
                  <c:v>-2.0408753199242069E-2</c:v>
                </c:pt>
                <c:pt idx="268">
                  <c:v>3.0303578599974568E-2</c:v>
                </c:pt>
                <c:pt idx="269">
                  <c:v>-3.0302421776476351E-2</c:v>
                </c:pt>
                <c:pt idx="270">
                  <c:v>2.1052365209859536E-2</c:v>
                </c:pt>
                <c:pt idx="271">
                  <c:v>-9.7087625223057916E-3</c:v>
                </c:pt>
                <c:pt idx="272">
                  <c:v>6.1855850733984585E-2</c:v>
                </c:pt>
                <c:pt idx="273">
                  <c:v>-2.0618390872048531E-2</c:v>
                </c:pt>
                <c:pt idx="274">
                  <c:v>7.2917272145561984E-2</c:v>
                </c:pt>
                <c:pt idx="275">
                  <c:v>-3.9216263655005856E-2</c:v>
                </c:pt>
                <c:pt idx="276">
                  <c:v>2.0833474971021282E-2</c:v>
                </c:pt>
                <c:pt idx="277">
                  <c:v>7.216514800219076E-2</c:v>
                </c:pt>
                <c:pt idx="278">
                  <c:v>9.8039493007420209E-3</c:v>
                </c:pt>
                <c:pt idx="279">
                  <c:v>-6.796074671751795E-2</c:v>
                </c:pt>
                <c:pt idx="280">
                  <c:v>2.1053005824797744E-2</c:v>
                </c:pt>
                <c:pt idx="281">
                  <c:v>-5.8252642113401421E-2</c:v>
                </c:pt>
                <c:pt idx="282">
                  <c:v>-1.0203734796199404E-2</c:v>
                </c:pt>
                <c:pt idx="283">
                  <c:v>5.1020285447952007E-2</c:v>
                </c:pt>
                <c:pt idx="284">
                  <c:v>-5.7692703955354419E-2</c:v>
                </c:pt>
                <c:pt idx="285">
                  <c:v>1.9417510896918788E-2</c:v>
                </c:pt>
                <c:pt idx="286">
                  <c:v>6.2499139722772323E-2</c:v>
                </c:pt>
                <c:pt idx="287">
                  <c:v>8.2474603012231862E-2</c:v>
                </c:pt>
                <c:pt idx="288">
                  <c:v>6.1855580046786596E-2</c:v>
                </c:pt>
                <c:pt idx="289">
                  <c:v>-1.0309236436616853E-2</c:v>
                </c:pt>
                <c:pt idx="290">
                  <c:v>-6.7961350488562999E-2</c:v>
                </c:pt>
                <c:pt idx="291">
                  <c:v>5.2960112828515093E-7</c:v>
                </c:pt>
                <c:pt idx="292">
                  <c:v>-8.5714117186693306E-2</c:v>
                </c:pt>
                <c:pt idx="293">
                  <c:v>-1.9607590899170857E-2</c:v>
                </c:pt>
                <c:pt idx="294">
                  <c:v>-4.7619753644116192E-2</c:v>
                </c:pt>
                <c:pt idx="295">
                  <c:v>3.6713298179336107E-8</c:v>
                </c:pt>
                <c:pt idx="296">
                  <c:v>2.0832797600027098E-2</c:v>
                </c:pt>
                <c:pt idx="297">
                  <c:v>2.0833329923489297E-2</c:v>
                </c:pt>
                <c:pt idx="298">
                  <c:v>-1.0204203355166808E-2</c:v>
                </c:pt>
                <c:pt idx="299">
                  <c:v>2.0833392678552221E-2</c:v>
                </c:pt>
                <c:pt idx="300">
                  <c:v>-4.0000824671314827E-2</c:v>
                </c:pt>
                <c:pt idx="301">
                  <c:v>-2.0000038687453481E-2</c:v>
                </c:pt>
                <c:pt idx="302">
                  <c:v>-5.8252340903947375E-2</c:v>
                </c:pt>
                <c:pt idx="303">
                  <c:v>1.0204958212841841E-2</c:v>
                </c:pt>
                <c:pt idx="304">
                  <c:v>6.1224703616036491E-2</c:v>
                </c:pt>
                <c:pt idx="305">
                  <c:v>6.1855475865157272E-2</c:v>
                </c:pt>
                <c:pt idx="306">
                  <c:v>-2.0408390157586442E-2</c:v>
                </c:pt>
                <c:pt idx="307">
                  <c:v>1.0417032689490568E-2</c:v>
                </c:pt>
                <c:pt idx="308">
                  <c:v>-1.0204367373629619E-2</c:v>
                </c:pt>
                <c:pt idx="309">
                  <c:v>-2.0618702092187746E-2</c:v>
                </c:pt>
                <c:pt idx="310">
                  <c:v>2.0201969561373101E-2</c:v>
                </c:pt>
                <c:pt idx="311">
                  <c:v>-9.6155088519985776E-3</c:v>
                </c:pt>
                <c:pt idx="312">
                  <c:v>-3.8834853771182787E-2</c:v>
                </c:pt>
                <c:pt idx="313">
                  <c:v>3.125087243654967E-2</c:v>
                </c:pt>
                <c:pt idx="314">
                  <c:v>4.1237943678750888E-2</c:v>
                </c:pt>
                <c:pt idx="315">
                  <c:v>-2.061874710744882E-2</c:v>
                </c:pt>
                <c:pt idx="316">
                  <c:v>4.2105293710367864E-2</c:v>
                </c:pt>
                <c:pt idx="317">
                  <c:v>-4.9504771755846888E-2</c:v>
                </c:pt>
                <c:pt idx="318">
                  <c:v>1.9417154403552184E-2</c:v>
                </c:pt>
                <c:pt idx="319">
                  <c:v>-1.0100883675834393E-2</c:v>
                </c:pt>
                <c:pt idx="320">
                  <c:v>-2.02029764560403E-2</c:v>
                </c:pt>
                <c:pt idx="321">
                  <c:v>-2.9703480550005823E-2</c:v>
                </c:pt>
                <c:pt idx="322">
                  <c:v>6.315836621257187E-2</c:v>
                </c:pt>
                <c:pt idx="323">
                  <c:v>-4.0404202623229857E-2</c:v>
                </c:pt>
                <c:pt idx="324">
                  <c:v>8.3332303566256982E-2</c:v>
                </c:pt>
                <c:pt idx="325">
                  <c:v>8.8568185274695566E-7</c:v>
                </c:pt>
                <c:pt idx="326">
                  <c:v>-2.0408631052073911E-2</c:v>
                </c:pt>
                <c:pt idx="327">
                  <c:v>7.2165472051580526E-2</c:v>
                </c:pt>
                <c:pt idx="328">
                  <c:v>3.0612049103217576E-2</c:v>
                </c:pt>
                <c:pt idx="329">
                  <c:v>-1.9802009383697916E-2</c:v>
                </c:pt>
                <c:pt idx="330">
                  <c:v>8.4210717432711579E-2</c:v>
                </c:pt>
                <c:pt idx="331">
                  <c:v>-6.7307392652838915E-2</c:v>
                </c:pt>
                <c:pt idx="332">
                  <c:v>-1.9048522521811329E-2</c:v>
                </c:pt>
                <c:pt idx="333">
                  <c:v>3.1250147244980431E-2</c:v>
                </c:pt>
                <c:pt idx="334">
                  <c:v>-3.8461542033660479E-2</c:v>
                </c:pt>
                <c:pt idx="335">
                  <c:v>-4.95051144037012E-2</c:v>
                </c:pt>
                <c:pt idx="336">
                  <c:v>2.0137017098242893E-7</c:v>
                </c:pt>
                <c:pt idx="337">
                  <c:v>-5.825199668931158E-2</c:v>
                </c:pt>
                <c:pt idx="338">
                  <c:v>3.0927632537147698E-2</c:v>
                </c:pt>
                <c:pt idx="339">
                  <c:v>-6.7960568744158345E-2</c:v>
                </c:pt>
                <c:pt idx="340">
                  <c:v>4.0403902983028317E-2</c:v>
                </c:pt>
                <c:pt idx="341">
                  <c:v>-2.0000376609782045E-2</c:v>
                </c:pt>
                <c:pt idx="342">
                  <c:v>6.2500805518846736E-2</c:v>
                </c:pt>
                <c:pt idx="343">
                  <c:v>-3.030342150096621E-2</c:v>
                </c:pt>
                <c:pt idx="344">
                  <c:v>1.0308898587167548E-2</c:v>
                </c:pt>
                <c:pt idx="345">
                  <c:v>-1.9999986100420308E-2</c:v>
                </c:pt>
                <c:pt idx="346">
                  <c:v>9.3749446377510814E-2</c:v>
                </c:pt>
                <c:pt idx="347">
                  <c:v>-4.8543837382359012E-2</c:v>
                </c:pt>
                <c:pt idx="348">
                  <c:v>4.0816711906140668E-2</c:v>
                </c:pt>
                <c:pt idx="349">
                  <c:v>-5.5760874029253671E-8</c:v>
                </c:pt>
                <c:pt idx="350">
                  <c:v>6.2499989498805641E-2</c:v>
                </c:pt>
                <c:pt idx="351">
                  <c:v>-1.0204265936908374E-2</c:v>
                </c:pt>
                <c:pt idx="352">
                  <c:v>-2.0407669098314374E-2</c:v>
                </c:pt>
                <c:pt idx="353">
                  <c:v>-6.6666401080015425E-2</c:v>
                </c:pt>
                <c:pt idx="354">
                  <c:v>5.1021244483845152E-2</c:v>
                </c:pt>
                <c:pt idx="355">
                  <c:v>-4.9020294243556584E-2</c:v>
                </c:pt>
                <c:pt idx="356">
                  <c:v>-9.8042092457448771E-3</c:v>
                </c:pt>
                <c:pt idx="357">
                  <c:v>2.941255369392004E-2</c:v>
                </c:pt>
                <c:pt idx="358">
                  <c:v>6.1855979411382211E-2</c:v>
                </c:pt>
              </c:numCache>
            </c:numRef>
          </c:val>
          <c:extLst>
            <c:ext xmlns:c16="http://schemas.microsoft.com/office/drawing/2014/chart" uri="{C3380CC4-5D6E-409C-BE32-E72D297353CC}">
              <c16:uniqueId val="{00000003-2115-49C8-9ED4-0C4EEEBCD42D}"/>
            </c:ext>
          </c:extLst>
        </c:ser>
        <c:dLbls>
          <c:showLegendKey val="0"/>
          <c:showVal val="0"/>
          <c:showCatName val="0"/>
          <c:showSerName val="0"/>
          <c:showPercent val="0"/>
          <c:showBubbleSize val="0"/>
        </c:dLbls>
        <c:gapWidth val="219"/>
        <c:overlap val="-27"/>
        <c:axId val="1667875231"/>
        <c:axId val="1667862271"/>
      </c:barChart>
      <c:catAx>
        <c:axId val="166787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62271"/>
        <c:crosses val="autoZero"/>
        <c:auto val="1"/>
        <c:lblAlgn val="ctr"/>
        <c:lblOffset val="100"/>
        <c:noMultiLvlLbl val="0"/>
      </c:catAx>
      <c:valAx>
        <c:axId val="166786227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875231"/>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[AnjanaK_swiggy.xlsx]Supporting_data_chart!PivotTable20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Supporting_data_chart!$B$66</c:f>
              <c:strCache>
                <c:ptCount val="1"/>
                <c:pt idx="0">
                  <c:v>Order change w.r.t last week same day</c:v>
                </c:pt>
              </c:strCache>
            </c:strRef>
          </c:tx>
          <c:spPr>
            <a:solidFill>
              <a:schemeClr val="accent1"/>
            </a:solidFill>
            <a:ln>
              <a:noFill/>
            </a:ln>
            <a:effectLst/>
          </c:spPr>
          <c:invertIfNegative val="0"/>
          <c:cat>
            <c:strRef>
              <c:f>Supporting_data_chart!$A$67:$A$82</c:f>
              <c:strCache>
                <c:ptCount val="15"/>
                <c:pt idx="0">
                  <c:v>14-10-2019</c:v>
                </c:pt>
                <c:pt idx="1">
                  <c:v>08-06-2019</c:v>
                </c:pt>
                <c:pt idx="2">
                  <c:v>12-04-2019</c:v>
                </c:pt>
                <c:pt idx="3">
                  <c:v>02-03-2019</c:v>
                </c:pt>
                <c:pt idx="4">
                  <c:v>25-04-2019</c:v>
                </c:pt>
                <c:pt idx="5">
                  <c:v>10-01-2019</c:v>
                </c:pt>
                <c:pt idx="6">
                  <c:v>19-03-2019</c:v>
                </c:pt>
                <c:pt idx="7">
                  <c:v>04-04-2019</c:v>
                </c:pt>
                <c:pt idx="8">
                  <c:v>14-09-2019</c:v>
                </c:pt>
                <c:pt idx="9">
                  <c:v>11-08-2019</c:v>
                </c:pt>
                <c:pt idx="10">
                  <c:v>20-06-2019</c:v>
                </c:pt>
                <c:pt idx="11">
                  <c:v>19-02-2019</c:v>
                </c:pt>
                <c:pt idx="12">
                  <c:v>17-11-2019</c:v>
                </c:pt>
                <c:pt idx="13">
                  <c:v>16-07-2019</c:v>
                </c:pt>
                <c:pt idx="14">
                  <c:v>29-01-2019</c:v>
                </c:pt>
              </c:strCache>
            </c:strRef>
          </c:cat>
          <c:val>
            <c:numRef>
              <c:f>Supporting_data_chart!$B$67:$B$82</c:f>
              <c:numCache>
                <c:formatCode>0.00%</c:formatCode>
                <c:ptCount val="15"/>
                <c:pt idx="0">
                  <c:v>-0.19829372316253391</c:v>
                </c:pt>
                <c:pt idx="1">
                  <c:v>-0.19906978466884373</c:v>
                </c:pt>
                <c:pt idx="2">
                  <c:v>-0.27312591355188975</c:v>
                </c:pt>
                <c:pt idx="3">
                  <c:v>-0.37594234941110949</c:v>
                </c:pt>
                <c:pt idx="4">
                  <c:v>-0.38690483590402214</c:v>
                </c:pt>
                <c:pt idx="5">
                  <c:v>-0.4522502426107996</c:v>
                </c:pt>
                <c:pt idx="6">
                  <c:v>-0.45549226537958976</c:v>
                </c:pt>
                <c:pt idx="7">
                  <c:v>-0.52087951809985289</c:v>
                </c:pt>
                <c:pt idx="8">
                  <c:v>-0.53590439000986212</c:v>
                </c:pt>
                <c:pt idx="9">
                  <c:v>-0.54353363205176886</c:v>
                </c:pt>
                <c:pt idx="10">
                  <c:v>-0.54373712252615491</c:v>
                </c:pt>
                <c:pt idx="11">
                  <c:v>-0.55839299648571217</c:v>
                </c:pt>
                <c:pt idx="12">
                  <c:v>-0.57004623700582813</c:v>
                </c:pt>
                <c:pt idx="13">
                  <c:v>-0.63082013655867986</c:v>
                </c:pt>
                <c:pt idx="14">
                  <c:v>-0.71708723442563915</c:v>
                </c:pt>
              </c:numCache>
            </c:numRef>
          </c:val>
          <c:extLst>
            <c:ext xmlns:c16="http://schemas.microsoft.com/office/drawing/2014/chart" uri="{C3380CC4-5D6E-409C-BE32-E72D297353CC}">
              <c16:uniqueId val="{00000000-B248-43F4-9DD2-BA91954F0DFB}"/>
            </c:ext>
          </c:extLst>
        </c:ser>
        <c:dLbls>
          <c:showLegendKey val="0"/>
          <c:showVal val="0"/>
          <c:showCatName val="0"/>
          <c:showSerName val="0"/>
          <c:showPercent val="0"/>
          <c:showBubbleSize val="0"/>
        </c:dLbls>
        <c:gapWidth val="150"/>
        <c:axId val="1109260479"/>
        <c:axId val="1109249919"/>
      </c:barChart>
      <c:lineChart>
        <c:grouping val="standard"/>
        <c:varyColors val="0"/>
        <c:ser>
          <c:idx val="1"/>
          <c:order val="1"/>
          <c:tx>
            <c:strRef>
              <c:f>Supporting_data_chart!$C$66</c:f>
              <c:strCache>
                <c:ptCount val="1"/>
                <c:pt idx="0">
                  <c:v>Sum of Average Discount</c:v>
                </c:pt>
              </c:strCache>
            </c:strRef>
          </c:tx>
          <c:spPr>
            <a:ln w="28575" cap="rnd">
              <a:solidFill>
                <a:schemeClr val="accent2"/>
              </a:solidFill>
              <a:round/>
            </a:ln>
            <a:effectLst/>
          </c:spPr>
          <c:marker>
            <c:symbol val="none"/>
          </c:marker>
          <c:cat>
            <c:strRef>
              <c:f>Supporting_data_chart!$A$67:$A$82</c:f>
              <c:strCache>
                <c:ptCount val="15"/>
                <c:pt idx="0">
                  <c:v>14-10-2019</c:v>
                </c:pt>
                <c:pt idx="1">
                  <c:v>08-06-2019</c:v>
                </c:pt>
                <c:pt idx="2">
                  <c:v>12-04-2019</c:v>
                </c:pt>
                <c:pt idx="3">
                  <c:v>02-03-2019</c:v>
                </c:pt>
                <c:pt idx="4">
                  <c:v>25-04-2019</c:v>
                </c:pt>
                <c:pt idx="5">
                  <c:v>10-01-2019</c:v>
                </c:pt>
                <c:pt idx="6">
                  <c:v>19-03-2019</c:v>
                </c:pt>
                <c:pt idx="7">
                  <c:v>04-04-2019</c:v>
                </c:pt>
                <c:pt idx="8">
                  <c:v>14-09-2019</c:v>
                </c:pt>
                <c:pt idx="9">
                  <c:v>11-08-2019</c:v>
                </c:pt>
                <c:pt idx="10">
                  <c:v>20-06-2019</c:v>
                </c:pt>
                <c:pt idx="11">
                  <c:v>19-02-2019</c:v>
                </c:pt>
                <c:pt idx="12">
                  <c:v>17-11-2019</c:v>
                </c:pt>
                <c:pt idx="13">
                  <c:v>16-07-2019</c:v>
                </c:pt>
                <c:pt idx="14">
                  <c:v>29-01-2019</c:v>
                </c:pt>
              </c:strCache>
            </c:strRef>
          </c:cat>
          <c:val>
            <c:numRef>
              <c:f>Supporting_data_chart!$C$67:$C$82</c:f>
              <c:numCache>
                <c:formatCode>0.00%</c:formatCode>
                <c:ptCount val="15"/>
                <c:pt idx="0">
                  <c:v>0.18</c:v>
                </c:pt>
                <c:pt idx="1">
                  <c:v>0.19</c:v>
                </c:pt>
                <c:pt idx="2">
                  <c:v>0.17</c:v>
                </c:pt>
                <c:pt idx="3">
                  <c:v>0.18</c:v>
                </c:pt>
                <c:pt idx="4">
                  <c:v>0.17</c:v>
                </c:pt>
                <c:pt idx="5">
                  <c:v>0.19</c:v>
                </c:pt>
                <c:pt idx="6">
                  <c:v>0.19</c:v>
                </c:pt>
                <c:pt idx="7">
                  <c:v>0.1</c:v>
                </c:pt>
                <c:pt idx="8">
                  <c:v>0.17</c:v>
                </c:pt>
                <c:pt idx="9">
                  <c:v>0.19</c:v>
                </c:pt>
                <c:pt idx="10">
                  <c:v>0.17</c:v>
                </c:pt>
                <c:pt idx="11">
                  <c:v>0.18</c:v>
                </c:pt>
                <c:pt idx="12">
                  <c:v>0.19</c:v>
                </c:pt>
                <c:pt idx="13">
                  <c:v>0.17</c:v>
                </c:pt>
                <c:pt idx="14">
                  <c:v>0.17</c:v>
                </c:pt>
              </c:numCache>
            </c:numRef>
          </c:val>
          <c:smooth val="0"/>
          <c:extLst>
            <c:ext xmlns:c16="http://schemas.microsoft.com/office/drawing/2014/chart" uri="{C3380CC4-5D6E-409C-BE32-E72D297353CC}">
              <c16:uniqueId val="{00000001-B248-43F4-9DD2-BA91954F0DFB}"/>
            </c:ext>
          </c:extLst>
        </c:ser>
        <c:ser>
          <c:idx val="2"/>
          <c:order val="2"/>
          <c:tx>
            <c:strRef>
              <c:f>Supporting_data_chart!$D$66</c:f>
              <c:strCache>
                <c:ptCount val="1"/>
                <c:pt idx="0">
                  <c:v>Sum of Avearge Packaging charges</c:v>
                </c:pt>
              </c:strCache>
            </c:strRef>
          </c:tx>
          <c:spPr>
            <a:ln w="28575" cap="rnd">
              <a:solidFill>
                <a:schemeClr val="accent3"/>
              </a:solidFill>
              <a:round/>
            </a:ln>
            <a:effectLst/>
          </c:spPr>
          <c:marker>
            <c:symbol val="none"/>
          </c:marker>
          <c:cat>
            <c:strRef>
              <c:f>Supporting_data_chart!$A$67:$A$82</c:f>
              <c:strCache>
                <c:ptCount val="15"/>
                <c:pt idx="0">
                  <c:v>14-10-2019</c:v>
                </c:pt>
                <c:pt idx="1">
                  <c:v>08-06-2019</c:v>
                </c:pt>
                <c:pt idx="2">
                  <c:v>12-04-2019</c:v>
                </c:pt>
                <c:pt idx="3">
                  <c:v>02-03-2019</c:v>
                </c:pt>
                <c:pt idx="4">
                  <c:v>25-04-2019</c:v>
                </c:pt>
                <c:pt idx="5">
                  <c:v>10-01-2019</c:v>
                </c:pt>
                <c:pt idx="6">
                  <c:v>19-03-2019</c:v>
                </c:pt>
                <c:pt idx="7">
                  <c:v>04-04-2019</c:v>
                </c:pt>
                <c:pt idx="8">
                  <c:v>14-09-2019</c:v>
                </c:pt>
                <c:pt idx="9">
                  <c:v>11-08-2019</c:v>
                </c:pt>
                <c:pt idx="10">
                  <c:v>20-06-2019</c:v>
                </c:pt>
                <c:pt idx="11">
                  <c:v>19-02-2019</c:v>
                </c:pt>
                <c:pt idx="12">
                  <c:v>17-11-2019</c:v>
                </c:pt>
                <c:pt idx="13">
                  <c:v>16-07-2019</c:v>
                </c:pt>
                <c:pt idx="14">
                  <c:v>29-01-2019</c:v>
                </c:pt>
              </c:strCache>
            </c:strRef>
          </c:cat>
          <c:val>
            <c:numRef>
              <c:f>Supporting_data_chart!$D$67:$D$82</c:f>
              <c:numCache>
                <c:formatCode>General</c:formatCode>
                <c:ptCount val="15"/>
                <c:pt idx="0">
                  <c:v>21</c:v>
                </c:pt>
                <c:pt idx="1">
                  <c:v>17</c:v>
                </c:pt>
                <c:pt idx="2">
                  <c:v>17</c:v>
                </c:pt>
                <c:pt idx="3">
                  <c:v>18</c:v>
                </c:pt>
                <c:pt idx="4">
                  <c:v>17</c:v>
                </c:pt>
                <c:pt idx="5">
                  <c:v>22</c:v>
                </c:pt>
                <c:pt idx="6">
                  <c:v>20</c:v>
                </c:pt>
                <c:pt idx="7">
                  <c:v>21</c:v>
                </c:pt>
                <c:pt idx="8">
                  <c:v>22</c:v>
                </c:pt>
                <c:pt idx="9">
                  <c:v>29</c:v>
                </c:pt>
                <c:pt idx="10">
                  <c:v>19</c:v>
                </c:pt>
                <c:pt idx="11">
                  <c:v>19</c:v>
                </c:pt>
                <c:pt idx="12">
                  <c:v>22</c:v>
                </c:pt>
                <c:pt idx="13">
                  <c:v>20</c:v>
                </c:pt>
                <c:pt idx="14">
                  <c:v>22</c:v>
                </c:pt>
              </c:numCache>
            </c:numRef>
          </c:val>
          <c:smooth val="0"/>
          <c:extLst>
            <c:ext xmlns:c16="http://schemas.microsoft.com/office/drawing/2014/chart" uri="{C3380CC4-5D6E-409C-BE32-E72D297353CC}">
              <c16:uniqueId val="{00000002-B248-43F4-9DD2-BA91954F0DFB}"/>
            </c:ext>
          </c:extLst>
        </c:ser>
        <c:ser>
          <c:idx val="3"/>
          <c:order val="3"/>
          <c:tx>
            <c:strRef>
              <c:f>Supporting_data_chart!$E$66</c:f>
              <c:strCache>
                <c:ptCount val="1"/>
                <c:pt idx="0">
                  <c:v>Sum of Average Delivery Charges</c:v>
                </c:pt>
              </c:strCache>
            </c:strRef>
          </c:tx>
          <c:spPr>
            <a:ln w="28575" cap="rnd">
              <a:solidFill>
                <a:schemeClr val="accent4"/>
              </a:solidFill>
              <a:round/>
            </a:ln>
            <a:effectLst/>
          </c:spPr>
          <c:marker>
            <c:symbol val="none"/>
          </c:marker>
          <c:cat>
            <c:strRef>
              <c:f>Supporting_data_chart!$A$67:$A$82</c:f>
              <c:strCache>
                <c:ptCount val="15"/>
                <c:pt idx="0">
                  <c:v>14-10-2019</c:v>
                </c:pt>
                <c:pt idx="1">
                  <c:v>08-06-2019</c:v>
                </c:pt>
                <c:pt idx="2">
                  <c:v>12-04-2019</c:v>
                </c:pt>
                <c:pt idx="3">
                  <c:v>02-03-2019</c:v>
                </c:pt>
                <c:pt idx="4">
                  <c:v>25-04-2019</c:v>
                </c:pt>
                <c:pt idx="5">
                  <c:v>10-01-2019</c:v>
                </c:pt>
                <c:pt idx="6">
                  <c:v>19-03-2019</c:v>
                </c:pt>
                <c:pt idx="7">
                  <c:v>04-04-2019</c:v>
                </c:pt>
                <c:pt idx="8">
                  <c:v>14-09-2019</c:v>
                </c:pt>
                <c:pt idx="9">
                  <c:v>11-08-2019</c:v>
                </c:pt>
                <c:pt idx="10">
                  <c:v>20-06-2019</c:v>
                </c:pt>
                <c:pt idx="11">
                  <c:v>19-02-2019</c:v>
                </c:pt>
                <c:pt idx="12">
                  <c:v>17-11-2019</c:v>
                </c:pt>
                <c:pt idx="13">
                  <c:v>16-07-2019</c:v>
                </c:pt>
                <c:pt idx="14">
                  <c:v>29-01-2019</c:v>
                </c:pt>
              </c:strCache>
            </c:strRef>
          </c:cat>
          <c:val>
            <c:numRef>
              <c:f>Supporting_data_chart!$E$67:$E$82</c:f>
              <c:numCache>
                <c:formatCode>General</c:formatCode>
                <c:ptCount val="15"/>
                <c:pt idx="0">
                  <c:v>25</c:v>
                </c:pt>
                <c:pt idx="1">
                  <c:v>29</c:v>
                </c:pt>
                <c:pt idx="2">
                  <c:v>28</c:v>
                </c:pt>
                <c:pt idx="3">
                  <c:v>56</c:v>
                </c:pt>
                <c:pt idx="4">
                  <c:v>28</c:v>
                </c:pt>
                <c:pt idx="5">
                  <c:v>27</c:v>
                </c:pt>
                <c:pt idx="6">
                  <c:v>25</c:v>
                </c:pt>
                <c:pt idx="7">
                  <c:v>29</c:v>
                </c:pt>
                <c:pt idx="8">
                  <c:v>30</c:v>
                </c:pt>
                <c:pt idx="9">
                  <c:v>27</c:v>
                </c:pt>
                <c:pt idx="10">
                  <c:v>25</c:v>
                </c:pt>
                <c:pt idx="11">
                  <c:v>29</c:v>
                </c:pt>
                <c:pt idx="12">
                  <c:v>27</c:v>
                </c:pt>
                <c:pt idx="13">
                  <c:v>30</c:v>
                </c:pt>
                <c:pt idx="14">
                  <c:v>25</c:v>
                </c:pt>
              </c:numCache>
            </c:numRef>
          </c:val>
          <c:smooth val="0"/>
          <c:extLst>
            <c:ext xmlns:c16="http://schemas.microsoft.com/office/drawing/2014/chart" uri="{C3380CC4-5D6E-409C-BE32-E72D297353CC}">
              <c16:uniqueId val="{00000003-B248-43F4-9DD2-BA91954F0DFB}"/>
            </c:ext>
          </c:extLst>
        </c:ser>
        <c:ser>
          <c:idx val="4"/>
          <c:order val="4"/>
          <c:tx>
            <c:strRef>
              <c:f>Supporting_data_chart!$F$66</c:f>
              <c:strCache>
                <c:ptCount val="1"/>
                <c:pt idx="0">
                  <c:v>Sum of Out of stock Items per restaurant</c:v>
                </c:pt>
              </c:strCache>
            </c:strRef>
          </c:tx>
          <c:spPr>
            <a:ln w="28575" cap="rnd">
              <a:solidFill>
                <a:schemeClr val="accent5"/>
              </a:solidFill>
              <a:round/>
            </a:ln>
            <a:effectLst/>
          </c:spPr>
          <c:marker>
            <c:symbol val="none"/>
          </c:marker>
          <c:cat>
            <c:strRef>
              <c:f>Supporting_data_chart!$A$67:$A$82</c:f>
              <c:strCache>
                <c:ptCount val="15"/>
                <c:pt idx="0">
                  <c:v>14-10-2019</c:v>
                </c:pt>
                <c:pt idx="1">
                  <c:v>08-06-2019</c:v>
                </c:pt>
                <c:pt idx="2">
                  <c:v>12-04-2019</c:v>
                </c:pt>
                <c:pt idx="3">
                  <c:v>02-03-2019</c:v>
                </c:pt>
                <c:pt idx="4">
                  <c:v>25-04-2019</c:v>
                </c:pt>
                <c:pt idx="5">
                  <c:v>10-01-2019</c:v>
                </c:pt>
                <c:pt idx="6">
                  <c:v>19-03-2019</c:v>
                </c:pt>
                <c:pt idx="7">
                  <c:v>04-04-2019</c:v>
                </c:pt>
                <c:pt idx="8">
                  <c:v>14-09-2019</c:v>
                </c:pt>
                <c:pt idx="9">
                  <c:v>11-08-2019</c:v>
                </c:pt>
                <c:pt idx="10">
                  <c:v>20-06-2019</c:v>
                </c:pt>
                <c:pt idx="11">
                  <c:v>19-02-2019</c:v>
                </c:pt>
                <c:pt idx="12">
                  <c:v>17-11-2019</c:v>
                </c:pt>
                <c:pt idx="13">
                  <c:v>16-07-2019</c:v>
                </c:pt>
                <c:pt idx="14">
                  <c:v>29-01-2019</c:v>
                </c:pt>
              </c:strCache>
            </c:strRef>
          </c:cat>
          <c:val>
            <c:numRef>
              <c:f>Supporting_data_chart!$F$67:$F$82</c:f>
              <c:numCache>
                <c:formatCode>General</c:formatCode>
                <c:ptCount val="15"/>
                <c:pt idx="0">
                  <c:v>31</c:v>
                </c:pt>
                <c:pt idx="1">
                  <c:v>35</c:v>
                </c:pt>
                <c:pt idx="2">
                  <c:v>32</c:v>
                </c:pt>
                <c:pt idx="3">
                  <c:v>40</c:v>
                </c:pt>
                <c:pt idx="4">
                  <c:v>30</c:v>
                </c:pt>
                <c:pt idx="5">
                  <c:v>32</c:v>
                </c:pt>
                <c:pt idx="6">
                  <c:v>37</c:v>
                </c:pt>
                <c:pt idx="7">
                  <c:v>35</c:v>
                </c:pt>
                <c:pt idx="8">
                  <c:v>64</c:v>
                </c:pt>
                <c:pt idx="9">
                  <c:v>34</c:v>
                </c:pt>
                <c:pt idx="10">
                  <c:v>34</c:v>
                </c:pt>
                <c:pt idx="11">
                  <c:v>35</c:v>
                </c:pt>
                <c:pt idx="12">
                  <c:v>112</c:v>
                </c:pt>
                <c:pt idx="13">
                  <c:v>38</c:v>
                </c:pt>
                <c:pt idx="14">
                  <c:v>31</c:v>
                </c:pt>
              </c:numCache>
            </c:numRef>
          </c:val>
          <c:smooth val="0"/>
          <c:extLst>
            <c:ext xmlns:c16="http://schemas.microsoft.com/office/drawing/2014/chart" uri="{C3380CC4-5D6E-409C-BE32-E72D297353CC}">
              <c16:uniqueId val="{00000004-B248-43F4-9DD2-BA91954F0DFB}"/>
            </c:ext>
          </c:extLst>
        </c:ser>
        <c:dLbls>
          <c:showLegendKey val="0"/>
          <c:showVal val="0"/>
          <c:showCatName val="0"/>
          <c:showSerName val="0"/>
          <c:showPercent val="0"/>
          <c:showBubbleSize val="0"/>
        </c:dLbls>
        <c:marker val="1"/>
        <c:smooth val="0"/>
        <c:axId val="1109297919"/>
        <c:axId val="1109285439"/>
      </c:lineChart>
      <c:valAx>
        <c:axId val="110928543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297919"/>
        <c:crosses val="max"/>
        <c:crossBetween val="between"/>
      </c:valAx>
      <c:catAx>
        <c:axId val="1109297919"/>
        <c:scaling>
          <c:orientation val="minMax"/>
        </c:scaling>
        <c:delete val="1"/>
        <c:axPos val="b"/>
        <c:numFmt formatCode="General" sourceLinked="1"/>
        <c:majorTickMark val="out"/>
        <c:minorTickMark val="none"/>
        <c:tickLblPos val="nextTo"/>
        <c:crossAx val="1109285439"/>
        <c:auto val="1"/>
        <c:lblAlgn val="ctr"/>
        <c:lblOffset val="100"/>
        <c:noMultiLvlLbl val="0"/>
      </c:catAx>
      <c:valAx>
        <c:axId val="1109249919"/>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260479"/>
        <c:crossBetween val="between"/>
      </c:valAx>
      <c:catAx>
        <c:axId val="1109260479"/>
        <c:scaling>
          <c:orientation val="minMax"/>
        </c:scaling>
        <c:delete val="1"/>
        <c:axPos val="b"/>
        <c:numFmt formatCode="General" sourceLinked="1"/>
        <c:majorTickMark val="out"/>
        <c:minorTickMark val="none"/>
        <c:tickLblPos val="nextTo"/>
        <c:crossAx val="1109249919"/>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1706880</xdr:colOff>
      <xdr:row>2</xdr:row>
      <xdr:rowOff>34290</xdr:rowOff>
    </xdr:from>
    <xdr:to>
      <xdr:col>7</xdr:col>
      <xdr:colOff>640080</xdr:colOff>
      <xdr:row>18</xdr:row>
      <xdr:rowOff>99060</xdr:rowOff>
    </xdr:to>
    <xdr:graphicFrame macro="">
      <xdr:nvGraphicFramePr>
        <xdr:cNvPr id="5" name="Chart 4">
          <a:extLst>
            <a:ext uri="{FF2B5EF4-FFF2-40B4-BE49-F238E27FC236}">
              <a16:creationId xmlns:a16="http://schemas.microsoft.com/office/drawing/2014/main" id="{A17A95AE-1C1D-0CD6-5F51-77B45B11E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1238250</xdr:colOff>
      <xdr:row>22</xdr:row>
      <xdr:rowOff>80010</xdr:rowOff>
    </xdr:from>
    <xdr:to>
      <xdr:col>9</xdr:col>
      <xdr:colOff>624840</xdr:colOff>
      <xdr:row>38</xdr:row>
      <xdr:rowOff>129540</xdr:rowOff>
    </xdr:to>
    <xdr:graphicFrame macro="">
      <xdr:nvGraphicFramePr>
        <xdr:cNvPr id="3" name="Chart 2">
          <a:extLst>
            <a:ext uri="{FF2B5EF4-FFF2-40B4-BE49-F238E27FC236}">
              <a16:creationId xmlns:a16="http://schemas.microsoft.com/office/drawing/2014/main" id="{41051718-661E-A156-09EA-1AB4633EF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xdr:colOff>
      <xdr:row>41</xdr:row>
      <xdr:rowOff>171450</xdr:rowOff>
    </xdr:from>
    <xdr:to>
      <xdr:col>13</xdr:col>
      <xdr:colOff>266700</xdr:colOff>
      <xdr:row>55</xdr:row>
      <xdr:rowOff>140970</xdr:rowOff>
    </xdr:to>
    <xdr:graphicFrame macro="">
      <xdr:nvGraphicFramePr>
        <xdr:cNvPr id="4" name="Chart 3">
          <a:extLst>
            <a:ext uri="{FF2B5EF4-FFF2-40B4-BE49-F238E27FC236}">
              <a16:creationId xmlns:a16="http://schemas.microsoft.com/office/drawing/2014/main" id="{68A543A9-3432-B205-F2EE-FBD0675DC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63</xdr:row>
      <xdr:rowOff>133350</xdr:rowOff>
    </xdr:from>
    <xdr:to>
      <xdr:col>14</xdr:col>
      <xdr:colOff>175260</xdr:colOff>
      <xdr:row>82</xdr:row>
      <xdr:rowOff>121920</xdr:rowOff>
    </xdr:to>
    <xdr:graphicFrame macro="">
      <xdr:nvGraphicFramePr>
        <xdr:cNvPr id="7" name="Chart 6">
          <a:extLst>
            <a:ext uri="{FF2B5EF4-FFF2-40B4-BE49-F238E27FC236}">
              <a16:creationId xmlns:a16="http://schemas.microsoft.com/office/drawing/2014/main" id="{3EB83E58-16F2-A821-DD8D-B999D26CF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255270</xdr:colOff>
      <xdr:row>8</xdr:row>
      <xdr:rowOff>118110</xdr:rowOff>
    </xdr:from>
    <xdr:to>
      <xdr:col>12</xdr:col>
      <xdr:colOff>472440</xdr:colOff>
      <xdr:row>37</xdr:row>
      <xdr:rowOff>60960</xdr:rowOff>
    </xdr:to>
    <xdr:graphicFrame macro="">
      <xdr:nvGraphicFramePr>
        <xdr:cNvPr id="2" name="Chart 1">
          <a:extLst>
            <a:ext uri="{FF2B5EF4-FFF2-40B4-BE49-F238E27FC236}">
              <a16:creationId xmlns:a16="http://schemas.microsoft.com/office/drawing/2014/main" id="{42E4B22D-1919-9CF3-4168-3E13874A0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316230</xdr:colOff>
      <xdr:row>45</xdr:row>
      <xdr:rowOff>26670</xdr:rowOff>
    </xdr:from>
    <xdr:to>
      <xdr:col>13</xdr:col>
      <xdr:colOff>655320</xdr:colOff>
      <xdr:row>64</xdr:row>
      <xdr:rowOff>137160</xdr:rowOff>
    </xdr:to>
    <xdr:graphicFrame macro="">
      <xdr:nvGraphicFramePr>
        <xdr:cNvPr id="3" name="Chart 2">
          <a:extLst>
            <a:ext uri="{FF2B5EF4-FFF2-40B4-BE49-F238E27FC236}">
              <a16:creationId xmlns:a16="http://schemas.microsoft.com/office/drawing/2014/main" id="{09B641D7-0402-3BFB-5EFF-4212709F5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327660</xdr:colOff>
      <xdr:row>37</xdr:row>
      <xdr:rowOff>99060</xdr:rowOff>
    </xdr:from>
    <xdr:to>
      <xdr:col>6</xdr:col>
      <xdr:colOff>3665220</xdr:colOff>
      <xdr:row>44</xdr:row>
      <xdr:rowOff>83820</xdr:rowOff>
    </xdr:to>
    <mc:AlternateContent xmlns:mc="http://schemas.openxmlformats.org/markup-compatibility/2006">
      <mc:Choice xmlns:tsle="http://schemas.microsoft.com/office/drawing/2012/timeslicer" Requires="tsle">
        <xdr:graphicFrame macro="">
          <xdr:nvGraphicFramePr>
            <xdr:cNvPr id="4" name="Day">
              <a:extLst>
                <a:ext uri="{FF2B5EF4-FFF2-40B4-BE49-F238E27FC236}">
                  <a16:creationId xmlns:a16="http://schemas.microsoft.com/office/drawing/2014/main" id="{69E36689-FBA8-8E8E-860F-6B91A8B5DF23}"/>
                </a:ext>
              </a:extLst>
            </xdr:cNvPr>
            <xdr:cNvGraphicFramePr/>
          </xdr:nvGraphicFramePr>
          <xdr:xfrm>
            <a:off x="0" y="0"/>
            <a:ext cx="0" cy="0"/>
          </xdr:xfrm>
          <a:graphic>
            <a:graphicData uri="http://schemas.microsoft.com/office/drawing/2012/timeslicer">
              <tsle:timeslicer xmlns:tsle="http://schemas.microsoft.com/office/drawing/2012/timeslicer" name="Day"/>
            </a:graphicData>
          </a:graphic>
        </xdr:graphicFrame>
      </mc:Choice>
      <mc:Fallback>
        <xdr:sp macro="" textlink="">
          <xdr:nvSpPr>
            <xdr:cNvPr id="0" name=""/>
            <xdr:cNvSpPr>
              <a:spLocks noTextEdit="1"/>
            </xdr:cNvSpPr>
          </xdr:nvSpPr>
          <xdr:spPr>
            <a:xfrm>
              <a:off x="6324600" y="74295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6</xdr:col>
      <xdr:colOff>312420</xdr:colOff>
      <xdr:row>0</xdr:row>
      <xdr:rowOff>190500</xdr:rowOff>
    </xdr:from>
    <xdr:to>
      <xdr:col>6</xdr:col>
      <xdr:colOff>3649980</xdr:colOff>
      <xdr:row>7</xdr:row>
      <xdr:rowOff>175260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719A5D0A-351F-AB41-D021-FA63429633A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309360" y="1905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1162050</xdr:colOff>
      <xdr:row>66</xdr:row>
      <xdr:rowOff>194310</xdr:rowOff>
    </xdr:from>
    <xdr:to>
      <xdr:col>13</xdr:col>
      <xdr:colOff>213360</xdr:colOff>
      <xdr:row>80</xdr:row>
      <xdr:rowOff>163830</xdr:rowOff>
    </xdr:to>
    <xdr:graphicFrame macro="">
      <xdr:nvGraphicFramePr>
        <xdr:cNvPr id="7" name="Chart 6">
          <a:extLst>
            <a:ext uri="{FF2B5EF4-FFF2-40B4-BE49-F238E27FC236}">
              <a16:creationId xmlns:a16="http://schemas.microsoft.com/office/drawing/2014/main" id="{3A075CA4-D521-0D7C-65C8-EB9665E96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297180</xdr:colOff>
      <xdr:row>67</xdr:row>
      <xdr:rowOff>30480</xdr:rowOff>
    </xdr:from>
    <xdr:to>
      <xdr:col>6</xdr:col>
      <xdr:colOff>655320</xdr:colOff>
      <xdr:row>80</xdr:row>
      <xdr:rowOff>150495</xdr:rowOff>
    </xdr:to>
    <mc:AlternateContent xmlns:mc="http://schemas.openxmlformats.org/markup-compatibility/2006">
      <mc:Choice xmlns:a14="http://schemas.microsoft.com/office/drawing/2010/main" Requires="a14">
        <xdr:graphicFrame macro="">
          <xdr:nvGraphicFramePr>
            <xdr:cNvPr id="8" name="Traffic Change with respect to same day last week">
              <a:extLst>
                <a:ext uri="{FF2B5EF4-FFF2-40B4-BE49-F238E27FC236}">
                  <a16:creationId xmlns:a16="http://schemas.microsoft.com/office/drawing/2014/main" id="{CC8C1FEC-48ED-AD32-B36C-B0ADF3E26BEA}"/>
                </a:ext>
              </a:extLst>
            </xdr:cNvPr>
            <xdr:cNvGraphicFramePr/>
          </xdr:nvGraphicFramePr>
          <xdr:xfrm>
            <a:off x="0" y="0"/>
            <a:ext cx="0" cy="0"/>
          </xdr:xfrm>
          <a:graphic>
            <a:graphicData uri="http://schemas.microsoft.com/office/drawing/2010/slicer">
              <sle:slicer xmlns:sle="http://schemas.microsoft.com/office/drawing/2010/slicer" name="Traffic Change with respect to same day last week"/>
            </a:graphicData>
          </a:graphic>
        </xdr:graphicFrame>
      </mc:Choice>
      <mc:Fallback>
        <xdr:sp macro="" textlink="">
          <xdr:nvSpPr>
            <xdr:cNvPr id="0" name=""/>
            <xdr:cNvSpPr>
              <a:spLocks noTextEdit="1"/>
            </xdr:cNvSpPr>
          </xdr:nvSpPr>
          <xdr:spPr>
            <a:xfrm>
              <a:off x="5273040" y="13304520"/>
              <a:ext cx="137922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99060</xdr:colOff>
      <xdr:row>5</xdr:row>
      <xdr:rowOff>163830</xdr:rowOff>
    </xdr:from>
    <xdr:to>
      <xdr:col>6</xdr:col>
      <xdr:colOff>563880</xdr:colOff>
      <xdr:row>33</xdr:row>
      <xdr:rowOff>60960</xdr:rowOff>
    </xdr:to>
    <xdr:graphicFrame macro="">
      <xdr:nvGraphicFramePr>
        <xdr:cNvPr id="9" name="Chart 8">
          <a:extLst>
            <a:ext uri="{FF2B5EF4-FFF2-40B4-BE49-F238E27FC236}">
              <a16:creationId xmlns:a16="http://schemas.microsoft.com/office/drawing/2014/main" id="{2A89B2FC-8DCD-7FAB-A416-0A62F08E2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1341120</xdr:colOff>
      <xdr:row>84</xdr:row>
      <xdr:rowOff>26670</xdr:rowOff>
    </xdr:from>
    <xdr:to>
      <xdr:col>6</xdr:col>
      <xdr:colOff>1104900</xdr:colOff>
      <xdr:row>106</xdr:row>
      <xdr:rowOff>45720</xdr:rowOff>
    </xdr:to>
    <xdr:graphicFrame macro="">
      <xdr:nvGraphicFramePr>
        <xdr:cNvPr id="3" name="Chart 2">
          <a:extLst>
            <a:ext uri="{FF2B5EF4-FFF2-40B4-BE49-F238E27FC236}">
              <a16:creationId xmlns:a16="http://schemas.microsoft.com/office/drawing/2014/main" id="{1C78E55D-C020-1A3C-6DBB-4FE2E1E3D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2175510</xdr:colOff>
      <xdr:row>128</xdr:row>
      <xdr:rowOff>148590</xdr:rowOff>
    </xdr:from>
    <xdr:to>
      <xdr:col>5</xdr:col>
      <xdr:colOff>179070</xdr:colOff>
      <xdr:row>142</xdr:row>
      <xdr:rowOff>118110</xdr:rowOff>
    </xdr:to>
    <xdr:graphicFrame macro="">
      <xdr:nvGraphicFramePr>
        <xdr:cNvPr id="4" name="Chart 3">
          <a:extLst>
            <a:ext uri="{FF2B5EF4-FFF2-40B4-BE49-F238E27FC236}">
              <a16:creationId xmlns:a16="http://schemas.microsoft.com/office/drawing/2014/main" id="{6459A1C7-A05A-6FAA-2E51-C1192E676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na" refreshedDate="45410.77836851852" createdVersion="8" refreshedVersion="8" minRefreshableVersion="3" recordCount="366" xr:uid="{FDD59322-EF58-41E9-A390-0A2D0089CDE0}">
  <cacheSource type="worksheet">
    <worksheetSource name="Table3"/>
  </cacheSource>
  <cacheFields count="17">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6"/>
    </cacheField>
    <cacheField name="Day" numFmtId="16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Last Week Date" numFmtId="14">
      <sharedItems containsSemiMixedTypes="0" containsNonDate="0" containsDate="1" containsString="0" minDate="2018-12-25T00:00:00" maxDate="2019-12-26T00:00:00"/>
    </cacheField>
    <cacheField name="Facebook" numFmtId="0">
      <sharedItems containsSemiMixedTypes="0" containsString="0" containsNumber="1" containsInteger="1" minValue="387156" maxValue="16968325"/>
    </cacheField>
    <cacheField name="Youtube" numFmtId="0">
      <sharedItems containsSemiMixedTypes="0" containsString="0" containsNumber="1" containsInteger="1" minValue="2028833" maxValue="12726244"/>
    </cacheField>
    <cacheField name="Twitter" numFmtId="0">
      <sharedItems containsSemiMixedTypes="0" containsString="0" containsNumber="1" containsInteger="1" minValue="1122786" maxValue="19827367"/>
    </cacheField>
    <cacheField name="Others" numFmtId="0">
      <sharedItems containsSemiMixedTypes="0" containsString="0" containsNumber="1" containsInteger="1" minValue="2189238" maxValue="12254901"/>
    </cacheField>
    <cacheField name="Listing" numFmtId="1">
      <sharedItems containsSemiMixedTypes="0" containsString="0" containsNumber="1" containsInteger="1" minValue="10207149" maxValue="47134236"/>
    </cacheField>
    <cacheField name="facebook Traffic change w.r.t same day last week" numFmtId="9">
      <sharedItems containsString="0" containsBlank="1" containsNumber="1" minValue="1.856983991045941E-2" maxValue="0.78893616621056473"/>
    </cacheField>
    <cacheField name="youtube Traffic change  w.r.t same day last week" numFmtId="0">
      <sharedItems containsString="0" containsBlank="1" containsNumber="1" minValue="9.5326493568197557E-2" maxValue="0.59170214915056107"/>
    </cacheField>
    <cacheField name="Twitter Traffic change  w.r.t same day last week" numFmtId="9">
      <sharedItems containsString="0" containsBlank="1" containsNumber="1" minValue="5.1699982751108813E-2" maxValue="0.9316061858219935"/>
    </cacheField>
    <cacheField name="Other Traffic change  w.r.t same day last week2" numFmtId="9">
      <sharedItems containsString="0" containsBlank="1" containsNumber="1" minValue="0.10286326283447365" maxValue="0.56978721482364958"/>
    </cacheField>
    <cacheField name="Traffic Change with respect to same day last week" numFmtId="9">
      <sharedItems containsString="0" containsBlank="1" containsNumber="1" minValue="-0.52999999355353777" maxValue="1.1914893179280521" count="164">
        <m/>
        <n v="4.1666640685761536E-2"/>
        <n v="2.9703010019234144E-2"/>
        <n v="-0.48958332783737268"/>
        <n v="-4.9999958558456847E-2"/>
        <n v="0"/>
        <n v="6.1855672233937842E-2"/>
        <n v="-7.6190430248730401E-2"/>
        <n v="-1.9999965004919074E-2"/>
        <n v="-6.7307661655664042E-2"/>
        <n v="1.102040728108153"/>
        <n v="7.3684175322051626E-2"/>
        <n v="-3.8834952716191973E-2"/>
        <n v="5.154634623984955E-2"/>
        <n v="0.76530616559927278"/>
        <n v="2.0618566978098496E-2"/>
        <n v="-7.7669856905524637E-2"/>
        <n v="-6.8627420442282427E-2"/>
        <n v="0.10526316159725235"/>
        <n v="2.0202043385712853E-2"/>
        <n v="-3.9215662375119531E-2"/>
        <n v="-0.40462431699643209"/>
        <n v="4.0403967113556316E-2"/>
        <n v="1.0526296911824717E-2"/>
        <n v="-7.6190478615162038E-2"/>
        <n v="-9.9010012363183186E-3"/>
        <n v="6.249998501101639E-2"/>
        <n v="6.315782994058794E-2"/>
        <n v="1.0309313154317934E-2"/>
        <n v="2.9999989529903681E-2"/>
        <n v="5.1020364054076506E-2"/>
        <n v="1.9417486578885645E-2"/>
        <n v="5.2631533028763E-2"/>
        <n v="-2.9411712923870126E-2"/>
        <n v="-1.9801900302222397E-2"/>
        <n v="4.0816303799183329E-2"/>
        <n v="-1.9417454730133787E-2"/>
        <n v="-2.9126207515823954E-2"/>
        <n v="-3.8095258977849822E-2"/>
        <n v="2.000001105107807E-2"/>
        <n v="-3.0303068357704799E-2"/>
        <n v="3.0302975335167126E-2"/>
        <n v="-5.8823552536471535E-2"/>
        <n v="-1.9802002472636637E-2"/>
        <n v="-2.9999947507378666E-2"/>
        <n v="1.980199148273698E-2"/>
        <n v="8.3333329336271023E-2"/>
        <n v="9.8039043079567456E-3"/>
        <n v="8.3333360405835055E-2"/>
        <n v="-1.0100976689217722E-2"/>
        <n v="3.0927779261751054E-2"/>
        <n v="-2.0202030068046883E-2"/>
        <n v="-3.8461558896224046E-2"/>
        <n v="5.1020374066121921E-2"/>
        <n v="-9.9999364563004844E-3"/>
        <n v="5.0000004604615844E-2"/>
        <n v="-8.6538474102115903E-2"/>
        <n v="-7.7669905432383946E-2"/>
        <n v="2.0201937045509322E-2"/>
        <n v="-4.7619051795569911E-2"/>
        <n v="4.2105264638900852E-2"/>
        <n v="6.3157920407615809E-2"/>
        <n v="-4.950491032145643E-2"/>
        <n v="-2.0408173813155628E-2"/>
        <n v="8.247417297186499E-2"/>
        <n v="1.0101021692856316E-2"/>
        <n v="-5.9405963305433462E-2"/>
        <n v="-5.8252370326638991E-2"/>
        <n v="9.3749977516524474E-2"/>
        <n v="7.2916633191269842E-2"/>
        <n v="-9.5237928177200892E-3"/>
        <n v="4.0000000891072141E-2"/>
        <n v="1.0526304435092948E-2"/>
        <n v="-3.8834883747753235E-2"/>
        <n v="-8.6538441103775954E-2"/>
        <n v="-7.6923099990770072E-2"/>
        <n v="4.0000022102156363E-2"/>
        <n v="0.10526311452716519"/>
        <n v="3.1250013052813275E-2"/>
        <n v="-1.0309307224181552E-2"/>
        <n v="-9.9009729462398166E-3"/>
        <n v="6.0606062651680448E-2"/>
        <n v="-9.6153955313466044E-3"/>
        <n v="-1.0416648180253452E-2"/>
        <n v="2.1052642293288626E-2"/>
        <n v="-6.6666637431010201E-2"/>
        <n v="-5.8823516134325682E-2"/>
        <n v="-8.5714299050057785E-2"/>
        <n v="-4.8543658453296556E-2"/>
        <n v="-1.020406341364033E-2"/>
        <n v="1.0416696145001181E-2"/>
        <n v="6.2500026105626771E-2"/>
        <n v="-3.061227899510266E-2"/>
        <n v="-3.9999976055997255E-2"/>
        <n v="2.9411758067162896E-2"/>
        <n v="-2.0618566978098496E-2"/>
        <n v="-1.9607843565490168E-2"/>
        <n v="-1.9047629488924911E-2"/>
        <n v="8.4210472233876565E-2"/>
        <n v="4.9999989975439529E-2"/>
        <n v="9.7087656419474477E-3"/>
        <n v="-5.9405883267696247E-2"/>
        <n v="-9.5237992188946796E-3"/>
        <n v="-9.6154118616319506E-3"/>
        <n v="3.0927847599856007E-2"/>
        <n v="-1.9417486578885645E-2"/>
        <n v="6.1855605993766494E-2"/>
        <n v="2.000000044553607E-2"/>
        <n v="9.9010185364971637E-3"/>
        <n v="-0.52999999355353777"/>
        <n v="-4.9019619833725936E-2"/>
        <n v="-5.7692294069183969E-2"/>
        <n v="7.2164913217948046E-2"/>
        <n v="1.1914893179280521"/>
        <n v="1.0309259753916944E-2"/>
        <n v="1.0204110399515187E-2"/>
        <n v="-2.8846191309743974E-2"/>
        <n v="-9.7087209369383087E-3"/>
        <n v="-3.0612237226795957E-2"/>
        <n v="-3.8461539285384649E-2"/>
        <n v="-1.0204115729796515E-2"/>
        <n v="-1.0101038289657804E-2"/>
        <n v="3.9603982965473961E-2"/>
        <n v="-1.0309290188543541E-2"/>
        <n v="-9.5238059737655312E-2"/>
        <n v="-5.714280075980549E-2"/>
        <n v="-1.0000011361168459E-2"/>
        <n v="-1.0416655547603404E-2"/>
        <n v="3.1578939205113343E-2"/>
        <n v="2.1052632319450426E-2"/>
        <n v="1.0000011361168459E-2"/>
        <n v="2.9702959596478395E-2"/>
        <n v="-7.6923073517295992E-2"/>
        <n v="5.2083288866014987E-2"/>
        <n v="3.0612233532244737E-2"/>
        <n v="-2.970291883871945E-2"/>
        <n v="5.2083370558023256E-2"/>
        <n v="-4.0404041767787002E-2"/>
        <n v="-4.8076934816731254E-2"/>
        <n v="7.2916681653230064E-2"/>
        <n v="2.0833344325254632E-2"/>
        <n v="-9.7087273650668937E-3"/>
        <n v="-6.8627463399216215E-2"/>
        <n v="-4.8543649389700683E-2"/>
        <n v="-4.0404060136093878E-2"/>
        <n v="4.0816300640436287E-2"/>
        <n v="1.9801958360160077E-2"/>
        <n v="-4.9019566683076277E-2"/>
        <n v="3.1250040470256035E-2"/>
        <n v="7.3684224842708756E-2"/>
        <n v="2.9411754428234849E-2"/>
        <n v="-6.6666636964265225E-2"/>
        <n v="6.0605997181603088E-2"/>
        <n v="-2.8571418872685217E-2"/>
        <n v="-2.8571422306645E-2"/>
        <n v="7.1428537867232134E-2"/>
        <n v="9.7087489930292037E-3"/>
        <n v="-5.769228750807609E-2"/>
        <n v="5.050500540321412E-2"/>
        <n v="-2.0408208728164068E-2"/>
        <n v="-3.9603891784959377E-2"/>
        <n v="9.8039108627445692E-3"/>
        <n v="1.0416678752604991E-2"/>
        <n v="3.06121902409211E-2"/>
      </sharedItems>
    </cacheField>
    <cacheField name="Order with respect to same day last week2" numFmtId="9">
      <sharedItems containsMixedTypes="1" containsNumber="1" minValue="-0.71708723442563915" maxValue="1.3547702422639891" count="360">
        <s v="NA"/>
        <n v="3.1356703048005974E-2"/>
        <n v="0.1945488699447242"/>
        <n v="-0.4522502426107996"/>
        <n v="-0.13115176381669258"/>
        <n v="5.2871319138911188E-2"/>
        <n v="2.9778612542572747E-2"/>
        <n v="6.550933508024892E-2"/>
        <n v="-8.6445104445859289E-2"/>
        <n v="-7.6628044753183744E-2"/>
        <n v="1.0595416371384867"/>
        <n v="0.16104249551291261"/>
        <n v="-4.0356817681399204E-2"/>
        <n v="0.11664479572912434"/>
        <n v="0.23352106416819263"/>
        <n v="0.85430485686646174"/>
        <n v="9.8774591206907125E-4"/>
        <n v="-0.17516574129721951"/>
        <n v="-5.6459868607658614E-2"/>
        <n v="9.2882647461171253E-2"/>
        <n v="-1.9630799659368758E-2"/>
        <n v="-0.11250036399885421"/>
        <n v="-0.71708723442563915"/>
        <n v="-7.8019563062868946E-2"/>
        <n v="0.20059441674862155"/>
        <n v="7.1616556279585408E-2"/>
        <n v="-0.11100185204519353"/>
        <n v="6.0833246003320962E-2"/>
        <n v="-8.5806571239552931E-2"/>
        <n v="1.1476852728398028"/>
        <n v="-2.0213680806117074E-3"/>
        <n v="8.3990469010527091E-2"/>
        <n v="-5.7509600938203898E-2"/>
        <n v="0.1840511785869976"/>
        <n v="-4.9231076440156785E-2"/>
        <n v="8.2977972200451333E-2"/>
        <n v="4.0516023501679044E-2"/>
        <n v="8.7452358707419409E-2"/>
        <n v="-0.14069092654880477"/>
        <n v="3.1362191919734883E-2"/>
        <n v="-4.6686155168073507E-2"/>
        <n v="-0.12229008244350137"/>
        <n v="0.10363771309396363"/>
        <n v="-0.55839299648571217"/>
        <n v="-0.12241464451003137"/>
        <n v="-3.019825251518482E-2"/>
        <n v="7.1306612443905903E-2"/>
        <n v="-0.18364175802924843"/>
        <n v="4.0829077732684294E-2"/>
        <n v="-0.11174962987792958"/>
        <n v="1.2004191790539451"/>
        <n v="8.2246376811594191E-2"/>
        <n v="0.22324803045110131"/>
        <n v="5.9032986501891482E-2"/>
        <n v="-0.37594234941110949"/>
        <n v="3.03652884720651E-2"/>
        <n v="8.1492115581014435E-2"/>
        <n v="-7.7860132236055479E-2"/>
        <n v="-0.16522538222440208"/>
        <n v="-0.13097833046398133"/>
        <n v="-4.6617420803931608E-2"/>
        <n v="1.0202070652584099"/>
        <n v="1.0355904530176874E-2"/>
        <n v="-0.11261551390237801"/>
        <n v="3.2510015366695066E-2"/>
        <n v="0.11595244647875091"/>
        <n v="3.8334933760332257E-2"/>
        <n v="-0.14866249706049239"/>
        <n v="-2.4003516193720209E-3"/>
        <n v="-0.12101539450238075"/>
        <n v="7.3381290249115549E-2"/>
        <n v="-0.45549226537958976"/>
        <n v="0.11773844194404104"/>
        <n v="-2.6704205453110585E-2"/>
        <n v="0.15016750885693586"/>
        <n v="3.2486296530253478E-2"/>
        <n v="0.22259812803337153"/>
        <n v="3.1850312992747876E-2"/>
        <n v="0.77964973472889199"/>
        <n v="-0.16532796254967064"/>
        <n v="6.221354938736634E-2"/>
        <n v="2.0949052908036059E-2"/>
        <n v="-6.7210947055343917E-2"/>
        <n v="-0.10790000739365102"/>
        <n v="8.3129559033894296E-3"/>
        <n v="3.9878784124722788E-2"/>
        <n v="0.16161637241398497"/>
        <n v="-0.52087951809985289"/>
        <n v="0.12652928215188264"/>
        <n v="6.1529171460528609E-2"/>
        <n v="-8.3514783877319365E-2"/>
        <n v="-7.6010929963872487E-2"/>
        <n v="9.8032926600166714E-3"/>
        <n v="-9.3912999215507775E-2"/>
        <n v="0.9239043412518404"/>
        <n v="-0.27312591355188975"/>
        <n v="-0.13870878771620221"/>
        <n v="0.28376620785956508"/>
        <n v="0.12600537470079898"/>
        <n v="-1.9698327529031001E-2"/>
        <n v="0.10380374707337348"/>
        <n v="0.7302283946685022"/>
        <n v="0.2472495952251057"/>
        <n v="-1.3246855591761975E-3"/>
        <n v="-3.0611356968823777E-4"/>
        <n v="2.9183076903552152E-2"/>
        <n v="-0.11397510352957152"/>
        <n v="0.10543108751981545"/>
        <n v="-0.38690483590402214"/>
        <n v="-7.8703103693101739E-2"/>
        <n v="9.246269927953743E-2"/>
        <n v="-0.14794268586809256"/>
        <n v="-0.17094798772087394"/>
        <n v="8.5294138133996444E-2"/>
        <n v="-1.1071457346926161E-2"/>
        <n v="1.9271173724444424E-3"/>
        <n v="-3.6611108180407914E-2"/>
        <n v="-0.14743647070153953"/>
        <n v="-6.796122408523797E-2"/>
        <n v="-4.0209787320542922E-2"/>
        <n v="4.9896948901256177E-2"/>
        <n v="-8.6084544765537951E-2"/>
        <n v="-5.7604244424950046E-2"/>
        <n v="6.1241770520528371E-2"/>
        <n v="0.12861441428720322"/>
        <n v="2.0408256467735919E-2"/>
        <n v="5.8909167924360961E-2"/>
        <n v="9.5618126577945217E-2"/>
        <n v="-3.8461596087691285E-2"/>
        <n v="0.13802425552968423"/>
        <n v="-0.11385018040418016"/>
        <n v="4.0192888689237538E-2"/>
        <n v="-1.0784869725448676E-2"/>
        <n v="6.5633229561417927E-2"/>
        <n v="-0.13879450075185029"/>
        <n v="0.15003704647287197"/>
        <n v="-4.8715414015697567E-2"/>
        <n v="9.352031094676394E-2"/>
        <n v="6.1562684713828197E-2"/>
        <n v="9.5919983195178249E-2"/>
        <n v="-0.14081009196851069"/>
        <n v="-1.7266051880761024E-3"/>
        <n v="-0.13841280293530445"/>
        <n v="-3.7994839312172735E-2"/>
        <n v="1.3929081297989754E-3"/>
        <n v="-3.8564196416479901E-2"/>
        <n v="1.0739098125715163E-2"/>
        <n v="5.3270059523439439E-2"/>
        <n v="0.12948815611104747"/>
        <n v="-1.9079437767929863E-2"/>
        <n v="0.17158506089799253"/>
        <n v="3.9275462276182838E-2"/>
        <n v="-0.19906978466884373"/>
        <n v="-3.9550376388225117E-2"/>
        <n v="0.10489427948257268"/>
        <n v="-5.9319416552465198E-2"/>
        <n v="0.1574640307232813"/>
        <n v="-8.5972568873978084E-2"/>
        <n v="-4.8281170173087862E-2"/>
        <n v="0.13034570703885873"/>
        <n v="3.113289850353107E-2"/>
        <n v="3.8750444482088753E-2"/>
        <n v="-4.0446305109541392E-2"/>
        <n v="-0.10233087689920028"/>
        <n v="-0.54373712252615491"/>
        <n v="4.0964294729756157E-2"/>
        <n v="-2.0820677736646198E-2"/>
        <n v="-2.0762373081679608E-2"/>
        <n v="-9.3590157034063814E-2"/>
        <n v="1.1809360117449152E-2"/>
        <n v="2.1767457361936859E-2"/>
        <n v="1.1472182813955829"/>
        <n v="-7.6288502386822388E-2"/>
        <n v="9.4959494525097998E-2"/>
        <n v="1.8389736789220734E-2"/>
        <n v="5.171274980893803E-2"/>
        <n v="3.1238105124744786E-2"/>
        <n v="0.10412438387938527"/>
        <n v="2.0188825160964097E-2"/>
        <n v="1.7345429029346215E-2"/>
        <n v="1.2231834220112869E-2"/>
        <n v="-3.5684027560325182E-2"/>
        <n v="-1.0229629167273546E-2"/>
        <n v="3.0456570198363897E-2"/>
        <n v="3.0106953334427589E-2"/>
        <n v="-7.8968994091960232E-3"/>
        <n v="9.6160692596560127E-2"/>
        <n v="9.2529574645995316E-2"/>
        <n v="0.10363807913342882"/>
        <n v="1.1029829667104307E-2"/>
        <n v="-0.63082013655867986"/>
        <n v="-0.14638004814298977"/>
        <n v="7.9780559580538757E-2"/>
        <n v="8.3752028081066632E-2"/>
        <n v="-9.6020706524949762E-2"/>
        <n v="-0.14096703779861175"/>
        <n v="-9.0266927359072824E-3"/>
        <n v="1.3503180372102532"/>
        <n v="9.2763758052085699E-3"/>
        <n v="-0.10337316478461622"/>
        <n v="-0.16445501347909486"/>
        <n v="-1.7555963718715928E-2"/>
        <n v="7.3212154268398777E-2"/>
        <n v="8.6768603846072434E-3"/>
        <n v="3.064391629386698E-2"/>
        <n v="1.8893876057097803E-2"/>
        <n v="0.16231751902245817"/>
        <n v="6.1115020545257748E-2"/>
        <n v="4.9113520787332776E-2"/>
        <n v="1.0185488493980932E-2"/>
        <n v="-6.8627473639041092E-2"/>
        <n v="1.0841940708214315E-2"/>
        <n v="-0.10453264967348441"/>
        <n v="-0.18102230670794195"/>
        <n v="2.7222427650719361E-4"/>
        <n v="6.0944893288363611E-2"/>
        <n v="-0.54353363205176886"/>
        <n v="2.971489450401843E-2"/>
        <n v="9.2516029944394562E-2"/>
        <n v="0.12829034045226972"/>
        <n v="5.2218254669348596E-2"/>
        <n v="-4.9304542867056877E-2"/>
        <n v="-1.7757083979647259E-2"/>
        <n v="1.0661671278564273"/>
        <n v="-9.2265921213289248E-3"/>
        <n v="4.3231427631514885E-2"/>
        <n v="1.1373698798706755E-2"/>
        <n v="7.2482342701778446E-2"/>
        <n v="3.0748764093547987E-2"/>
        <n v="-0.12324723048552311"/>
        <n v="0.12805212945143363"/>
        <n v="2.1671906949441988E-2"/>
        <n v="-0.17374224227100332"/>
        <n v="5.1750628343393723E-2"/>
        <n v="-5.8900373158981778E-2"/>
        <n v="-6.6002030475649676E-2"/>
        <n v="2.158414759290106E-2"/>
        <n v="-6.9493243300028373E-2"/>
        <n v="5.9740946129111183E-2"/>
        <n v="1.7803444891387521E-2"/>
        <n v="-7.7849068606202554E-2"/>
        <n v="-1.9872239532180869E-2"/>
        <n v="1.9166708653638898E-2"/>
        <n v="-9.7887729498568721E-2"/>
        <n v="2.2263527915664216E-2"/>
        <n v="6.3144139792796983E-2"/>
        <n v="1.2401324949050219E-2"/>
        <n v="-4.9085629909993767E-2"/>
        <n v="1.9644497734315314E-2"/>
        <n v="0.10249145391272219"/>
        <n v="-0.53590439000986212"/>
        <n v="9.3625553154356611E-2"/>
        <n v="-0.18169466263960421"/>
        <n v="0.14906423033862848"/>
        <n v="-4.0671192642881215E-2"/>
        <n v="-3.849616412812662E-2"/>
        <n v="-9.1954935524514836E-2"/>
        <n v="1.1152745531323451"/>
        <n v="1.9129463456197149E-2"/>
        <n v="5.0505650425083815E-2"/>
        <n v="-1.7540111192366314E-2"/>
        <n v="0.17446451485539427"/>
        <n v="6.2415223682413146E-2"/>
        <n v="-3.0677503703643749E-2"/>
        <n v="7.4326534989770598E-2"/>
        <n v="-0.17286542104971103"/>
        <n v="1.2666670490402376E-2"/>
        <n v="-0.12234217065560604"/>
        <n v="-0.18038878280484005"/>
        <n v="-1.9805813921328408E-2"/>
        <n v="-5.8652468942478331E-2"/>
        <n v="4.1273140835281552E-2"/>
        <n v="8.5402326831010456E-2"/>
        <n v="0.11494806239309452"/>
        <n v="8.1779027429128126E-2"/>
        <n v="0.21871070507745793"/>
        <n v="-0.14034239487284683"/>
        <n v="9.5618491304586994E-2"/>
        <n v="-1.5284980852815488E-3"/>
        <n v="-1.1775966432756357E-2"/>
        <n v="-0.19829372316253391"/>
        <n v="-0.11313267910935909"/>
        <n v="-6.7221653766484701E-2"/>
        <n v="6.1414239622874067E-2"/>
        <n v="7.1705743358689844E-2"/>
        <n v="3.177506709190614E-2"/>
        <n v="9.4961025593371939E-3"/>
        <n v="0.32382903302894461"/>
        <n v="0.19867558485682779"/>
        <n v="1.2531332152540875E-2"/>
        <n v="9.4426795643601791E-2"/>
        <n v="-0.10333342652249045"/>
        <n v="-6.8069667037737314E-2"/>
        <n v="-4.7898905788276158E-2"/>
        <n v="-0.16438069541208"/>
        <n v="-0.13142904531624966"/>
        <n v="3.906748988716191E-2"/>
        <n v="-0.18235948174610572"/>
        <n v="7.0869645087190403E-2"/>
        <n v="-7.8974379069435274E-2"/>
        <n v="2.14525645157293E-2"/>
        <n v="-0.12378515452073491"/>
        <n v="7.3492453743802422E-2"/>
        <n v="-0.15543983474545175"/>
        <n v="0.1293683727802637"/>
        <n v="-3.0024016065268277E-2"/>
        <n v="0.26260801898348074"/>
        <n v="-1.2684939402672679E-2"/>
        <n v="0.16360274375580763"/>
        <n v="-2.2583445107012823E-2"/>
        <n v="0.17160385385363863"/>
        <n v="0.11609911089315084"/>
        <n v="7.4309968434143725E-2"/>
        <n v="-0.15921567732289399"/>
        <n v="-0.57004623700582813"/>
        <n v="0.17109664681616077"/>
        <n v="-2.6689080218361472E-2"/>
        <n v="-1.6965332095788321E-2"/>
        <n v="-9.5681832159261737E-2"/>
        <n v="0.14641762191714625"/>
        <n v="5.4412811318888643E-2"/>
        <n v="1.3547702422639891"/>
        <n v="-6.4550704753341459E-2"/>
        <n v="5.0698941695590971E-2"/>
        <n v="6.2910276291296974E-3"/>
        <n v="6.1489765635050153E-2"/>
        <n v="-0.1012419680467409"/>
        <n v="5.9534056243808253E-2"/>
        <n v="0.20747489400703478"/>
        <n v="-3.9677707910705906E-2"/>
        <n v="1.9222381382533626E-2"/>
        <n v="-8.263346284092199E-3"/>
        <n v="9.5230229133024258E-2"/>
        <n v="-2.0513699985488687E-2"/>
        <n v="-3.623744788939387E-2"/>
        <n v="-0.17928270430340221"/>
        <n v="-4.9824002490055808E-2"/>
        <n v="-3.671571241047511E-2"/>
        <n v="-6.7176289013204826E-2"/>
        <n v="-2.7786352724930241E-2"/>
        <n v="-2.1071274647128546E-2"/>
        <n v="7.0848537461892125E-2"/>
        <n v="-0.1512819413479678"/>
        <n v="6.3777394532654963E-2"/>
        <n v="-0.10633509793798579"/>
        <n v="3.0315187763836571E-2"/>
        <n v="-0.12197005010014961"/>
        <n v="-5.8766203241909509E-2"/>
        <n v="-0.15770913551564303"/>
        <n v="0.21029166080314066"/>
        <n v="-9.6867855803172809E-2"/>
        <n v="0.18819603848330502"/>
        <n v="-1.9849632492091485E-2"/>
        <n v="6.9238688988570773E-2"/>
        <n v="6.335698896963593E-2"/>
        <n v="0.17702582712427128"/>
        <n v="-4.8227189709752039E-2"/>
        <n v="-2.0096189604669967E-2"/>
        <n v="-2.1348651972925126E-2"/>
        <n v="2.0618704144240274E-2"/>
      </sharedItems>
    </cacheField>
    <cacheField name="Months (Date)" numFmtId="0" databaseField="0">
      <fieldGroup base="0">
        <rangePr groupBy="months" startDate="2019-01-01T00:00:00" endDate="2020-01-02T00:00:00"/>
        <groupItems count="14">
          <s v="&lt;01-01-2019"/>
          <s v="Jan"/>
          <s v="Feb"/>
          <s v="Mar"/>
          <s v="Apr"/>
          <s v="May"/>
          <s v="Jun"/>
          <s v="Jul"/>
          <s v="Aug"/>
          <s v="Sep"/>
          <s v="Oct"/>
          <s v="Nov"/>
          <s v="Dec"/>
          <s v="&gt;02-01-2020"/>
        </groupItems>
      </fieldGroup>
    </cacheField>
    <cacheField name="Quarters (Date)" numFmtId="0" databaseField="0">
      <fieldGroup base="0">
        <rangePr groupBy="quarters" startDate="2019-01-01T00:00:00" endDate="2020-01-02T00:00:00"/>
        <groupItems count="6">
          <s v="&lt;01-01-2019"/>
          <s v="Qtr1"/>
          <s v="Qtr2"/>
          <s v="Qtr3"/>
          <s v="Qtr4"/>
          <s v="&gt;02-01-2020"/>
        </groupItems>
      </fieldGroup>
    </cacheField>
    <cacheField name="Years (Date)" numFmtId="0" databaseField="0">
      <fieldGroup base="0">
        <rangePr groupBy="years" startDate="2019-01-01T00:00:00" endDate="2020-01-02T00:00:00"/>
        <groupItems count="4">
          <s v="&lt;01-01-2019"/>
          <s v="2019"/>
          <s v="2020"/>
          <s v="&gt;02-01-2020"/>
        </groupItems>
      </fieldGroup>
    </cacheField>
  </cacheFields>
  <extLst>
    <ext xmlns:x14="http://schemas.microsoft.com/office/spreadsheetml/2009/9/main" uri="{725AE2AE-9491-48be-B2B4-4EB974FC3084}">
      <x14:pivotCacheDefinition pivotCacheId="18627224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na" refreshedDate="45410.900380092593" createdVersion="8" refreshedVersion="8" minRefreshableVersion="3" recordCount="366" xr:uid="{26D8AF38-CA0B-4009-8086-2EBEDD8E4DD5}">
  <cacheSource type="worksheet">
    <worksheetSource name="Table1"/>
  </cacheSource>
  <cacheFields count="34">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25"/>
    </cacheField>
    <cacheField name="Day" numFmtId="16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28"/>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last week date" numFmtId="14">
      <sharedItems containsSemiMixedTypes="0" containsNonDate="0" containsDate="1" containsString="0" minDate="2018-12-25T00:00:00" maxDate="2019-12-26T00:00:00" count="366">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sharedItems>
      <fieldGroup par="31"/>
    </cacheField>
    <cacheField name="Orders of Same day last week" numFmtId="1">
      <sharedItems containsMixedTypes="1" containsNumber="1" minValue="498841" maxValue="2221600"/>
    </cacheField>
    <cacheField name="listing of same day last week" numFmtId="1">
      <sharedItems containsMixedTypes="1" containsNumber="1" containsInteger="1" minValue="10207150" maxValue="47134238"/>
    </cacheField>
    <cacheField name="Overall conversion" numFmtId="0">
      <sharedItems containsSemiMixedTypes="0" containsString="0" containsNumber="1" minValue="1.5671593882322647E-2" maxValue="9.1715082005789803E-2"/>
    </cacheField>
    <cacheField name="overall Conversion last week same day" numFmtId="0">
      <sharedItems containsMixedTypes="1" containsNumber="1" minValue="1.5671593882322647E-2" maxValue="9.1715082005789803E-2"/>
    </cacheField>
    <cacheField name="Order Change with respect to same day last week" numFmtId="10">
      <sharedItems containsMixedTypes="1" containsNumber="1" minValue="-0.71708723442563915" maxValue="1.3547702422639891" count="360">
        <s v="NA"/>
        <n v="3.1356703048005974E-2"/>
        <n v="0.1945488699447242"/>
        <n v="-0.4522502426107996"/>
        <n v="-0.13115176381669258"/>
        <n v="5.2871319138911188E-2"/>
        <n v="2.9778612542572747E-2"/>
        <n v="6.550933508024892E-2"/>
        <n v="-8.6445104445859289E-2"/>
        <n v="-7.6628044753183744E-2"/>
        <n v="1.0595416371384867"/>
        <n v="0.16104249551291261"/>
        <n v="-4.0356817681399204E-2"/>
        <n v="0.11664479572912434"/>
        <n v="0.23352106416819263"/>
        <n v="0.85430485686646174"/>
        <n v="9.8774591206907125E-4"/>
        <n v="-0.17516574129721951"/>
        <n v="-5.6459868607658614E-2"/>
        <n v="9.2882647461171253E-2"/>
        <n v="-1.9630799659368758E-2"/>
        <n v="-0.11250036399885421"/>
        <n v="-0.71708723442563915"/>
        <n v="-7.8019563062868946E-2"/>
        <n v="0.20059441674862155"/>
        <n v="7.1616556279585408E-2"/>
        <n v="-0.11100185204519353"/>
        <n v="6.0833246003320962E-2"/>
        <n v="-8.5806571239552931E-2"/>
        <n v="1.1476852728398028"/>
        <n v="-2.0213680806117074E-3"/>
        <n v="8.3990469010527091E-2"/>
        <n v="-5.7509600938203898E-2"/>
        <n v="0.1840511785869976"/>
        <n v="-4.9231076440156785E-2"/>
        <n v="8.2977972200451333E-2"/>
        <n v="4.0516023501679044E-2"/>
        <n v="8.7452358707419409E-2"/>
        <n v="-0.14069092654880477"/>
        <n v="3.1362191919734883E-2"/>
        <n v="-4.6686155168073507E-2"/>
        <n v="-0.12229008244350137"/>
        <n v="0.10363771309396363"/>
        <n v="-0.55839299648571217"/>
        <n v="-0.12241464451003137"/>
        <n v="-3.019825251518482E-2"/>
        <n v="7.1306612443905903E-2"/>
        <n v="-0.18364175802924843"/>
        <n v="4.0829077732684294E-2"/>
        <n v="-0.11174962987792958"/>
        <n v="1.2004191790539451"/>
        <n v="8.2246376811594191E-2"/>
        <n v="0.22324803045110131"/>
        <n v="5.9032986501891482E-2"/>
        <n v="-0.37594234941110949"/>
        <n v="3.03652884720651E-2"/>
        <n v="8.1492115581014435E-2"/>
        <n v="-7.7860132236055479E-2"/>
        <n v="-0.16522538222440208"/>
        <n v="-0.13097833046398133"/>
        <n v="-4.6617420803931608E-2"/>
        <n v="1.0202070652584099"/>
        <n v="1.0355904530176874E-2"/>
        <n v="-0.11261551390237801"/>
        <n v="3.2510015366695066E-2"/>
        <n v="0.11595244647875091"/>
        <n v="3.8334933760332257E-2"/>
        <n v="-0.14866249706049239"/>
        <n v="-2.4003516193720209E-3"/>
        <n v="-0.12101539450238075"/>
        <n v="7.3381290249115549E-2"/>
        <n v="-0.45549226537958976"/>
        <n v="0.11773844194404104"/>
        <n v="-2.6704205453110585E-2"/>
        <n v="0.15016750885693586"/>
        <n v="3.2486296530253478E-2"/>
        <n v="0.22259812803337153"/>
        <n v="3.1850312992747876E-2"/>
        <n v="0.77964973472889199"/>
        <n v="-0.16532796254967064"/>
        <n v="6.221354938736634E-2"/>
        <n v="2.0949052908036059E-2"/>
        <n v="-6.7210947055343917E-2"/>
        <n v="-0.10790000739365102"/>
        <n v="8.3129559033894296E-3"/>
        <n v="3.9878784124722788E-2"/>
        <n v="0.16161637241398497"/>
        <n v="-0.52087951809985289"/>
        <n v="0.12652928215188264"/>
        <n v="6.1529171460528609E-2"/>
        <n v="-8.3514783877319365E-2"/>
        <n v="-7.6010929963872487E-2"/>
        <n v="9.8032926600166714E-3"/>
        <n v="-9.3912999215507775E-2"/>
        <n v="0.9239043412518404"/>
        <n v="-0.27312591355188975"/>
        <n v="-0.13870878771620221"/>
        <n v="0.28376620785956508"/>
        <n v="0.12600537470079898"/>
        <n v="-1.9698327529031001E-2"/>
        <n v="0.10380374707337348"/>
        <n v="0.7302283946685022"/>
        <n v="0.2472495952251057"/>
        <n v="-1.3246855591761975E-3"/>
        <n v="-3.0611356968823777E-4"/>
        <n v="2.9183076903552152E-2"/>
        <n v="-0.11397510352957152"/>
        <n v="0.10543108751981545"/>
        <n v="-0.38690483590402214"/>
        <n v="-7.8703103693101739E-2"/>
        <n v="9.246269927953743E-2"/>
        <n v="-0.14794268586809256"/>
        <n v="-0.17094798772087394"/>
        <n v="8.5294138133996444E-2"/>
        <n v="-1.1071457346926161E-2"/>
        <n v="1.9271173724444424E-3"/>
        <n v="-3.6611108180407914E-2"/>
        <n v="-0.14743647070153953"/>
        <n v="-6.796122408523797E-2"/>
        <n v="-4.0209787320542922E-2"/>
        <n v="4.9896948901256177E-2"/>
        <n v="-8.6084544765537951E-2"/>
        <n v="-5.7604244424950046E-2"/>
        <n v="6.1241770520528371E-2"/>
        <n v="0.12861441428720322"/>
        <n v="2.0408256467735919E-2"/>
        <n v="5.8909167924360961E-2"/>
        <n v="9.5618126577945217E-2"/>
        <n v="-3.8461596087691285E-2"/>
        <n v="0.13802425552968423"/>
        <n v="-0.11385018040418016"/>
        <n v="4.0192888689237538E-2"/>
        <n v="-1.0784869725448676E-2"/>
        <n v="6.5633229561417927E-2"/>
        <n v="-0.13879450075185029"/>
        <n v="0.15003704647287197"/>
        <n v="-4.8715414015697567E-2"/>
        <n v="9.352031094676394E-2"/>
        <n v="6.1562684713828197E-2"/>
        <n v="9.5919983195178249E-2"/>
        <n v="-0.14081009196851069"/>
        <n v="-1.7266051880761024E-3"/>
        <n v="-0.13841280293530445"/>
        <n v="-3.7994839312172735E-2"/>
        <n v="1.3929081297989754E-3"/>
        <n v="-3.8564196416479901E-2"/>
        <n v="1.0739098125715163E-2"/>
        <n v="5.3270059523439439E-2"/>
        <n v="0.12948815611104747"/>
        <n v="-1.9079437767929863E-2"/>
        <n v="0.17158506089799253"/>
        <n v="3.9275462276182838E-2"/>
        <n v="-0.19906978466884373"/>
        <n v="-3.9550376388225117E-2"/>
        <n v="0.10489427948257268"/>
        <n v="-5.9319416552465198E-2"/>
        <n v="0.1574640307232813"/>
        <n v="-8.5972568873978084E-2"/>
        <n v="-4.8281170173087862E-2"/>
        <n v="0.13034570703885873"/>
        <n v="3.113289850353107E-2"/>
        <n v="3.8750444482088753E-2"/>
        <n v="-4.0446305109541392E-2"/>
        <n v="-0.10233087689920028"/>
        <n v="-0.54373712252615491"/>
        <n v="4.0964294729756157E-2"/>
        <n v="-2.0820677736646198E-2"/>
        <n v="-2.0762373081679608E-2"/>
        <n v="-9.3590157034063814E-2"/>
        <n v="1.1809360117449152E-2"/>
        <n v="2.1767457361936859E-2"/>
        <n v="1.1472182813955829"/>
        <n v="-7.6288502386822388E-2"/>
        <n v="9.4959494525097998E-2"/>
        <n v="1.8389736789220734E-2"/>
        <n v="5.171274980893803E-2"/>
        <n v="3.1238105124744786E-2"/>
        <n v="0.10412438387938527"/>
        <n v="2.0188825160964097E-2"/>
        <n v="1.7345429029346215E-2"/>
        <n v="1.2231834220112869E-2"/>
        <n v="-3.5684027560325182E-2"/>
        <n v="-1.0229629167273546E-2"/>
        <n v="3.0456570198363897E-2"/>
        <n v="3.0106953334427589E-2"/>
        <n v="-7.8968994091960232E-3"/>
        <n v="9.6160692596560127E-2"/>
        <n v="9.2529574645995316E-2"/>
        <n v="0.10363807913342882"/>
        <n v="1.1029829667104307E-2"/>
        <n v="-0.63082013655867986"/>
        <n v="-0.14638004814298977"/>
        <n v="7.9780559580538757E-2"/>
        <n v="8.3752028081066632E-2"/>
        <n v="-9.6020706524949762E-2"/>
        <n v="-0.14096703779861175"/>
        <n v="-9.0266927359072824E-3"/>
        <n v="1.3503180372102532"/>
        <n v="9.2763758052085699E-3"/>
        <n v="-0.10337316478461622"/>
        <n v="-0.16445501347909486"/>
        <n v="-1.7555963718715928E-2"/>
        <n v="7.3212154268398777E-2"/>
        <n v="8.6768603846072434E-3"/>
        <n v="3.064391629386698E-2"/>
        <n v="1.8893876057097803E-2"/>
        <n v="0.16231751902245817"/>
        <n v="6.1115020545257748E-2"/>
        <n v="4.9113520787332776E-2"/>
        <n v="1.0185488493980932E-2"/>
        <n v="-6.8627473639041092E-2"/>
        <n v="1.0841940708214315E-2"/>
        <n v="-0.10453264967348441"/>
        <n v="-0.18102230670794195"/>
        <n v="2.7222427650719361E-4"/>
        <n v="6.0944893288363611E-2"/>
        <n v="-0.54353363205176886"/>
        <n v="2.971489450401843E-2"/>
        <n v="9.2516029944394562E-2"/>
        <n v="0.12829034045226972"/>
        <n v="5.2218254669348596E-2"/>
        <n v="-4.9304542867056877E-2"/>
        <n v="-1.7757083979647259E-2"/>
        <n v="1.0661671278564273"/>
        <n v="-9.2265921213289248E-3"/>
        <n v="4.3231427631514885E-2"/>
        <n v="1.1373698798706755E-2"/>
        <n v="7.2482342701778446E-2"/>
        <n v="3.0748764093547987E-2"/>
        <n v="-0.12324723048552311"/>
        <n v="0.12805212945143363"/>
        <n v="2.1671906949441988E-2"/>
        <n v="-0.17374224227100332"/>
        <n v="5.1750628343393723E-2"/>
        <n v="-5.8900373158981778E-2"/>
        <n v="-6.6002030475649676E-2"/>
        <n v="2.158414759290106E-2"/>
        <n v="-6.9493243300028373E-2"/>
        <n v="5.9740946129111183E-2"/>
        <n v="1.7803444891387521E-2"/>
        <n v="-7.7849068606202554E-2"/>
        <n v="-1.9872239532180869E-2"/>
        <n v="1.9166708653638898E-2"/>
        <n v="-9.7887729498568721E-2"/>
        <n v="2.2263527915664216E-2"/>
        <n v="6.3144139792796983E-2"/>
        <n v="1.2401324949050219E-2"/>
        <n v="-4.9085629909993767E-2"/>
        <n v="1.9644497734315314E-2"/>
        <n v="0.10249145391272219"/>
        <n v="-0.53590439000986212"/>
        <n v="9.3625553154356611E-2"/>
        <n v="-0.18169466263960421"/>
        <n v="0.14906423033862848"/>
        <n v="-4.0671192642881215E-2"/>
        <n v="-3.849616412812662E-2"/>
        <n v="-9.1954935524514836E-2"/>
        <n v="1.1152745531323451"/>
        <n v="1.9129463456197149E-2"/>
        <n v="5.0505650425083815E-2"/>
        <n v="-1.7540111192366314E-2"/>
        <n v="0.17446451485539427"/>
        <n v="6.2415223682413146E-2"/>
        <n v="-3.0677503703643749E-2"/>
        <n v="7.4326534989770598E-2"/>
        <n v="-0.17286542104971103"/>
        <n v="1.2666670490402376E-2"/>
        <n v="-0.12234217065560604"/>
        <n v="-0.18038878280484005"/>
        <n v="-1.9805813921328408E-2"/>
        <n v="-5.8652468942478331E-2"/>
        <n v="4.1273140835281552E-2"/>
        <n v="8.5402326831010456E-2"/>
        <n v="0.11494806239309452"/>
        <n v="8.1779027429128126E-2"/>
        <n v="0.21871070507745793"/>
        <n v="-0.14034239487284683"/>
        <n v="9.5618491304586994E-2"/>
        <n v="-1.5284980852815488E-3"/>
        <n v="-1.1775966432756357E-2"/>
        <n v="-0.19829372316253391"/>
        <n v="-0.11313267910935909"/>
        <n v="-6.7221653766484701E-2"/>
        <n v="6.1414239622874067E-2"/>
        <n v="7.1705743358689844E-2"/>
        <n v="3.177506709190614E-2"/>
        <n v="9.4961025593371939E-3"/>
        <n v="0.32382903302894461"/>
        <n v="0.19867558485682779"/>
        <n v="1.2531332152540875E-2"/>
        <n v="9.4426795643601791E-2"/>
        <n v="-0.10333342652249045"/>
        <n v="-6.8069667037737314E-2"/>
        <n v="-4.7898905788276158E-2"/>
        <n v="-0.16438069541208"/>
        <n v="-0.13142904531624966"/>
        <n v="3.906748988716191E-2"/>
        <n v="-0.18235948174610572"/>
        <n v="7.0869645087190403E-2"/>
        <n v="-7.8974379069435274E-2"/>
        <n v="2.14525645157293E-2"/>
        <n v="-0.12378515452073491"/>
        <n v="7.3492453743802422E-2"/>
        <n v="-0.15543983474545175"/>
        <n v="0.1293683727802637"/>
        <n v="-3.0024016065268277E-2"/>
        <n v="0.26260801898348074"/>
        <n v="-1.2684939402672679E-2"/>
        <n v="0.16360274375580763"/>
        <n v="-2.2583445107012823E-2"/>
        <n v="0.17160385385363863"/>
        <n v="0.11609911089315084"/>
        <n v="7.4309968434143725E-2"/>
        <n v="-0.15921567732289399"/>
        <n v="-0.57004623700582813"/>
        <n v="0.17109664681616077"/>
        <n v="-2.6689080218361472E-2"/>
        <n v="-1.6965332095788321E-2"/>
        <n v="-9.5681832159261737E-2"/>
        <n v="0.14641762191714625"/>
        <n v="5.4412811318888643E-2"/>
        <n v="1.3547702422639891"/>
        <n v="-6.4550704753341459E-2"/>
        <n v="5.0698941695590971E-2"/>
        <n v="6.2910276291296974E-3"/>
        <n v="6.1489765635050153E-2"/>
        <n v="-0.1012419680467409"/>
        <n v="5.9534056243808253E-2"/>
        <n v="0.20747489400703478"/>
        <n v="-3.9677707910705906E-2"/>
        <n v="1.9222381382533626E-2"/>
        <n v="-8.263346284092199E-3"/>
        <n v="9.5230229133024258E-2"/>
        <n v="-2.0513699985488687E-2"/>
        <n v="-3.623744788939387E-2"/>
        <n v="-0.17928270430340221"/>
        <n v="-4.9824002490055808E-2"/>
        <n v="-3.671571241047511E-2"/>
        <n v="-6.7176289013204826E-2"/>
        <n v="-2.7786352724930241E-2"/>
        <n v="-2.1071274647128546E-2"/>
        <n v="7.0848537461892125E-2"/>
        <n v="-0.1512819413479678"/>
        <n v="6.3777394532654963E-2"/>
        <n v="-0.10633509793798579"/>
        <n v="3.0315187763836571E-2"/>
        <n v="-0.12197005010014961"/>
        <n v="-5.8766203241909509E-2"/>
        <n v="-0.15770913551564303"/>
        <n v="0.21029166080314066"/>
        <n v="-9.6867855803172809E-2"/>
        <n v="0.18819603848330502"/>
        <n v="-1.9849632492091485E-2"/>
        <n v="6.9238688988570773E-2"/>
        <n v="6.335698896963593E-2"/>
        <n v="0.17702582712427128"/>
        <n v="-4.8227189709752039E-2"/>
        <n v="-2.0096189604669967E-2"/>
        <n v="-2.1348651972925126E-2"/>
        <n v="2.0618704144240274E-2"/>
      </sharedItems>
    </cacheField>
    <cacheField name="Traffic Change with respect to same day last week" numFmtId="165">
      <sharedItems containsMixedTypes="1" containsNumber="1" minValue="-0.52999999079076909" maxValue="1.1914892991677402"/>
    </cacheField>
    <cacheField name="Conversion change with respect to same day last week" numFmtId="9">
      <sharedItems containsMixedTypes="1" containsNumber="1" minValue="-0.59195909830169868" maxValue="1.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 name="L2M w.r.t dame day last week" numFmtId="9">
      <sharedItems containsMixedTypes="1" containsNumber="1" minValue="-0.59595960227083933" maxValue="1.3749999518394702" count="354">
        <s v="NA"/>
        <n v="-3.5239395845820809E-9"/>
        <n v="5.0504893948929874E-2"/>
        <n v="3.0000016112237571E-2"/>
        <n v="-8.5714261446491746E-2"/>
        <n v="3.0612227457857077E-2"/>
        <n v="5.208333228591866E-2"/>
        <n v="7.3684321880632897E-2"/>
        <n v="-3.0612350855903081E-2"/>
        <n v="9.6153921001345122E-3"/>
        <n v="-1.9417423042320192E-2"/>
        <n v="8.3333330482179058E-2"/>
        <n v="-3.9603938503448233E-2"/>
        <n v="-1.9801960128157492E-2"/>
        <n v="1.9607752357905017E-2"/>
        <n v="9.4736969696082918E-2"/>
        <n v="-3.8095137311352945E-2"/>
        <n v="-5.9406076379929673E-2"/>
        <n v="-5.7692371236661377E-2"/>
        <n v="4.1237030530143937E-2"/>
        <n v="2.0202032054790209E-2"/>
        <n v="-4.8076959301679323E-2"/>
        <n v="-0.54807690946756116"/>
        <n v="-1.9801923397551158E-2"/>
        <n v="7.3684246611135595E-2"/>
        <n v="0"/>
        <n v="-1.980197603221534E-2"/>
        <n v="1.9802013611849967E-2"/>
        <n v="-4.0404059579993712E-2"/>
        <n v="1.234042310339488"/>
        <n v="5.0505025959466154E-2"/>
        <n v="-2.941172570339956E-2"/>
        <n v="-3.0612044935013571E-2"/>
        <n v="3.5154063438014305E-8"/>
        <n v="-6.9808419156380808E-8"/>
        <n v="1.1862914450766482E-7"/>
        <n v="-2.8571435635021847E-2"/>
        <n v="-2.8846219452244637E-2"/>
        <n v="-2.0202018530045551E-2"/>
        <n v="7.3684062469939748E-2"/>
        <n v="3.030306577463171E-2"/>
        <n v="9.7087268058555498E-3"/>
        <n v="8.4210567642534651E-2"/>
        <n v="9.8040404605359566E-3"/>
        <n v="-2.9702964683878341E-2"/>
        <n v="-1.0309191825908059E-2"/>
        <n v="9.8039580614668331E-3"/>
        <n v="-1.9607894242600565E-2"/>
        <n v="-7.6923005878521966E-2"/>
        <n v="-6.7961304195611305E-2"/>
        <n v="-4.8543794424207753E-2"/>
        <n v="4.0816275883501785E-2"/>
        <n v="6.2499884892301072E-2"/>
        <n v="9.7087049459398944E-3"/>
        <n v="2.550000210987946E-8"/>
        <n v="1.0416636368535181E-2"/>
        <n v="9.3750029174435312E-2"/>
        <n v="-1.0203945810228099E-2"/>
        <n v="-3.9215751298705914E-2"/>
        <n v="-6.8627387776377669E-2"/>
        <n v="9.6153559473064476E-3"/>
        <n v="-9.9999785799986807E-3"/>
        <n v="7.2164960337149031E-2"/>
        <n v="-8.5714222708460741E-2"/>
        <n v="4.1237071390163305E-2"/>
        <n v="7.1428617307271791E-2"/>
        <n v="-7.3858497540157941E-8"/>
        <n v="-9.5238093592796336E-2"/>
        <n v="5.0505021098709468E-2"/>
        <n v="-6.7307686190931637E-2"/>
        <n v="-1.186051223900364E-8"/>
        <n v="3.9603872853995581E-2"/>
        <n v="-2.8571339253511518E-2"/>
        <n v="5.2631707713837406E-2"/>
        <n v="0.10526315138764697"/>
        <n v="-9.6153898295691098E-3"/>
        <n v="2.061846576038473E-2"/>
        <n v="3.1250104777363452E-2"/>
        <n v="-6.6666608611452793E-2"/>
        <n v="-1.9607898347013153E-2"/>
        <n v="-2.0000170231235903E-2"/>
        <n v="-3.8095235851973275E-2"/>
        <n v="1.9417542040847557E-2"/>
        <n v="-3.0302938085692843E-2"/>
        <n v="4.0403887546021755E-2"/>
        <n v="2.0408082957817264E-2"/>
        <n v="-9.999878206789159E-3"/>
        <n v="7.1428603225100362E-2"/>
        <n v="3.960393677626084E-2"/>
        <n v="-2.8571521273469846E-2"/>
        <n v="-7.3088966434653457E-8"/>
        <n v="1.1937629507130509E-7"/>
        <n v="3.0000126298041385E-2"/>
        <n v="1.0100841790163795E-2"/>
        <n v="-5.7142826131208468E-2"/>
        <n v="-6.6666684462544645E-2"/>
        <n v="-9.8038759803875664E-3"/>
        <n v="4.1666702821183899E-2"/>
        <n v="9.7087014499208646E-3"/>
        <n v="9.7086024603321164E-3"/>
        <n v="-2.9999938052512998E-2"/>
        <n v="-4.0404051142573727E-2"/>
        <n v="2.0408203728917051E-2"/>
        <n v="1.9801964227286417E-2"/>
        <n v="3.0000037740002261E-2"/>
        <n v="-9.6154120964384582E-3"/>
        <n v="-8.6538487002538189E-2"/>
        <n v="8.2474166304610685E-2"/>
        <n v="5.2631569229144359E-2"/>
        <n v="4.0000028891708617E-2"/>
        <n v="-1.9417510621078882E-2"/>
        <n v="-7.7669936922877159E-2"/>
        <n v="-1.941740000690606E-2"/>
        <n v="6.3157966519865383E-2"/>
        <n v="-7.6190471178649188E-2"/>
        <n v="4.0000102993045017E-2"/>
        <n v="-2.8846070517210776E-2"/>
        <n v="1.9801981545578329E-2"/>
        <n v="1.0526342670331035E-2"/>
        <n v="-5.9405998371804158E-2"/>
        <n v="3.9603918158988671E-2"/>
        <n v="4.1237105944778474E-2"/>
        <n v="-6.730772587071876E-2"/>
        <n v="-1.9802043385739543E-2"/>
        <n v="1.9417496191914685E-2"/>
        <n v="4.1666654948048443E-2"/>
        <n v="9.4736903245035808E-2"/>
        <n v="-4.7619035744621896E-2"/>
        <n v="-9.900903260423255E-3"/>
        <n v="6.1855615614957227E-2"/>
        <n v="4.0404071939383668E-2"/>
        <n v="-5.7142796865301104E-2"/>
        <n v="-5.0000024196343529E-2"/>
        <n v="-5.7692435005404774E-2"/>
        <n v="-2.9999970737378256E-2"/>
        <n v="3.0000029177763343E-2"/>
        <n v="-1.9417459619854416E-2"/>
        <n v="-7.7669894666066996E-2"/>
        <n v="1.0101014847837764E-2"/>
        <n v="4.2105307935103475E-2"/>
        <n v="-2.0408193148367726E-2"/>
        <n v="5.6661207725738905E-8"/>
        <n v="-9.7088365317793413E-3"/>
        <n v="7.2546570084597306E-8"/>
        <n v="1.0526288050078714E-2"/>
        <n v="3.9999971786605304E-2"/>
        <n v="1.0100998484228407E-2"/>
        <n v="4.1666686146261123E-2"/>
        <n v="6.1855634643845248E-2"/>
        <n v="-2.9411624949602699E-2"/>
        <n v="2.9702895837776744E-2"/>
        <n v="8.3333374492154944E-2"/>
        <n v="-7.6923055980007815E-2"/>
        <n v="3.9999978040345274E-2"/>
        <n v="6.0605909835549143E-2"/>
        <n v="-2.8846115641886882E-2"/>
        <n v="-6.6649812446861745E-8"/>
        <n v="-1.0416683637904156E-2"/>
        <n v="-7.6923046461536693E-2"/>
        <n v="8.2474139830811088E-2"/>
        <n v="1.9417417107497892E-2"/>
        <n v="-9.5238105068244483E-2"/>
        <n v="-1.9802160136903502E-2"/>
        <n v="-6.7307659988393609E-2"/>
        <n v="4.2105280759535013E-2"/>
        <n v="1.0416570358946498E-2"/>
        <n v="-9.523810398699617E-2"/>
        <n v="-4.7619002781875364E-2"/>
        <n v="8.4210578141887371E-2"/>
        <n v="4.0404216518584501E-2"/>
        <n v="4.123704281474927E-2"/>
        <n v="3.0302947753900966E-2"/>
        <n v="-2.061845822307895E-2"/>
        <n v="2.1052703325268096E-2"/>
        <n v="-3.9999936875031561E-2"/>
        <n v="1.9417408545137738E-2"/>
        <n v="-5.9405973151498426E-2"/>
        <n v="-2.9411686941168691E-2"/>
        <n v="5.2631560924996101E-2"/>
        <n v="2.0618505380605168E-2"/>
        <n v="3.1249889662994024E-2"/>
        <n v="-2.8571419800732412E-2"/>
        <n v="-3.8834936423285615E-2"/>
        <n v="4.2105464498808587E-2"/>
        <n v="6.0606076841138945E-2"/>
        <n v="2.000001212264757E-2"/>
        <n v="5.0505124639288024E-2"/>
        <n v="-0.59595960227083933"/>
        <n v="-3.9215723462067253E-2"/>
        <n v="5.0505003059462039E-2"/>
        <n v="5.0504876825647305E-2"/>
        <n v="-4.7619072912636562E-2"/>
        <n v="-2.8829895026838415E-8"/>
        <n v="-4.8076911036283532E-2"/>
        <n v="1.3749999518394702"/>
        <n v="4.0816541751299562E-2"/>
        <n v="9.6153697954910466E-3"/>
        <n v="-2.8846115347458956E-2"/>
        <n v="1.9999966472289632E-2"/>
        <n v="-5.8823547772859142E-2"/>
        <n v="4.0404104943706276E-2"/>
        <n v="5.2631652376363469E-2"/>
        <n v="-1.9607875564000676E-2"/>
        <n v="-1.9047568269251136E-2"/>
        <n v="9.9009581867819385E-3"/>
        <n v="-6.8627435811957516E-2"/>
        <n v="2.0833352417464424E-2"/>
        <n v="-2.9126213153819802E-2"/>
        <n v="-3.999993624377729E-2"/>
        <n v="-5.0000013282544442E-2"/>
        <n v="-1.9417427955689681E-2"/>
        <n v="-2.9411705732162674E-2"/>
        <n v="1.0526288216142543E-2"/>
        <n v="7.1428602986852496E-2"/>
        <n v="-4.8469636637626934E-8"/>
        <n v="6.2499885468792149E-2"/>
        <n v="2.1052600181612036E-2"/>
        <n v="2.970292418015541E-2"/>
        <n v="4.0403985228002481E-2"/>
        <n v="7.2916724218754281E-2"/>
        <n v="-4.7619048012258913E-2"/>
        <n v="-5.0000001424107432E-2"/>
        <n v="2.9411787610014395E-2"/>
        <n v="3.092788116659273E-2"/>
        <n v="-3.8461518229176206E-2"/>
        <n v="9.7088738229960114E-3"/>
        <n v="-8.2524273636863654E-8"/>
        <n v="-5.5273208232620163E-9"/>
        <n v="2.1052579072234234E-2"/>
        <n v="-8.571418782445428E-2"/>
        <n v="2.0000033736787381E-2"/>
        <n v="-2.0000008885447285E-2"/>
        <n v="-6.7307769767425696E-2"/>
        <n v="-5.8252406488113806E-2"/>
        <n v="2.9999971145111548E-2"/>
        <n v="-2.4742477067185575E-8"/>
        <n v="5.2083233823143837E-2"/>
        <n v="4.0816261749863747E-2"/>
        <n v="4.1237169446747934E-2"/>
        <n v="-2.0618528029265004E-2"/>
        <n v="-9.7087040514215461E-3"/>
        <n v="2.061856201434531E-2"/>
        <n v="-2.9702994700507079E-2"/>
        <n v="-4.0000151904839187E-2"/>
        <n v="-2.9411629615505364E-2"/>
        <n v="3.9603837651913887E-2"/>
        <n v="5.263160158092961E-2"/>
        <n v="-3.9215675690683183E-2"/>
        <n v="9.7918468888735788E-9"/>
        <n v="-3.0612166696774024E-2"/>
        <n v="9.3750010763725244E-2"/>
        <n v="-4.0404220782814693E-2"/>
        <n v="-8.5714215071390321E-2"/>
        <n v="-4.0000000482837916E-2"/>
        <n v="-8.3975004061542791E-8"/>
        <n v="2.0202111298031511E-2"/>
        <n v="9.4736820676873945E-2"/>
        <n v="2.9809700263783157E-8"/>
        <n v="2.1052697226750849E-2"/>
        <n v="1.0416599063289622E-2"/>
        <n v="4.1666619685372552E-2"/>
        <n v="1.0204142968423424E-2"/>
        <n v="-1.9802077319929001E-2"/>
        <n v="-6.730770073784309E-2"/>
        <n v="-6.6666718113825851E-2"/>
        <n v="6.1855642622671514E-2"/>
        <n v="2.0618600837373213E-2"/>
        <n v="-9.9999925249004695E-3"/>
        <n v="1.0101010462650883E-2"/>
        <n v="6.0606031477791422E-2"/>
        <n v="2.0618661584254294E-2"/>
        <n v="7.1428626475593893E-2"/>
        <n v="-3.8834969171789524E-2"/>
        <n v="-5.9394103302246037E-8"/>
        <n v="-4.0404019801325131E-2"/>
        <n v="3.9999925634637279E-2"/>
        <n v="-6.6666577501603985E-2"/>
        <n v="-4.0404036470283677E-2"/>
        <n v="-9.5236846677686504E-3"/>
        <n v="3.0303146678507309E-2"/>
        <n v="3.0303038950185268E-2"/>
        <n v="2.1052615132040486E-2"/>
        <n v="-2.8846100986529732E-2"/>
        <n v="5.2631546112283933E-2"/>
        <n v="-5.7692364335817814E-2"/>
        <n v="-9.8039915255448973E-3"/>
        <n v="-2.9411692080629992E-2"/>
        <n v="4.1237088797290378E-2"/>
        <n v="1.9801929286341613E-2"/>
        <n v="3.0000012084575367E-2"/>
        <n v="-5.0000119629714845E-2"/>
        <n v="7.1428472846377877E-2"/>
        <n v="-3.9603899962223021E-2"/>
        <n v="-3.0303123150914435E-2"/>
        <n v="9.901024054021379E-3"/>
        <n v="-1.9417420463751389E-2"/>
        <n v="-6.796111175454167E-2"/>
        <n v="9.4736988039403114E-2"/>
        <n v="-9.5238078363256706E-2"/>
        <n v="4.1237132799597287E-2"/>
        <n v="1.041675732169578E-2"/>
        <n v="-9.8039153253003386E-3"/>
        <n v="9.9009427419523011E-3"/>
        <n v="6.2499953192104218E-2"/>
        <n v="-8.6538624407224485E-2"/>
        <n v="0.10526313728032233"/>
        <n v="-1.9801936939940368E-2"/>
        <n v="-1.0309324471696191E-2"/>
        <n v="-5.9405960184384599E-2"/>
        <n v="-9.8039146714037351E-3"/>
        <n v="2.9411730517910906E-2"/>
        <n v="6.3157931536669931E-2"/>
        <n v="-3.8095120900919155E-2"/>
        <n v="1.0416655531992447E-2"/>
        <n v="4.2105250177721931E-2"/>
        <n v="-9.9009236016756041E-3"/>
        <n v="-3.8095097922600685E-2"/>
        <n v="1.9801997002018235E-2"/>
        <n v="3.9603842550630208E-2"/>
        <n v="1.0526357661139629E-2"/>
        <n v="5.1546391472929276E-2"/>
        <n v="4.0404037250012292E-2"/>
        <n v="3.9999977101296658E-2"/>
        <n v="3.9603800085355578E-2"/>
        <n v="9.7088663061508651E-3"/>
        <n v="-1.9047558436294687E-2"/>
        <n v="7.2916660695965474E-2"/>
        <n v="-4.9019552793320598E-2"/>
        <n v="-3.883493411808725E-2"/>
        <n v="-3.8461571564425978E-2"/>
        <n v="-6.6666583826624271E-2"/>
        <n v="-6.7307788187726647E-2"/>
        <n v="-5.8252395736066442E-2"/>
        <n v="1.1255413934208036E-7"/>
        <n v="7.2164873623618453E-2"/>
        <n v="-3.0302990738551805E-2"/>
        <n v="-4.0000015334695105E-2"/>
        <n v="4.0816347368145545E-2"/>
        <n v="2.6906243233426608E-8"/>
        <n v="-5.6661204617114436E-8"/>
        <n v="-3.8835017822104634E-2"/>
        <n v="-8.653845022878659E-2"/>
        <n v="-8.969747689047125E-8"/>
        <n v="5.2083374099396229E-2"/>
        <n v="-6.8627534921663846E-2"/>
        <n v="3.0927857245267365E-2"/>
        <n v="5.1546375448807247E-2"/>
        <n v="2.0202121474216073E-2"/>
        <n v="6.3158000381352997E-2"/>
        <n v="4.1666759474071613E-2"/>
        <n v="-4.9504968913895664E-2"/>
        <n v="1.0526279629363922E-2"/>
        <n v="-3.0000027824012232E-2"/>
        <n v="-2.9411768619232892E-2"/>
      </sharedItems>
    </cacheField>
    <cacheField name="M2C w.r.t same day last week" numFmtId="9">
      <sharedItems containsMixedTypes="1" containsNumber="1" minValue="-0.57894739660948003" maxValue="1.5000004734380563" count="360">
        <s v="NA"/>
        <n v="-4.8543690197303091E-2"/>
        <n v="1.0000511727358719E-2"/>
        <n v="1.0415836533304246E-2"/>
        <n v="5.6296562300772734E-8"/>
        <n v="2.0408314581632947E-2"/>
        <n v="-1.9802077579766042E-2"/>
        <n v="1.0416682420020473E-2"/>
        <n v="3.0612432378004595E-2"/>
        <n v="1.9801783700777786E-2"/>
        <n v="-1.0308829711940137E-2"/>
        <n v="2.9703092977884982E-2"/>
        <n v="-1.9999902328494024E-2"/>
        <n v="5.0505322299537747E-2"/>
        <n v="7.2164954141813231E-2"/>
        <n v="-4.9505089835207738E-2"/>
        <n v="9.7085817910698147E-3"/>
        <n v="-1.0416453034120865E-2"/>
        <n v="-3.8461454986506216E-2"/>
        <n v="7.1428589893537398E-2"/>
        <n v="-1.0942487504994602E-7"/>
        <n v="-6.7307848639353574E-2"/>
        <n v="8.3332559140494533E-2"/>
        <n v="-1.7656806416965765E-7"/>
        <n v="6.3157856336027773E-2"/>
        <n v="2.999974281412765E-2"/>
        <n v="-7.6190405171793207E-2"/>
        <n v="-4.8076917666472041E-2"/>
        <n v="2.0618734792778426E-2"/>
        <n v="-2.8845516358522727E-2"/>
        <n v="-3.8461257349129085E-2"/>
        <n v="-9.9008002323367483E-3"/>
        <n v="-1.9417504842426103E-2"/>
        <n v="8.2474178066321402E-2"/>
        <n v="3.8200203000826605E-8"/>
        <n v="1.0100805642443422E-2"/>
        <n v="-3.9603837237817907E-2"/>
        <n v="2.99997604628639E-2"/>
        <n v="-5.0000182538154636E-2"/>
        <n v="2.9383318578268813E-7"/>
        <n v="-4.7619145381102901E-2"/>
        <n v="-3.030293125720851E-2"/>
        <n v="5.0000162349815191E-2"/>
        <n v="-0.56701031734702356"/>
        <n v="-5.8252229514083709E-2"/>
        <n v="1.0526312613097444E-2"/>
        <n v="5.6719670293858826E-8"/>
        <n v="-5.0000140905708257E-2"/>
        <n v="8.333324971330458E-2"/>
        <n v="-3.8095390258688577E-2"/>
        <n v="1.4523805158365186"/>
        <n v="-1.0309223843541604E-2"/>
        <n v="3.1249904776907478E-2"/>
        <n v="3.9603775754624593E-2"/>
        <n v="5.2631779252142019E-2"/>
        <n v="-7.6923063134606506E-2"/>
        <n v="2.9703170922326771E-2"/>
        <n v="-7.7670137966654229E-2"/>
        <n v="1.041647581229932E-2"/>
        <n v="-1.5999554037193775E-7"/>
        <n v="-6.8973454281362478E-8"/>
        <n v="-9.9999224199929237E-3"/>
        <n v="6.2500004676606657E-2"/>
        <n v="-9.6153960629744573E-3"/>
        <n v="4.2105425453004663E-2"/>
        <n v="-2.0618483960505252E-2"/>
        <n v="1.904281514697459E-7"/>
        <n v="-9.5237402268267823E-3"/>
        <n v="5.0504961268183379E-2"/>
        <n v="-3.9215736006802282E-2"/>
        <n v="9.7089246885728731E-3"/>
        <n v="6.0606468891118981E-2"/>
        <n v="4.2105180237766771E-2"/>
        <n v="-1.0100994618661541E-2"/>
        <n v="-7.6923139557080633E-2"/>
        <n v="-3.8461503515282769E-2"/>
        <n v="5.1020255191124297E-2"/>
        <n v="-1.9231086238971185E-2"/>
        <n v="-4.7619227486649485E-2"/>
        <n v="1.0101073863401533E-2"/>
        <n v="3.0532784744963237E-7"/>
        <n v="1.0416890622818142E-2"/>
        <n v="9.9998798355669383E-3"/>
        <n v="-6.7961274741228928E-2"/>
        <n v="2.94119403300106E-2"/>
        <n v="-9.999989044464086E-3"/>
        <n v="3.9999798542984077E-2"/>
        <n v="-0.48979617291931032"/>
        <n v="5.1546400038013696E-2"/>
        <n v="2.3121361958367004E-7"/>
        <n v="5.2083522790502768E-2"/>
        <n v="-6.6666969253381447E-2"/>
        <n v="2.3601847143339683E-8"/>
        <n v="-7.6922606525024029E-2"/>
        <n v="0.94000053800870198"/>
        <n v="-6.8627406366330912E-2"/>
        <n v="-9.9011337123791066E-3"/>
        <n v="2.9702948935431461E-2"/>
        <n v="5.1020563753471304E-2"/>
        <n v="-3.0303103166703704E-2"/>
        <n v="7.2916519884353992E-2"/>
        <n v="0.73195869172841044"/>
        <n v="8.421019863662127E-2"/>
        <n v="9.9998220177808239E-3"/>
        <n v="-9.6153237985004969E-3"/>
        <n v="-7.5513427622020401E-8"/>
        <n v="1.2985642894314253E-7"/>
        <n v="-9.7086434650468512E-3"/>
        <n v="-0.42857151946575822"/>
        <n v="-7.7669905622844593E-2"/>
        <n v="-3.9603746666213469E-2"/>
        <n v="9.7086529732131055E-3"/>
        <n v="-3.8834647643419484E-2"/>
        <n v="5.2083305071124686E-2"/>
        <n v="9.803783250699194E-3"/>
        <n v="2.0833334594179131E-2"/>
        <n v="7.3684194432599437E-2"/>
        <n v="-1.0309351956360513E-2"/>
        <n v="1.8860765282902037E-7"/>
        <n v="-4.0404446079675527E-2"/>
        <n v="9.9008827874436101E-3"/>
        <n v="-7.7670029762231363E-2"/>
        <n v="3.0612396720372193E-2"/>
        <n v="1.9607762544149754E-2"/>
        <n v="3.1250045098268009E-2"/>
        <n v="-2.1100107405747082E-7"/>
        <n v="3.1206023276553196E-7"/>
        <n v="-1.9607876262673574E-2"/>
        <n v="0.10526300533785715"/>
        <n v="2.9702924112918749E-2"/>
        <n v="-5.7692377144951457E-2"/>
        <n v="6.0605867963525739E-2"/>
        <n v="-7.6923089397346822E-2"/>
        <n v="3.1579048354050343E-2"/>
        <n v="-1.0000014377761879E-2"/>
        <n v="1.0235153324877899E-7"/>
        <n v="9.6155583013330936E-3"/>
        <n v="0"/>
        <n v="-9.5235960039636858E-3"/>
        <n v="5.2083527757447623E-2"/>
        <n v="-2.0408480062736434E-2"/>
        <n v="-2.0202223232990701E-2"/>
        <n v="-2.8571297953020158E-2"/>
        <n v="-6.6666878522770645E-2"/>
        <n v="5.1020457430180022E-2"/>
        <n v="-9.615532153217643E-3"/>
        <n v="-2.9703215442501651E-2"/>
        <n v="4.1666829137147365E-2"/>
        <n v="2.0618749056393604E-2"/>
        <n v="-3.9215975714460005E-2"/>
        <n v="2.0408298025622384E-2"/>
        <n v="9.7090593492654698E-3"/>
        <n v="-7.766978799699209E-2"/>
        <n v="2.0408386462318351E-2"/>
        <n v="3.9999956605554887E-2"/>
        <n v="3.0303136585074997E-2"/>
        <n v="7.142909150295873E-2"/>
        <n v="-3.9999986764861273E-2"/>
        <n v="-5.7692294464007032E-2"/>
        <n v="9.473689172359423E-2"/>
        <n v="1.9999823241950487E-2"/>
        <n v="-8.6538472421935242E-2"/>
        <n v="-6.8627467934502029E-2"/>
        <n v="-2.8571607458791171E-2"/>
        <n v="7.291692141834516E-2"/>
        <n v="5.102043105635623E-2"/>
        <n v="-8.6538489999999912E-2"/>
        <n v="1.9608065251683238E-2"/>
        <n v="6.315823285904365E-2"/>
        <n v="4.2105313802588418E-2"/>
        <n v="-4.9019786461369397E-2"/>
        <n v="-5.8252847443228783E-2"/>
        <n v="-6.7961068697693805E-2"/>
        <n v="8.4210640851316798E-2"/>
        <n v="9.6153772065961096E-3"/>
        <n v="3.9603973892463396E-2"/>
        <n v="1.0100990054437986E-2"/>
        <n v="2.0618607695191526E-2"/>
        <n v="6.1855891523093787E-2"/>
        <n v="8.3333088551329704E-2"/>
        <n v="-1.9417766120608304E-2"/>
        <n v="-3.8095240474528169E-2"/>
        <n v="-8.5714531940275007E-2"/>
        <n v="-9.9999183730993257E-3"/>
        <n v="4.0404018470755698E-2"/>
        <n v="-1.9417661912481732E-2"/>
        <n v="-9.6155188278593817E-3"/>
        <n v="1.9802139625167969E-2"/>
        <n v="1.9801891762183832E-2"/>
        <n v="4.166675888758542E-2"/>
        <n v="-2.4695566513965872E-7"/>
        <n v="-4.854330199108059E-2"/>
        <n v="-4.9504783649126138E-2"/>
        <n v="9.708929466619054E-3"/>
        <n v="1.9417301213995319E-2"/>
        <n v="-7.7670017861540819E-2"/>
        <n v="-9.8479579824228836E-8"/>
        <n v="1.7955054865126385E-7"/>
        <n v="-1.513243071959991E-7"/>
        <n v="2.0833271930895458E-2"/>
        <n v="-6.7307736440819665E-2"/>
        <n v="-7.6190468640130016E-2"/>
        <n v="8.421053197144901E-2"/>
        <n v="9.7611200455816061E-8"/>
        <n v="-1.0100985238119309E-2"/>
        <n v="1.0204014082449309E-2"/>
        <n v="4.0816447291996294E-2"/>
        <n v="8.5113614822773798E-8"/>
        <n v="6.1855881454901729E-2"/>
        <n v="-7.7669930661339315E-2"/>
        <n v="-9.9999731769968569E-3"/>
        <n v="4.7287072479917924E-8"/>
        <n v="-1.570973403586251E-7"/>
        <n v="9.8036753199515214E-3"/>
        <n v="-2.0618715196248361E-2"/>
        <n v="9.7088174174004838E-3"/>
        <n v="1.0526317221645431E-2"/>
        <n v="1.0100976040322118E-2"/>
        <n v="6.1224467076987699E-2"/>
        <n v="-1.0100928482280613E-2"/>
        <n v="-4.854360491387133E-2"/>
        <n v="9.4737055742428078E-2"/>
        <n v="-4.8076974138817397E-2"/>
        <n v="1.0416892971213176E-2"/>
        <n v="1.9999671145963127E-2"/>
        <n v="-3.8461761132460137E-2"/>
        <n v="3.0611994674026644E-2"/>
        <n v="2.0408260104270992E-2"/>
        <n v="-4.8077226104462523E-2"/>
        <n v="4.0403905609483814E-2"/>
        <n v="8.2474017981154724E-2"/>
        <n v="-1.9607522382328435E-2"/>
        <n v="-2.0000044474226653E-2"/>
        <n v="1.9802363081942165E-2"/>
        <n v="-2.0000167627085896E-2"/>
        <n v="1.0101011353646161E-2"/>
        <n v="9.7087125560291199E-3"/>
        <n v="-9.5237560118581754E-3"/>
        <n v="3.0000038880412472E-2"/>
        <n v="-3.0612279377024709E-2"/>
        <n v="-1.9417843887022834E-2"/>
        <n v="4.0816502484330108E-2"/>
        <n v="-9.9997531114558447E-3"/>
        <n v="-4.8076746117372893E-2"/>
        <n v="-2.884602425468108E-2"/>
        <n v="1.9417431867834622E-2"/>
        <n v="2.105271133088249E-2"/>
        <n v="-2.9702616613799915E-2"/>
        <n v="-3.9215919748351813E-2"/>
        <n v="-2.020211817796691E-2"/>
        <n v="-0.55555583947261233"/>
        <n v="2.9702793771912761E-2"/>
        <n v="-8.571418542444742E-2"/>
        <n v="6.1856023491528855E-2"/>
        <n v="-3.0612382927451831E-2"/>
        <n v="4.0816837928921545E-2"/>
        <n v="3.0927870853731276E-2"/>
        <n v="1.2954556157538075"/>
        <n v="9.6155418415586613E-3"/>
        <n v="8.3332959942197249E-2"/>
        <n v="-4.8543932443480875E-2"/>
        <n v="7.3684248852305734E-2"/>
        <n v="-5.7567568823024828E-8"/>
        <n v="-2.9999829888099239E-2"/>
        <n v="-9.9009974592395578E-3"/>
        <n v="-5.7143063421372098E-2"/>
        <n v="-3.8461397707795331E-2"/>
        <n v="-1.2469460408670585E-7"/>
        <n v="-2.9411571032051054E-2"/>
        <n v="-4.9019951104512183E-2"/>
        <n v="2.0618556709943503E-2"/>
        <n v="-9.9999808944563062E-3"/>
        <n v="2.02022760256928E-2"/>
        <n v="-9.9998282183326737E-3"/>
        <n v="6.122441042651805E-2"/>
        <n v="1.0100746111059822E-2"/>
        <n v="-1.030919384958473E-2"/>
        <n v="-2.0202345418408929E-2"/>
        <n v="-2.0202173158092251E-2"/>
        <n v="-4.9504851483667345E-2"/>
        <n v="-2.020209889274982E-2"/>
        <n v="-7.69230200274581E-2"/>
        <n v="4.9999793071922927E-2"/>
        <n v="-1.0416674952641647E-2"/>
        <n v="6.1855723083976466E-2"/>
        <n v="3.0927972165151196E-2"/>
        <n v="6.249990280134643E-2"/>
        <n v="7.2164950341893075E-2"/>
        <n v="1.0417003564739069E-2"/>
        <n v="-6.6666407050682941E-2"/>
        <n v="0.10526337375537098"/>
        <n v="-3.8834862512548529E-2"/>
        <n v="1.0000139971770405E-2"/>
        <n v="-2.9411811919884179E-2"/>
        <n v="-6.7307529363299645E-2"/>
        <n v="-1.0309581680237767E-2"/>
        <n v="5.1020645377010121E-2"/>
        <n v="-8.5714621313318307E-2"/>
        <n v="5.050510022784982E-2"/>
        <n v="-4.9505064669794319E-2"/>
        <n v="-1.6810608094441903E-7"/>
        <n v="-2.0618557868033793E-2"/>
        <n v="4.1666879953670577E-2"/>
        <n v="-3.8835279898416175E-2"/>
        <n v="-1.0416579418319305E-2"/>
        <n v="-1.9230747220690514E-2"/>
        <n v="6.2500000361962904E-2"/>
        <n v="-4.0403960912302916E-2"/>
        <n v="-6.3231656244333578E-8"/>
        <n v="2.9999948067531479E-2"/>
        <n v="3.0303013124793887E-2"/>
        <n v="8.4210574193935628E-2"/>
        <n v="-2.8130557361283337E-7"/>
        <n v="-6.8627481263608847E-2"/>
        <n v="-0.57894739660948003"/>
        <n v="1.0526321007173767E-2"/>
        <n v="-2.9126075087589576E-2"/>
        <n v="-9.8038386498577879E-3"/>
        <n v="9.7087929732235789E-3"/>
        <n v="1.9608070177848713E-2"/>
        <n v="6.3157859467735111E-2"/>
        <n v="1.5000004734380563"/>
        <n v="4.1666455053808393E-2"/>
        <n v="1.0000003687010928E-2"/>
        <n v="9.9010911868295803E-3"/>
        <n v="-6.7307696023802932E-2"/>
        <n v="-5.7692226548376913E-2"/>
        <n v="-4.9504799548045209E-2"/>
        <n v="9.9999526957554874E-3"/>
        <n v="-1.9999761003473338E-2"/>
        <n v="2.9702707170469411E-2"/>
        <n v="-2.9411916383098924E-2"/>
        <n v="7.2164849122470232E-2"/>
        <n v="6.1224117926699018E-2"/>
        <n v="5.2083242420382314E-2"/>
        <n v="-2.9702884930756679E-2"/>
        <n v="4.0815878915200665E-2"/>
        <n v="-2.8845982995050923E-2"/>
        <n v="2.0201932494485986E-2"/>
        <n v="-3.8461621409437097E-2"/>
        <n v="-7.6922687958343228E-2"/>
        <n v="1.9801992094239607E-2"/>
        <n v="-3.0612481343409659E-2"/>
        <n v="1.3736004822462178E-7"/>
        <n v="-1.9802175145740009E-2"/>
        <n v="-3.9603597098838983E-2"/>
        <n v="-9.999572722157346E-3"/>
        <n v="2.0833374938063809E-2"/>
        <n v="-6.7961145586713623E-2"/>
        <n v="0.10526313568085044"/>
        <n v="-6.8627152588958129E-2"/>
        <n v="1.7612831570978926E-7"/>
        <n v="6.1855434340853055E-2"/>
        <n v="4.0403880280238225E-2"/>
        <n v="6.1224390493674674E-2"/>
        <n v="5.2083334813527671E-2"/>
        <n v="2.4168897216902963E-7"/>
        <n v="1.0526154729200821E-2"/>
        <n v="3.9848783606188931E-8"/>
        <n v="-7.7670037165126216E-2"/>
      </sharedItems>
    </cacheField>
    <cacheField name="C2P w.r.t same day last week" numFmtId="9">
      <sharedItems containsMixedTypes="1" containsNumber="1" minValue="-0.53846175315374123" maxValue="1.1224496738699306" count="359">
        <s v="NA"/>
        <n v="6.1224239914980716E-2"/>
        <n v="3.0302432135410173E-2"/>
        <n v="2.0833674287895176E-2"/>
        <n v="3.1578475549952412E-2"/>
        <n v="-2.8571445792771488E-2"/>
        <n v="-1.9999657537945525E-2"/>
        <n v="-7.6153691974667481E-7"/>
        <n v="-4.807652191931322E-2"/>
        <n v="-1.9607892854352382E-2"/>
        <n v="-1.0204133603334054E-2"/>
        <n v="-3.0611736495781527E-2"/>
        <n v="1.9607533282349321E-2"/>
        <n v="6.1224183723797454E-2"/>
        <n v="9.4737407672766505E-2"/>
        <n v="-2.0202279960467306E-2"/>
        <n v="2.574357422790996E-7"/>
        <n v="1.0308630771063809E-2"/>
        <n v="8.4209904804703362E-2"/>
        <n v="-5.769201717667205E-2"/>
        <n v="-1.9230586457108845E-2"/>
        <n v="-9.6153609498674797E-3"/>
        <n v="2.0618417861274718E-2"/>
        <n v="-3.9999507517126554E-2"/>
        <n v="-1.02037960165835E-2"/>
        <n v="4.9237303834104296E-7"/>
        <n v="4.081625187988891E-2"/>
        <n v="2.9411721972869787E-2"/>
        <n v="-1.9417226027450885E-2"/>
        <n v="-2.0201651638942719E-2"/>
        <n v="-1.0417198237503755E-2"/>
        <n v="4.1237038355001587E-2"/>
        <n v="-5.8252272489413892E-2"/>
        <n v="9.8038615529216777E-3"/>
        <n v="-8.571456673476896E-2"/>
        <n v="9.9010203298601773E-3"/>
        <n v="7.2164656822276463E-2"/>
        <n v="7.3684674233033265E-2"/>
        <n v="-3.9603732674964975E-2"/>
        <n v="4.1236556896707688E-2"/>
        <n v="-1.9417622695553138E-2"/>
        <n v="-1.0416334513597247E-2"/>
        <n v="2.9411146393214294E-2"/>
        <n v="9.6143445174754483E-3"/>
        <n v="-1.960841773829014E-2"/>
        <n v="6.1855754194577228E-2"/>
        <n v="2.9702737974934834E-2"/>
        <n v="-4.9504715326525561E-2"/>
        <n v="0"/>
        <n v="-3.8094614313931019E-2"/>
        <n v="-2.8570404886888778E-2"/>
        <n v="5.0000071181356409E-2"/>
        <n v="-3.8834781612481994E-2"/>
        <n v="9.6156294347693461E-3"/>
        <n v="-0.48958358524039425"/>
        <n v="0.10526314625144662"/>
        <n v="9.900371091160709E-3"/>
        <n v="3.16591619586859E-9"/>
        <n v="-7.6189982470685869E-2"/>
        <n v="-2.0202153149615265E-2"/>
        <n v="-5.7142425637677463E-2"/>
        <n v="1.1224496738699306"/>
        <n v="-9.5238085706966347E-2"/>
        <n v="-6.8627455488447509E-2"/>
        <n v="2.700969066182779E-7"/>
        <n v="-2.067752193912753E-7"/>
        <n v="7.2164558717066951E-2"/>
        <n v="-1.0101305704043773E-2"/>
        <n v="-4.8076661923349362E-2"/>
        <n v="5.2631365022796528E-2"/>
        <n v="4.2105566712915321E-2"/>
        <n v="1.9607633672155123E-2"/>
        <n v="5.1546588131297977E-2"/>
        <n v="-8.6538431282776718E-2"/>
        <n v="6.1224516976005505E-2"/>
        <n v="4.0403658943138243E-2"/>
        <n v="2.0000379435892279E-2"/>
        <n v="9.1669471791178125E-8"/>
        <n v="-4.8076697021672166E-2"/>
        <n v="-4.9019998549087895E-2"/>
        <n v="8.4210603552845598E-2"/>
        <n v="9.6154456811436972E-3"/>
        <n v="-2.9125888683334211E-2"/>
        <n v="2.9411466639187145E-2"/>
        <n v="-1.0101075703767615E-2"/>
        <n v="-4.0404200502572318E-2"/>
        <n v="-2.0618283741517418E-2"/>
        <n v="-7.7669563438227507E-2"/>
        <n v="4.7777564349260615E-8"/>
        <n v="-2.0000324785350965E-2"/>
        <n v="-8.5714210587013562E-2"/>
        <n v="-2.0408452289015111E-2"/>
        <n v="-3.2606001565405052E-7"/>
        <n v="6.3157743542544775E-2"/>
        <n v="9.4736328659880575E-2"/>
        <n v="-4.7619571353577417E-2"/>
        <n v="2.0408160400809283E-2"/>
        <n v="4.1666759914109841E-2"/>
        <n v="9.3750333925295637E-2"/>
        <n v="2.1053175130929969E-2"/>
        <n v="-3.9603878059783271E-2"/>
        <n v="-3.846107135024035E-2"/>
        <n v="5.0000506473760531E-2"/>
        <n v="-4.999990239724228E-2"/>
        <n v="-2.0000179299764054E-2"/>
        <n v="-1.8940802914979571E-7"/>
        <n v="6.1855086812310889E-2"/>
        <n v="7.2164381660695165E-2"/>
        <n v="-5.000001890695549E-2"/>
        <n v="-8.5714311304192159E-2"/>
        <n v="0.10526341329162103"/>
        <n v="-1.0203901974524143E-2"/>
        <n v="-6.6666535709513641E-2"/>
        <n v="-7.7669435763735639E-2"/>
        <n v="-1.9230540869267343E-2"/>
        <n v="7.368398478689886E-2"/>
        <n v="3.1250330009052751E-2"/>
        <n v="-8.5714597582449814E-2"/>
        <n v="-3.3952074818266453E-7"/>
        <n v="2.0408178714460545E-2"/>
        <n v="2.105230536604763E-2"/>
        <n v="-3.9215235901547851E-2"/>
        <n v="-1.9607918944187785E-2"/>
        <n v="1.0100553540590251E-2"/>
        <n v="-3.062394970942961E-8"/>
        <n v="3.4100455281738107E-7"/>
        <n v="-5.0000153590419094E-2"/>
        <n v="7.2165177473321185E-2"/>
        <n v="-3.7864985280577912E-7"/>
        <n v="2.0000081428552807E-2"/>
        <n v="-1.9999902996648222E-2"/>
        <n v="-1.0416173800447237E-2"/>
        <n v="2.0618684511409802E-2"/>
        <n v="3.1578826048628938E-2"/>
        <n v="-6.7307818196163272E-2"/>
        <n v="7.1428502966190299E-2"/>
        <n v="-2.9412041154188939E-2"/>
        <n v="1.0204389840849704E-2"/>
        <n v="9.4736628478026885E-2"/>
        <n v="1.0100549636270051E-2"/>
        <n v="4.0816555786855169E-2"/>
        <n v="5.1546760567697358E-2"/>
        <n v="-6.6666295962671374E-2"/>
        <n v="2.0202449109697707E-2"/>
        <n v="-2.1872665134647917E-7"/>
        <n v="-6.7307808576862138E-2"/>
        <n v="5.0000334220591025E-2"/>
        <n v="-5.8823626528011541E-2"/>
        <n v="9.8037836031112935E-3"/>
        <n v="-1.0204314563600159E-2"/>
        <n v="2.97026860498526E-2"/>
        <n v="-3.0303089079854462E-2"/>
        <n v="5.1546090006231227E-2"/>
        <n v="-9.5238179753857288E-2"/>
        <n v="6.2500224994006093E-2"/>
        <n v="-4.854408333483573E-2"/>
        <n v="8.2473886290383769E-2"/>
        <n v="-9.6156107944904701E-3"/>
        <n v="3.1250033830361179E-2"/>
        <n v="-2.9411365197477002E-2"/>
        <n v="3.1579162505453118E-2"/>
        <n v="-3.9215588555615355E-2"/>
        <n v="5.1020893538147538E-2"/>
        <n v="-7.6190309295170677E-2"/>
        <n v="-6.796177816155613E-2"/>
        <n v="6.0605542634638132E-2"/>
        <n v="5.0505077312197555E-2"/>
        <n v="-1.0204351899304021E-2"/>
        <n v="-5.0503736370721697E-7"/>
        <n v="-2.9126611999782837E-2"/>
        <n v="2.0618717233669814E-2"/>
        <n v="7.2917618264793482E-2"/>
        <n v="-7.6190292893307254E-2"/>
        <n v="-7.6923342744678935E-2"/>
        <n v="-3.2141468697677311E-7"/>
        <n v="1.020398478644724E-2"/>
        <n v="2.9999865330744502E-2"/>
        <n v="4.0403846127417875E-2"/>
        <n v="-7.7669858355480237E-2"/>
        <n v="8.2474444829546689E-2"/>
        <n v="4.1667054774842782E-2"/>
        <n v="3.0928038333314589E-2"/>
        <n v="5.0505218988614153E-2"/>
        <n v="-1.9416944473254372E-2"/>
        <n v="9.7092133602276753E-3"/>
        <n v="7.3684440386685868E-2"/>
        <n v="-1.9047684103469131E-2"/>
        <n v="1.9999639229512312E-2"/>
        <n v="3.0000002450394581E-2"/>
        <n v="-5.7692385822921688E-2"/>
        <n v="-9.9017791961107937E-3"/>
        <n v="-9.6158381682532879E-3"/>
        <n v="2.9411775787385963E-2"/>
        <n v="-2.9126398373182982E-2"/>
        <n v="-6.862704237950501E-2"/>
        <n v="-6.7961106748378075E-2"/>
        <n v="2.0408731782935341E-2"/>
        <n v="3.0000715452885407E-2"/>
        <n v="-6.7961527495662866E-2"/>
        <n v="-2.8571802836935722E-2"/>
        <n v="3.9999963824946638E-2"/>
        <n v="5.2631354010703069E-2"/>
        <n v="1.0416688269502927E-2"/>
        <n v="-4.000051541094618E-2"/>
        <n v="-7.7670160640092578E-2"/>
        <n v="-1.0416460949495887E-2"/>
        <n v="9.8037352878941331E-3"/>
        <n v="-7.6922836336441924E-2"/>
        <n v="3.9999751876417911E-2"/>
        <n v="7.2165263843283256E-2"/>
        <n v="4.2104887925109136E-2"/>
        <n v="1.0526281949095218E-2"/>
        <n v="-6.7960689278955044E-2"/>
        <n v="5.2083172335742889E-2"/>
        <n v="-9.6152149354027383E-3"/>
        <n v="-0.53846175315374123"/>
        <n v="4.211606730031292E-8"/>
        <n v="-3.0302527974824911E-2"/>
        <n v="3.1250306681045892E-2"/>
        <n v="3.1250048419311227E-2"/>
        <n v="-5.9405594271985773E-2"/>
        <n v="-9.7088209151628968E-3"/>
        <n v="0.97916698064497742"/>
        <n v="7.2916853311604024E-2"/>
        <n v="6.2500448542635034E-2"/>
        <n v="-2.0201785994515942E-2"/>
        <n v="2.0201643613032116E-2"/>
        <n v="2.1052240670601075E-2"/>
        <n v="-6.8627435174744789E-2"/>
        <n v="6.3157998834844964E-2"/>
        <n v="-3.8835014699922454E-2"/>
        <n v="-9.8040790167961411E-3"/>
        <n v="4.1236580450687121E-2"/>
        <n v="3.9604366562858262E-2"/>
        <n v="1.0309810979719947E-2"/>
        <n v="3.1579189073908553E-2"/>
        <n v="-9.9008655688209712E-3"/>
        <n v="3.0303002170148252E-2"/>
        <n v="-5.9406103815011768E-2"/>
        <n v="-5.9405391077233194E-2"/>
        <n v="-2.8571804120163025E-2"/>
        <n v="-2.0408329210253151E-2"/>
        <n v="-3.061232400838132E-2"/>
        <n v="-1.0000205361436421E-2"/>
        <n v="9.8041123622520931E-3"/>
        <n v="2.1052739488583772E-2"/>
        <n v="9.4736435044697309E-2"/>
        <n v="1.9607831653851271E-2"/>
        <n v="-1.0416662923316999E-2"/>
        <n v="4.2105041850968972E-2"/>
        <n v="3.0303039236166951E-2"/>
        <n v="-1.9417388902602029E-2"/>
        <n v="2.0617970335744085E-2"/>
        <n v="-7.6923194013081453E-2"/>
        <n v="-1.9230481320591464E-2"/>
        <n v="6.3157815452745236E-2"/>
        <n v="-4.0404103902907162E-2"/>
        <n v="2.9411857049291834E-2"/>
        <n v="-5.9406057694654901E-2"/>
        <n v="5.5122461772860731E-7"/>
        <n v="9.3750155171178351E-2"/>
        <n v="-8.8983207358062089E-8"/>
        <n v="1.9802080723380078E-2"/>
        <n v="5.2631872145051162E-2"/>
        <n v="-8.5714084537787061E-2"/>
        <n v="4.2105613403893072E-2"/>
        <n v="-2.0202166772570918E-2"/>
        <n v="-8.5714137290558767E-2"/>
        <n v="-9.80397588964943E-3"/>
        <n v="-7.7670235929961806E-2"/>
        <n v="-1.0000225070603719E-2"/>
        <n v="4.1666241028444073E-2"/>
        <n v="1.0100317527398373E-2"/>
        <n v="5.0354675762420698E-8"/>
        <n v="9.3749957138350659E-2"/>
        <n v="-5.940564299148765E-2"/>
        <n v="8.4210846314881183E-2"/>
        <n v="1.0101339333406401E-2"/>
        <n v="-1.0000137920997965E-2"/>
        <n v="-2.999999688408439E-2"/>
        <n v="-2.6199794667114418E-7"/>
        <n v="-4.7618968953030416E-2"/>
        <n v="1.0526251313387691E-2"/>
        <n v="-4.8543770746710235E-2"/>
        <n v="2.0000016629388995E-2"/>
        <n v="-3.03028787458135E-2"/>
        <n v="4.1237363999205634E-2"/>
        <n v="5.1546016338329892E-2"/>
        <n v="2.9999502736572481E-2"/>
        <n v="6.2499386222738096E-2"/>
        <n v="3.4164820750248737E-8"/>
        <n v="-6.8627719981044111E-2"/>
        <n v="5.2083523643184693E-2"/>
        <n v="-3.9603907025301477E-2"/>
        <n v="-4.9019019073019421E-2"/>
        <n v="-6.7960951470824149E-2"/>
        <n v="-6.8626749068202542E-2"/>
        <n v="5.1020214969491162E-2"/>
        <n v="-1.1059416504810571E-7"/>
        <n v="-3.9604103081355313E-2"/>
        <n v="-1.030925235231317E-2"/>
        <n v="2.0618040066658461E-2"/>
        <n v="3.1249873696809649E-2"/>
        <n v="7.368391793029061E-2"/>
        <n v="-7.7670184488838667E-2"/>
        <n v="5.2631657820237931E-2"/>
        <n v="1.030929569225747E-2"/>
        <n v="7.2916822864360187E-2"/>
        <n v="6.0606746739074291E-2"/>
        <n v="5.050549731149534E-2"/>
        <n v="2.9411761518776558E-2"/>
        <n v="6.3158844899956712E-2"/>
        <n v="-2.9999814324385921E-2"/>
        <n v="7.1428245561705461E-2"/>
        <n v="1.941709549946502E-2"/>
        <n v="-6.666678372101309E-2"/>
        <n v="-4.8076939466133783E-2"/>
        <n v="-3.8095401878072033E-2"/>
        <n v="3.9603794249552182E-2"/>
        <n v="-1.0309203972160175E-2"/>
        <n v="-7.61902892460804E-2"/>
        <n v="-9.5237068217240983E-3"/>
        <n v="-3.0612459381800128E-2"/>
        <n v="-2.0202183275202734E-2"/>
        <n v="-2.9702636336148225E-2"/>
        <n v="-4.7619514933925133E-2"/>
        <n v="6.2499860644873673E-2"/>
        <n v="6.1855692025719611E-2"/>
        <n v="-5.7692326304437103E-2"/>
        <n v="1.0526328721735867E-2"/>
        <n v="-2.0618627757624686E-2"/>
        <n v="3.0612215410643184E-2"/>
        <n v="2.0000542711182456E-2"/>
        <n v="-9.8039926317745607E-3"/>
        <n v="-2.9126148440579924E-2"/>
        <n v="-2.0407610698902734E-2"/>
        <n v="3.124997209510072E-2"/>
        <n v="2.1052508213992516E-2"/>
        <n v="9.9010917670314669E-3"/>
        <n v="-1.9608416724624322E-2"/>
        <n v="1.5404825859377524E-7"/>
        <n v="-4.9999733560465498E-2"/>
        <n v="2.0832763499893048E-2"/>
        <n v="-4.040371791377384E-2"/>
        <n v="7.216481157569965E-2"/>
        <n v="-1.9608462730468679E-2"/>
        <n v="-4.9999883817654078E-2"/>
        <n v="-5.9405855377534955E-2"/>
        <n v="-1.3490768735469061E-7"/>
        <n v="3.0612073875067258E-2"/>
        <n v="7.3683998851269639E-2"/>
        <n v="-3.8460964053912527E-2"/>
        <n v="4.9999847141527276E-2"/>
        <n v="2.5300844841424919E-7"/>
        <n v="4.2104813158013288E-2"/>
        <n v="4.2105247785959588E-2"/>
        <n v="-5.940595068274046E-2"/>
        <n v="-4.9019733513392949E-2"/>
        <n v="2.0000002819470231E-2"/>
      </sharedItems>
    </cacheField>
    <cacheField name="P2O w.r.t same day last week" numFmtId="9">
      <sharedItems containsMixedTypes="1" containsNumber="1" minValue="-0.52525253838500408" maxValue="1.2127650047192211" count="360">
        <s v="NA"/>
        <n v="-1.9417564355858397E-2"/>
        <n v="6.1225169651507594E-2"/>
        <n v="1.0101461341815332E-2"/>
        <n v="-3.0302944645041796E-2"/>
        <n v="3.0611895738955619E-2"/>
        <n v="-4.0404434912276854E-2"/>
        <n v="6.3158537067777409E-2"/>
        <n v="-1.980229779402809E-2"/>
        <n v="-1.9230950647551204E-2"/>
        <n v="1.999937881945435E-2"/>
        <n v="-7.7002783094304306E-7"/>
        <n v="5.9253743023290895E-7"/>
        <n v="6.3158096652613294E-2"/>
        <n v="-1.9802843704489259E-2"/>
        <n v="3.0303326173652723E-2"/>
        <n v="9.8038382505731825E-3"/>
        <n v="-4.9019507524496131E-2"/>
        <n v="3.125049749464881E-2"/>
        <n v="-5.9406158287980682E-2"/>
        <n v="-3.9603807471280339E-2"/>
        <n v="5.050525912424586E-2"/>
        <n v="-4.9019317183025657E-2"/>
        <n v="-5.825252861281105E-2"/>
        <n v="5.1546742098031562E-2"/>
        <n v="4.0404171089319929E-2"/>
        <n v="2.1052479911884747E-2"/>
        <n v="7.2165104465439001E-2"/>
        <n v="-4.8076830678748905E-2"/>
        <n v="1.030900185313155E-2"/>
        <n v="8.2474805300750464E-2"/>
        <n v="1.9607813013118536E-2"/>
        <n v="-9.7089865349359039E-3"/>
        <n v="7.2164813432870289E-2"/>
        <n v="9.6153897075994532E-3"/>
        <n v="1.0101216045851791E-2"/>
        <n v="2.0408157108046332E-2"/>
        <n v="-3.8095487737340172E-2"/>
        <n v="-9.6154771468530686E-3"/>
        <n v="-5.8822950491126957E-2"/>
        <n v="-4.8076448665551053E-2"/>
        <n v="-7.6191091772939035E-2"/>
        <n v="-2.9999663803521148E-2"/>
        <n v="4.0000914170649882E-2"/>
        <n v="-3.9604065599740612E-2"/>
        <n v="-5.8252984944091146E-2"/>
        <n v="-3.4143461735691716E-7"/>
        <n v="-2.020231884422008E-2"/>
        <n v="6.1855927787890064E-2"/>
        <n v="6.1855333773228383E-2"/>
        <n v="-4.8077534554121337E-2"/>
        <n v="3.092764911433088E-2"/>
        <n v="7.2164795630487166E-2"/>
        <n v="-1.0416537793278002E-2"/>
        <n v="7.2164650697249533E-2"/>
        <n v="9.7090890785309636E-3"/>
        <n v="-7.7669784158003852E-2"/>
        <n v="4.0404040326173618E-2"/>
        <n v="-4.999970826424982E-2"/>
        <n v="-9.6149438342155724E-3"/>
        <n v="3.1578830054969309E-2"/>
        <n v="-2.8846115409956741E-2"/>
        <n v="-6.7307748406793322E-2"/>
        <n v="7.3684007803028528E-2"/>
        <n v="-3.8835606101167874E-2"/>
        <n v="3.1578712588876012E-2"/>
        <n v="-7.7669290790789991E-2"/>
        <n v="-3.0612459267979064E-2"/>
        <n v="3.9603664116847348E-2"/>
        <n v="1.0309187162886202E-2"/>
        <n v="-2.9411891389631073E-2"/>
        <n v="-0.52525253838500408"/>
        <n v="7.1428341361902792E-2"/>
        <n v="7.3684119944433801E-2"/>
        <n v="8.4210800112130224E-2"/>
        <n v="6.3711681774769602E-7"/>
        <n v="5.1020332005990321E-2"/>
        <n v="2.0201511555547613E-2"/>
        <n v="1.2127650047192211"/>
        <n v="-9.5237294522805271E-2"/>
        <n v="9.8034520327570096E-3"/>
        <n v="-3.8835215329840023E-2"/>
        <n v="-7.6190774920610105E-2"/>
        <n v="1.9417924235081818E-2"/>
        <n v="9.9010178921481451E-3"/>
        <n v="-1.9229904034641865E-2"/>
        <n v="7.3683386570598586E-2"/>
        <n v="-7.7670126670266071E-2"/>
        <n v="4.0404111828026279E-2"/>
        <n v="7.2165258490304529E-2"/>
        <n v="-5.7143315931895033E-2"/>
        <n v="-9.8028938591424586E-3"/>
        <n v="2.9411308713502837E-2"/>
        <n v="-4.9020044382346528E-2"/>
        <n v="3.1579622196837187E-2"/>
        <n v="-3.8834346650810314E-2"/>
        <n v="-6.7307651253838086E-2"/>
        <n v="6.060651143284379E-2"/>
        <n v="-9.9014671949028132E-3"/>
        <n v="-5.714268622689056E-2"/>
        <n v="8.2474336646192858E-2"/>
        <n v="-2.0408667021213023E-2"/>
        <n v="-3.1538509692730088E-7"/>
        <n v="-1.0309145064803404E-2"/>
        <n v="-2.5953342086548759E-7"/>
        <n v="5.0000224128242898E-2"/>
        <n v="2.4148027799597571E-7"/>
        <n v="-2.8570841152392057E-2"/>
        <n v="7.291673909029428E-2"/>
        <n v="5.0504593129482078E-2"/>
        <n v="-1.0417222324961006E-2"/>
        <n v="-6.6666748239620044E-2"/>
        <n v="-4.761999297638364E-2"/>
        <n v="3.0302602348566854E-2"/>
        <n v="2.9412051030555331E-2"/>
        <n v="-5.825210565746064E-2"/>
        <n v="-4.8076927716415807E-2"/>
        <n v="1.0526524457600939E-2"/>
        <n v="-3.0612175310603784E-2"/>
        <n v="-9.9991682939953863E-3"/>
        <n v="-6.8627122643580507E-2"/>
        <n v="-9.5239993887127339E-3"/>
        <n v="1.0308759987366578E-2"/>
        <n v="4.0404655060232608E-2"/>
        <n v="1.04169047945466E-2"/>
        <n v="1.0526276237697418E-2"/>
        <n v="6.0605939359478E-2"/>
        <n v="6.3158137789519619E-2"/>
        <n v="-8.6538107777101692E-2"/>
        <n v="2.040810137212401E-2"/>
        <n v="-5.8252621029438401E-2"/>
        <n v="7.2164725469435975E-2"/>
        <n v="1.3875855287004413E-7"/>
        <n v="-9.5235625235950971E-3"/>
        <n v="-1.9802477224453052E-2"/>
        <n v="4.210469743739953E-2"/>
        <n v="-9.9996003033470116E-3"/>
        <n v="8.2474320982746985E-2"/>
        <n v="-7.6923382682529406E-2"/>
        <n v="-1.0416581536410341E-2"/>
        <n v="-8.6538396508076709E-2"/>
        <n v="-4.0404270560347788E-2"/>
        <n v="2.0202100651875998E-2"/>
        <n v="-1.0101044014995231E-2"/>
        <n v="-5.7143018530244949E-2"/>
        <n v="1.0417283644619912E-2"/>
        <n v="6.3157972439415566E-2"/>
        <n v="1.0526364026618662E-2"/>
        <n v="4.2105758355743816E-2"/>
        <n v="-1.9802009083936811E-2"/>
        <n v="4.0816205876357925E-2"/>
        <n v="4.0403413021458334E-2"/>
        <n v="-2.0618816950184193E-2"/>
        <n v="-2.9702941369999625E-2"/>
        <n v="1.0416542822512254E-2"/>
        <n v="-4.0403872329709101E-2"/>
        <n v="-4.0403945497948013E-2"/>
        <n v="1.9608327063124875E-2"/>
        <n v="-7.7669670196110929E-2"/>
        <n v="3.1578732722409297E-2"/>
        <n v="4.0815871060471576E-2"/>
        <n v="6.1855700015697845E-2"/>
        <n v="2.1052187118518528E-2"/>
        <n v="9.4737183458500906E-2"/>
        <n v="-9.6157843604993687E-3"/>
        <n v="6.3158106390400981E-2"/>
        <n v="-3.0612470959279658E-2"/>
        <n v="9.8044106900883055E-3"/>
        <n v="-2.3235495982820709E-7"/>
        <n v="-2.0617915796311559E-2"/>
        <n v="-3.846217836857968E-2"/>
        <n v="-6.7961085339092397E-2"/>
        <n v="1.980193461210189E-2"/>
        <n v="2.1053123294251241E-2"/>
        <n v="1.941717388576647E-2"/>
        <n v="-2.9126068709552144E-2"/>
        <n v="6.3157744240790459E-2"/>
        <n v="3.0000817632066079E-2"/>
        <n v="4.1666217105777115E-2"/>
        <n v="-4.8543302467467075E-2"/>
        <n v="6.1855263104174441E-2"/>
        <n v="-6.6666435022744497E-2"/>
        <n v="1.999985518004066E-2"/>
        <n v="-9.9018943499898926E-3"/>
        <n v="-1.9417860529610587E-2"/>
        <n v="1.9999883870490898E-2"/>
        <n v="7.1428534868310356E-2"/>
        <n v="-9.7082659594197596E-3"/>
        <n v="4.0816017064046362E-2"/>
        <n v="-2.9411464644936935E-2"/>
        <n v="2.0001324776860452E-2"/>
        <n v="1.2058419884830585E-7"/>
        <n v="1.9608244703647637E-2"/>
        <n v="-2.8571505327517066E-2"/>
        <n v="9.803728011847701E-3"/>
        <n v="9.8040351940418269E-3"/>
        <n v="2.0201534074975935E-2"/>
        <n v="-6.8628471411807612E-2"/>
        <n v="1.9802295100175726E-2"/>
        <n v="-3.8461168377245114E-2"/>
        <n v="-4.9019315593413104E-2"/>
        <n v="-1.941753676518887E-2"/>
        <n v="1.9417931652093046E-2"/>
        <n v="9.9013637652074493E-3"/>
        <n v="9.4737297595598458E-2"/>
        <n v="1.9416669146370413E-2"/>
        <n v="4.9999629815369762E-2"/>
        <n v="5.1545510107991799E-2"/>
        <n v="9.9011167341060968E-3"/>
        <n v="-9.524270773628829E-3"/>
        <n v="-6.8627473639041092E-2"/>
        <n v="-6.7307648763831551E-2"/>
        <n v="-7.6190369657809454E-2"/>
        <n v="-5.714333241853331E-2"/>
        <n v="9.8043500978199916E-3"/>
        <n v="1.9607781952354131E-2"/>
        <n v="-8.6538549836479906E-2"/>
        <n v="0.10526348485793835"/>
        <n v="8.247414136367559E-2"/>
        <n v="8.2474680495928876E-2"/>
        <n v="-1.0101027852257527E-2"/>
        <n v="-5.825249826268919E-2"/>
        <n v="-2.8845900575328431E-2"/>
        <n v="5.2631613150393664E-2"/>
        <n v="-6.6667250376196363E-2"/>
        <n v="-5.7143278363565919E-2"/>
        <n v="-1.9048218342229251E-2"/>
        <n v="7.1429245178783685E-2"/>
        <n v="7.2165471287025218E-2"/>
        <n v="-1.9801860655415893E-2"/>
        <n v="1.3617577843128004E-7"/>
        <n v="-1.1289169021821976E-7"/>
        <n v="-2.0202060424429513E-2"/>
        <n v="-9.7085766037293686E-3"/>
        <n v="-2.8571753695107893E-2"/>
        <n v="-6.7308420893952947E-2"/>
        <n v="-1.0101184353127679E-2"/>
        <n v="-4.0000154694894152E-2"/>
        <n v="-2.0407523538631289E-2"/>
        <n v="-2.0618211210710724E-2"/>
        <n v="-3.0128629657788508E-7"/>
        <n v="-3.9215002461799098E-2"/>
        <n v="6.1855254512489743E-2"/>
        <n v="-3.0612722850452578E-2"/>
        <n v="6.2500357676679164E-2"/>
        <n v="6.249964944367048E-2"/>
        <n v="1.0526721846982889E-2"/>
        <n v="-9.8037077006406514E-3"/>
        <n v="6.1224129773385538E-2"/>
        <n v="9.5134432731569518E-7"/>
        <n v="1.1387589260447584E-6"/>
        <n v="-2.9442189264372587E-7"/>
        <n v="-3.9216347218116177E-2"/>
        <n v="9.3749569556358603E-2"/>
        <n v="-3.9603331340342773E-2"/>
        <n v="-3.8461726423786646E-2"/>
        <n v="-2.9126504332466219E-2"/>
        <n v="1.0525678970731533E-2"/>
        <n v="-9.8037942887603258E-3"/>
        <n v="9.7013703448389776E-7"/>
        <n v="-3.8095451463307728E-2"/>
        <n v="1.0309200788661599E-2"/>
        <n v="-1.0000346153761219E-2"/>
        <n v="-1.0000528739527836E-2"/>
        <n v="-1.0416565737968786E-2"/>
        <n v="1.9801774349552881E-2"/>
        <n v="-1.0204434322789835E-2"/>
        <n v="-3.9603829188519346E-2"/>
        <n v="-2.0408753199242069E-2"/>
        <n v="3.0303578599974568E-2"/>
        <n v="-3.0302421776476351E-2"/>
        <n v="2.1052365209859536E-2"/>
        <n v="-9.7087625223057916E-3"/>
        <n v="6.1855850733984585E-2"/>
        <n v="-2.0618390872048531E-2"/>
        <n v="7.2917272145561984E-2"/>
        <n v="-3.9216263655005856E-2"/>
        <n v="2.0833474971021282E-2"/>
        <n v="7.216514800219076E-2"/>
        <n v="9.8039493007420209E-3"/>
        <n v="-6.796074671751795E-2"/>
        <n v="2.1053005824797744E-2"/>
        <n v="-5.8252642113401421E-2"/>
        <n v="-1.0203734796199404E-2"/>
        <n v="5.1020285447952007E-2"/>
        <n v="-5.7692703955354419E-2"/>
        <n v="1.9417510896918788E-2"/>
        <n v="6.2499139722772323E-2"/>
        <n v="8.2474603012231862E-2"/>
        <n v="6.1855580046786596E-2"/>
        <n v="-1.0309236436616853E-2"/>
        <n v="-6.7961350488562999E-2"/>
        <n v="5.2960112828515093E-7"/>
        <n v="-8.5714117186693306E-2"/>
        <n v="-1.9607590899170857E-2"/>
        <n v="-4.7619753644116192E-2"/>
        <n v="3.6713298179336107E-8"/>
        <n v="2.0832797600027098E-2"/>
        <n v="2.0833329923489297E-2"/>
        <n v="-1.0204203355166808E-2"/>
        <n v="2.0833392678552221E-2"/>
        <n v="-4.0000824671314827E-2"/>
        <n v="-2.0000038687453481E-2"/>
        <n v="-5.8252340903947375E-2"/>
        <n v="1.0204958212841841E-2"/>
        <n v="6.1224703616036491E-2"/>
        <n v="6.1855475865157272E-2"/>
        <n v="-2.0408390157586442E-2"/>
        <n v="1.0417032689490568E-2"/>
        <n v="-1.0204367373629619E-2"/>
        <n v="-2.0618702092187746E-2"/>
        <n v="2.0201969561373101E-2"/>
        <n v="-9.6155088519985776E-3"/>
        <n v="-3.8834853771182787E-2"/>
        <n v="3.125087243654967E-2"/>
        <n v="4.1237943678750888E-2"/>
        <n v="-2.061874710744882E-2"/>
        <n v="4.2105293710367864E-2"/>
        <n v="-4.9504771755846888E-2"/>
        <n v="1.9417154403552184E-2"/>
        <n v="-1.0100883675834393E-2"/>
        <n v="-2.02029764560403E-2"/>
        <n v="-2.9703480550005823E-2"/>
        <n v="6.315836621257187E-2"/>
        <n v="-4.0404202623229857E-2"/>
        <n v="8.3332303566256982E-2"/>
        <n v="8.8568185274695566E-7"/>
        <n v="-2.0408631052073911E-2"/>
        <n v="7.2165472051580526E-2"/>
        <n v="3.0612049103217576E-2"/>
        <n v="-1.9802009383697916E-2"/>
        <n v="8.4210717432711579E-2"/>
        <n v="-6.7307392652838915E-2"/>
        <n v="-1.9048522521811329E-2"/>
        <n v="3.1250147244980431E-2"/>
        <n v="-3.8461542033660479E-2"/>
        <n v="-4.95051144037012E-2"/>
        <n v="2.0137017098242893E-7"/>
        <n v="-5.825199668931158E-2"/>
        <n v="3.0927632537147698E-2"/>
        <n v="-6.7960568744158345E-2"/>
        <n v="4.0403902983028317E-2"/>
        <n v="-2.0000376609782045E-2"/>
        <n v="6.2500805518846736E-2"/>
        <n v="-3.030342150096621E-2"/>
        <n v="1.0308898587167548E-2"/>
        <n v="-1.9999986100420308E-2"/>
        <n v="9.3749446377510814E-2"/>
        <n v="-4.8543837382359012E-2"/>
        <n v="4.0816711906140668E-2"/>
        <n v="-5.5760874029253671E-8"/>
        <n v="6.2499989498805641E-2"/>
        <n v="-1.0204265936908374E-2"/>
        <n v="-2.0407669098314374E-2"/>
        <n v="-6.6666401080015425E-2"/>
        <n v="5.1021244483845152E-2"/>
        <n v="-4.9020294243556584E-2"/>
        <n v="-9.8042092457448771E-3"/>
        <n v="2.941255369392004E-2"/>
        <n v="6.1855979411382211E-2"/>
      </sharedItems>
    </cacheField>
    <cacheField name="Months (Date)" numFmtId="0" databaseField="0">
      <fieldGroup base="0">
        <rangePr groupBy="months" startDate="2019-01-01T00:00:00" endDate="2020-01-02T00:00:00"/>
        <groupItems count="14">
          <s v="&lt;01-01-2019"/>
          <s v="Jan"/>
          <s v="Feb"/>
          <s v="Mar"/>
          <s v="Apr"/>
          <s v="May"/>
          <s v="Jun"/>
          <s v="Jul"/>
          <s v="Aug"/>
          <s v="Sep"/>
          <s v="Oct"/>
          <s v="Nov"/>
          <s v="Dec"/>
          <s v="&gt;02-01-2020"/>
        </groupItems>
      </fieldGroup>
    </cacheField>
    <cacheField name="Quarters (Date)" numFmtId="0" databaseField="0">
      <fieldGroup base="0">
        <rangePr groupBy="quarters" startDate="2019-01-01T00:00:00" endDate="2020-01-02T00:00:00"/>
        <groupItems count="6">
          <s v="&lt;01-01-2019"/>
          <s v="Qtr1"/>
          <s v="Qtr2"/>
          <s v="Qtr3"/>
          <s v="Qtr4"/>
          <s v="&gt;02-01-2020"/>
        </groupItems>
      </fieldGroup>
    </cacheField>
    <cacheField name="Years (Date)" numFmtId="0" databaseField="0">
      <fieldGroup base="0">
        <rangePr groupBy="years" startDate="2019-01-01T00:00:00" endDate="2020-01-02T00:00:00"/>
        <groupItems count="4">
          <s v="&lt;01-01-2019"/>
          <s v="2019"/>
          <s v="2020"/>
          <s v="&gt;02-01-2020"/>
        </groupItems>
      </fieldGroup>
    </cacheField>
    <cacheField name="Months (Day)" numFmtId="0" databaseField="0">
      <fieldGroup base="1">
        <rangePr groupBy="months" startDate="2019-01-01T00:00:00" endDate="2020-01-02T00:00:00"/>
        <groupItems count="14">
          <s v="&lt;01-01-2019"/>
          <s v="Jan"/>
          <s v="Feb"/>
          <s v="Mar"/>
          <s v="Apr"/>
          <s v="May"/>
          <s v="Jun"/>
          <s v="Jul"/>
          <s v="Aug"/>
          <s v="Sep"/>
          <s v="Oct"/>
          <s v="Nov"/>
          <s v="Dec"/>
          <s v="&gt;02-01-2020"/>
        </groupItems>
      </fieldGroup>
    </cacheField>
    <cacheField name="Quarters (Day)" numFmtId="0" databaseField="0">
      <fieldGroup base="1">
        <rangePr groupBy="quarters" startDate="2019-01-01T00:00:00" endDate="2020-01-02T00:00:00"/>
        <groupItems count="6">
          <s v="&lt;01-01-2019"/>
          <s v="Qtr1"/>
          <s v="Qtr2"/>
          <s v="Qtr3"/>
          <s v="Qtr4"/>
          <s v="&gt;02-01-2020"/>
        </groupItems>
      </fieldGroup>
    </cacheField>
    <cacheField name="Years (Day)" numFmtId="0" databaseField="0">
      <fieldGroup base="1">
        <rangePr groupBy="years" startDate="2019-01-01T00:00:00" endDate="2020-01-02T00:00:00"/>
        <groupItems count="4">
          <s v="&lt;01-01-2019"/>
          <s v="2019"/>
          <s v="2020"/>
          <s v="&gt;02-01-2020"/>
        </groupItems>
      </fieldGroup>
    </cacheField>
    <cacheField name="Months (last week date)" numFmtId="0" databaseField="0">
      <fieldGroup base="7">
        <rangePr groupBy="months" startDate="2018-12-25T00:00:00" endDate="2019-12-26T00:00:00"/>
        <groupItems count="14">
          <s v="&lt;25-12-2018"/>
          <s v="Jan"/>
          <s v="Feb"/>
          <s v="Mar"/>
          <s v="Apr"/>
          <s v="May"/>
          <s v="Jun"/>
          <s v="Jul"/>
          <s v="Aug"/>
          <s v="Sep"/>
          <s v="Oct"/>
          <s v="Nov"/>
          <s v="Dec"/>
          <s v="&gt;26-12-2019"/>
        </groupItems>
      </fieldGroup>
    </cacheField>
    <cacheField name="Quarters (last week date)" numFmtId="0" databaseField="0">
      <fieldGroup base="7">
        <rangePr groupBy="quarters" startDate="2018-12-25T00:00:00" endDate="2019-12-26T00:00:00"/>
        <groupItems count="6">
          <s v="&lt;25-12-2018"/>
          <s v="Qtr1"/>
          <s v="Qtr2"/>
          <s v="Qtr3"/>
          <s v="Qtr4"/>
          <s v="&gt;26-12-2019"/>
        </groupItems>
      </fieldGroup>
    </cacheField>
    <cacheField name="Years (last week date)" numFmtId="0" databaseField="0">
      <fieldGroup base="7">
        <rangePr groupBy="years" startDate="2018-12-25T00:00:00" endDate="2019-12-26T00:00:00"/>
        <groupItems count="4">
          <s v="&lt;25-12-2018"/>
          <s v="2018"/>
          <s v="2019"/>
          <s v="&gt;26-12-2019"/>
        </groupItems>
      </fieldGroup>
    </cacheField>
    <cacheField name="Day_week" numFmtId="0" formula="DAY('last week date')" databaseField="0"/>
    <cacheField name="Week_Day" numFmtId="0" formula="Date" databaseField="0"/>
  </cacheFields>
  <extLst>
    <ext xmlns:x14="http://schemas.microsoft.com/office/spreadsheetml/2009/9/main" uri="{725AE2AE-9491-48be-B2B4-4EB974FC3084}">
      <x14:pivotCacheDefinition pivotCacheId="114896271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na" refreshedDate="45410.958427430553" createdVersion="8" refreshedVersion="8" minRefreshableVersion="3" recordCount="366" xr:uid="{8A87B2ED-BF51-46E5-A098-DCED721E4372}">
  <cacheSource type="worksheet">
    <worksheetSource name="Table4"/>
  </cacheSource>
  <cacheFields count="17">
    <cacheField name="Date" numFmtId="14">
      <sharedItems containsSemiMixedTypes="0" containsNonDate="0" containsDate="1" containsString="0" minDate="2019-01-01T00:00:00" maxDate="2020-01-02T00:00:00" count="366">
        <d v="2019-03-19T00:00:00"/>
        <d v="2019-06-23T00:00:00"/>
        <d v="2019-02-24T00:00:00"/>
        <d v="2019-02-20T00:00:00"/>
        <d v="2019-08-14T00:00:00"/>
        <d v="2019-11-15T00:00:00"/>
        <d v="2019-04-18T00:00:00"/>
        <d v="2019-03-24T00:00:00"/>
        <d v="2019-11-05T00:00:00"/>
        <d v="2019-07-26T00:00:00"/>
        <d v="2019-02-05T00:00:00"/>
        <d v="2019-12-05T00:00:00"/>
        <d v="2019-09-29T00:00:00"/>
        <d v="2019-02-23T00:00:00"/>
        <d v="2019-03-12T00:00:00"/>
        <d v="2019-06-20T00:00:00"/>
        <d v="2019-01-11T00:00:00"/>
        <d v="2019-05-08T00:00:00"/>
        <d v="2019-07-11T00:00:00"/>
        <d v="2019-04-25T00:00:00"/>
        <d v="2019-05-30T00:00:00"/>
        <d v="2019-06-30T00:00:00"/>
        <d v="2019-02-03T00:00:00"/>
        <d v="2019-09-10T00:00:00"/>
        <d v="2019-10-30T00:00:00"/>
        <d v="2019-12-02T00:00:00"/>
        <d v="2019-09-25T00:00:00"/>
        <d v="2019-12-28T00:00:00"/>
        <d v="2019-08-12T00:00:00"/>
        <d v="2019-07-04T00:00:00"/>
        <d v="2019-08-07T00:00:00"/>
        <d v="2019-11-02T00:00:00"/>
        <d v="2019-04-11T00:00:00"/>
        <d v="2019-09-12T00:00:00"/>
        <d v="2019-12-31T00:00:00"/>
        <d v="2019-06-10T00:00:00"/>
        <d v="2019-09-26T00:00:00"/>
        <d v="2019-01-27T00:00:00"/>
        <d v="2019-05-14T00:00:00"/>
        <d v="2019-03-13T00:00:00"/>
        <d v="2019-05-17T00:00:00"/>
        <d v="2019-06-27T00:00:00"/>
        <d v="2019-04-01T00:00:00"/>
        <d v="2019-07-13T00:00:00"/>
        <d v="2019-09-08T00:00:00"/>
        <d v="2019-01-28T00:00:00"/>
        <d v="2019-11-27T00:00:00"/>
        <d v="2019-10-09T00:00:00"/>
        <d v="2019-09-30T00:00:00"/>
        <d v="2019-08-30T00:00:00"/>
        <d v="2019-12-27T00:00:00"/>
        <d v="2019-01-18T00:00:00"/>
        <d v="2019-05-11T00:00:00"/>
        <d v="2019-04-03T00:00:00"/>
        <d v="2019-05-26T00:00:00"/>
        <d v="2019-10-15T00:00:00"/>
        <d v="2019-07-09T00:00:00"/>
        <d v="2019-10-07T00:00:00"/>
        <d v="2019-04-13T00:00:00"/>
        <d v="2019-01-20T00:00:00"/>
        <d v="2019-01-15T00:00:00"/>
        <d v="2019-12-06T00:00:00"/>
        <d v="2019-12-15T00:00:00"/>
        <d v="2019-10-24T00:00:00"/>
        <d v="2019-05-27T00:00:00"/>
        <d v="2019-01-16T00:00:00"/>
        <d v="2019-07-28T00:00:00"/>
        <d v="2019-09-21T00:00:00"/>
        <d v="2019-04-29T00:00:00"/>
        <d v="2019-09-23T00:00:00"/>
        <d v="2019-11-01T00:00:00"/>
        <d v="2019-12-21T00:00:00"/>
        <d v="2019-04-06T00:00:00"/>
        <d v="2019-02-16T00:00:00"/>
        <d v="2019-02-14T00:00:00"/>
        <d v="2019-06-15T00:00:00"/>
        <d v="2019-12-14T00:00:00"/>
        <d v="2019-04-04T00:00:00"/>
        <d v="2019-10-26T00:00:00"/>
        <d v="2019-12-22T00:00:00"/>
        <d v="2019-11-16T00:00:00"/>
        <d v="2019-12-01T00:00:00"/>
        <d v="2019-05-10T00:00:00"/>
        <d v="2019-07-30T00:00:00"/>
        <d v="2019-12-04T00:00:00"/>
        <d v="2019-09-27T00:00:00"/>
        <d v="2019-07-29T00:00:00"/>
        <d v="2019-12-09T00:00:00"/>
        <d v="2019-08-20T00:00:00"/>
        <d v="2019-06-28T00:00:00"/>
        <d v="2019-01-13T00:00:00"/>
        <d v="2019-01-21T00:00:00"/>
        <d v="2019-02-08T00:00:00"/>
        <d v="2019-08-08T00:00:00"/>
        <d v="2019-11-10T00:00:00"/>
        <d v="2019-03-10T00:00:00"/>
        <d v="2019-08-05T00:00:00"/>
        <d v="2019-10-21T00:00:00"/>
        <d v="2019-07-14T00:00:00"/>
        <d v="2019-11-21T00:00:00"/>
        <d v="2019-05-28T00:00:00"/>
        <d v="2019-10-01T00:00:00"/>
        <d v="2019-04-17T00:00:00"/>
        <d v="2019-10-19T00:00:00"/>
        <d v="2019-05-24T00:00:00"/>
        <d v="2019-06-29T00:00:00"/>
        <d v="2019-02-19T00:00:00"/>
        <d v="2019-01-10T00:00:00"/>
        <d v="2019-05-19T00:00:00"/>
        <d v="2019-11-04T00:00:00"/>
        <d v="2019-07-08T00:00:00"/>
        <d v="2019-04-08T00:00:00"/>
        <d v="2019-03-23T00:00:00"/>
        <d v="2019-07-05T00:00:00"/>
        <d v="2019-09-06T00:00:00"/>
        <d v="2019-10-17T00:00:00"/>
        <d v="2019-01-26T00:00:00"/>
        <d v="2019-01-05T00:00:00"/>
        <d v="2019-12-12T00:00:00"/>
        <d v="2019-11-14T00:00:00"/>
        <d v="2019-12-13T00:00:00"/>
        <d v="2019-11-19T00:00:00"/>
        <d v="2019-12-17T00:00:00"/>
        <d v="2019-03-25T00:00:00"/>
        <d v="2019-11-20T00:00:00"/>
        <d v="2019-09-13T00:00:00"/>
        <d v="2019-09-02T00:00:00"/>
        <d v="2019-12-19T00:00:00"/>
        <d v="2019-06-13T00:00:00"/>
        <d v="2019-06-26T00:00:00"/>
        <d v="2019-08-29T00:00:00"/>
        <d v="2019-08-03T00:00:00"/>
        <d v="2019-04-16T00:00:00"/>
        <d v="2019-08-15T00:00:00"/>
        <d v="2019-12-23T00:00:00"/>
        <d v="2019-03-30T00:00:00"/>
        <d v="2019-02-12T00:00:00"/>
        <d v="2019-06-18T00:00:00"/>
        <d v="2019-12-24T00:00:00"/>
        <d v="2019-05-16T00:00:00"/>
        <d v="2019-11-12T00:00:00"/>
        <d v="2019-10-25T00:00:00"/>
        <d v="2019-02-15T00:00:00"/>
        <d v="2019-02-28T00:00:00"/>
        <d v="2019-12-18T00:00:00"/>
        <d v="2019-01-09T00:00:00"/>
        <d v="2019-04-23T00:00:00"/>
        <d v="2019-08-02T00:00:00"/>
        <d v="2019-02-04T00:00:00"/>
        <d v="2019-06-02T00:00:00"/>
        <d v="2019-01-30T00:00:00"/>
        <d v="2019-05-03T00:00:00"/>
        <d v="2019-11-07T00:00:00"/>
        <d v="2019-05-05T00:00:00"/>
        <d v="2019-12-08T00:00:00"/>
        <d v="2019-07-17T00:00:00"/>
        <d v="2019-07-01T00:00:00"/>
        <d v="2019-03-20T00:00:00"/>
        <d v="2019-03-11T00:00:00"/>
        <d v="2019-11-30T00:00:00"/>
        <d v="2019-06-22T00:00:00"/>
        <d v="2019-10-14T00:00:00"/>
        <d v="2019-01-06T00:00:00"/>
        <d v="2019-06-01T00:00:00"/>
        <d v="2019-03-27T00:00:00"/>
        <d v="2019-09-20T00:00:00"/>
        <d v="2019-07-23T00:00:00"/>
        <d v="2019-05-20T00:00:00"/>
        <d v="2019-09-14T00:00:00"/>
        <d v="2019-09-18T00:00:00"/>
        <d v="2019-05-18T00:00:00"/>
        <d v="2019-12-25T00:00:00"/>
        <d v="2019-05-06T00:00:00"/>
        <d v="2019-03-03T00:00:00"/>
        <d v="2019-07-21T00:00:00"/>
        <d v="2019-03-28T00:00:00"/>
        <d v="2019-06-16T00:00:00"/>
        <d v="2019-03-17T00:00:00"/>
        <d v="2019-01-07T00:00:00"/>
        <d v="2019-09-04T00:00:00"/>
        <d v="2019-08-09T00:00:00"/>
        <d v="2019-08-23T00:00:00"/>
        <d v="2019-02-06T00:00:00"/>
        <d v="2020-01-01T00:00:00"/>
        <d v="2019-05-13T00:00:00"/>
        <d v="2019-05-23T00:00:00"/>
        <d v="2019-10-03T00:00:00"/>
        <d v="2019-08-19T00:00:00"/>
        <d v="2019-08-21T00:00:00"/>
        <d v="2019-08-13T00:00:00"/>
        <d v="2019-11-09T00:00:00"/>
        <d v="2019-05-29T00:00:00"/>
        <d v="2019-06-17T00:00:00"/>
        <d v="2019-06-24T00:00:00"/>
        <d v="2019-04-28T00:00:00"/>
        <d v="2019-09-05T00:00:00"/>
        <d v="2019-07-24T00:00:00"/>
        <d v="2019-03-16T00:00:00"/>
        <d v="2019-02-25T00:00:00"/>
        <d v="2019-06-08T00:00:00"/>
        <d v="2019-10-29T00:00:00"/>
        <d v="2019-10-10T00:00:00"/>
        <d v="2019-08-10T00:00:00"/>
        <d v="2019-02-22T00:00:00"/>
        <d v="2019-07-19T00:00:00"/>
        <d v="2019-01-04T00:00:00"/>
        <d v="2019-08-18T00:00:00"/>
        <d v="2019-05-04T00:00:00"/>
        <d v="2019-10-04T00:00:00"/>
        <d v="2019-11-25T00:00:00"/>
        <d v="2019-10-18T00:00:00"/>
        <d v="2019-04-24T00:00:00"/>
        <d v="2019-02-17T00:00:00"/>
        <d v="2019-07-06T00:00:00"/>
        <d v="2019-08-17T00:00:00"/>
        <d v="2019-06-19T00:00:00"/>
        <d v="2019-12-03T00:00:00"/>
        <d v="2019-02-01T00:00:00"/>
        <d v="2019-09-15T00:00:00"/>
        <d v="2019-07-02T00:00:00"/>
        <d v="2019-09-09T00:00:00"/>
        <d v="2019-05-22T00:00:00"/>
        <d v="2019-12-11T00:00:00"/>
        <d v="2019-11-03T00:00:00"/>
        <d v="2019-08-01T00:00:00"/>
        <d v="2019-01-24T00:00:00"/>
        <d v="2019-05-21T00:00:00"/>
        <d v="2019-01-29T00:00:00"/>
        <d v="2019-07-25T00:00:00"/>
        <d v="2019-07-18T00:00:00"/>
        <d v="2019-08-27T00:00:00"/>
        <d v="2019-03-07T00:00:00"/>
        <d v="2019-09-28T00:00:00"/>
        <d v="2019-06-05T00:00:00"/>
        <d v="2019-02-21T00:00:00"/>
        <d v="2019-04-27T00:00:00"/>
        <d v="2019-03-26T00:00:00"/>
        <d v="2019-06-14T00:00:00"/>
        <d v="2019-07-03T00:00:00"/>
        <d v="2019-07-10T00:00:00"/>
        <d v="2019-05-01T00:00:00"/>
        <d v="2019-12-10T00:00:00"/>
        <d v="2019-04-15T00:00:00"/>
        <d v="2019-02-13T00:00:00"/>
        <d v="2019-04-20T00:00:00"/>
        <d v="2019-11-18T00:00:00"/>
        <d v="2019-04-30T00:00:00"/>
        <d v="2019-04-21T00:00:00"/>
        <d v="2019-02-11T00:00:00"/>
        <d v="2019-02-07T00:00:00"/>
        <d v="2019-11-08T00:00:00"/>
        <d v="2019-11-06T00:00:00"/>
        <d v="2019-01-22T00:00:00"/>
        <d v="2019-10-20T00:00:00"/>
        <d v="2019-01-31T00:00:00"/>
        <d v="2019-11-28T00:00:00"/>
        <d v="2019-10-22T00:00:00"/>
        <d v="2019-07-22T00:00:00"/>
        <d v="2019-07-15T00:00:00"/>
        <d v="2019-07-07T00:00:00"/>
        <d v="2019-11-29T00:00:00"/>
        <d v="2019-10-28T00:00:00"/>
        <d v="2019-01-14T00:00:00"/>
        <d v="2019-09-11T00:00:00"/>
        <d v="2019-09-01T00:00:00"/>
        <d v="2019-03-01T00:00:00"/>
        <d v="2019-11-11T00:00:00"/>
        <d v="2019-08-24T00:00:00"/>
        <d v="2019-10-06T00:00:00"/>
        <d v="2019-03-14T00:00:00"/>
        <d v="2019-01-03T00:00:00"/>
        <d v="2019-06-11T00:00:00"/>
        <d v="2019-12-29T00:00:00"/>
        <d v="2019-09-17T00:00:00"/>
        <d v="2019-10-02T00:00:00"/>
        <d v="2019-08-26T00:00:00"/>
        <d v="2019-04-26T00:00:00"/>
        <d v="2019-01-25T00:00:00"/>
        <d v="2019-05-12T00:00:00"/>
        <d v="2019-07-16T00:00:00"/>
        <d v="2019-03-02T00:00:00"/>
        <d v="2019-05-09T00:00:00"/>
        <d v="2019-08-28T00:00:00"/>
        <d v="2019-02-26T00:00:00"/>
        <d v="2019-08-16T00:00:00"/>
        <d v="2019-03-15T00:00:00"/>
        <d v="2019-11-23T00:00:00"/>
        <d v="2019-10-08T00:00:00"/>
        <d v="2019-01-19T00:00:00"/>
        <d v="2019-10-05T00:00:00"/>
        <d v="2019-03-21T00:00:00"/>
        <d v="2019-08-04T00:00:00"/>
        <d v="2019-11-26T00:00:00"/>
        <d v="2019-07-31T00:00:00"/>
        <d v="2019-12-20T00:00:00"/>
        <d v="2019-10-12T00:00:00"/>
        <d v="2019-03-06T00:00:00"/>
        <d v="2019-06-06T00:00:00"/>
        <d v="2019-03-05T00:00:00"/>
        <d v="2019-11-17T00:00:00"/>
        <d v="2019-05-25T00:00:00"/>
        <d v="2019-08-22T00:00:00"/>
        <d v="2019-02-18T00:00:00"/>
        <d v="2019-09-07T00:00:00"/>
        <d v="2019-03-18T00:00:00"/>
        <d v="2019-03-31T00:00:00"/>
        <d v="2019-11-22T00:00:00"/>
        <d v="2019-01-08T00:00:00"/>
        <d v="2019-07-20T00:00:00"/>
        <d v="2019-11-24T00:00:00"/>
        <d v="2019-05-15T00:00:00"/>
        <d v="2019-06-03T00:00:00"/>
        <d v="2019-03-29T00:00:00"/>
        <d v="2019-10-13T00:00:00"/>
        <d v="2019-12-26T00:00:00"/>
        <d v="2019-05-02T00:00:00"/>
        <d v="2019-12-07T00:00:00"/>
        <d v="2019-06-21T00:00:00"/>
        <d v="2019-04-05T00:00:00"/>
        <d v="2019-04-19T00:00:00"/>
        <d v="2019-09-24T00:00:00"/>
        <d v="2019-04-14T00:00:00"/>
        <d v="2019-06-07T00:00:00"/>
        <d v="2019-10-27T00:00:00"/>
        <d v="2019-01-02T00:00:00"/>
        <d v="2019-04-09T00:00:00"/>
        <d v="2019-11-13T00:00:00"/>
        <d v="2019-06-09T00:00:00"/>
        <d v="2019-10-31T00:00:00"/>
        <d v="2019-06-25T00:00:00"/>
        <d v="2019-09-19T00:00:00"/>
        <d v="2019-02-02T00:00:00"/>
        <d v="2019-06-04T00:00:00"/>
        <d v="2019-04-22T00:00:00"/>
        <d v="2019-04-02T00:00:00"/>
        <d v="2019-07-12T00:00:00"/>
        <d v="2019-03-04T00:00:00"/>
        <d v="2019-10-23T00:00:00"/>
        <d v="2019-08-25T00:00:00"/>
        <d v="2019-01-12T00:00:00"/>
        <d v="2019-06-12T00:00:00"/>
        <d v="2019-08-06T00:00:00"/>
        <d v="2019-01-23T00:00:00"/>
        <d v="2019-07-27T00:00:00"/>
        <d v="2019-03-22T00:00:00"/>
        <d v="2019-02-27T00:00:00"/>
        <d v="2019-09-16T00:00:00"/>
        <d v="2019-01-01T00:00:00"/>
        <d v="2019-04-12T00:00:00"/>
        <d v="2019-09-03T00:00:00"/>
        <d v="2019-08-11T00:00:00"/>
        <d v="2019-04-07T00:00:00"/>
        <d v="2019-03-09T00:00:00"/>
        <d v="2019-12-16T00:00:00"/>
        <d v="2019-05-31T00:00:00"/>
        <d v="2019-08-31T00:00:00"/>
        <d v="2019-10-16T00:00:00"/>
        <d v="2019-09-22T00:00:00"/>
        <d v="2019-01-17T00:00:00"/>
        <d v="2019-05-07T00:00:00"/>
        <d v="2019-02-09T00:00:00"/>
        <d v="2019-12-30T00:00:00"/>
        <d v="2019-04-10T00:00:00"/>
        <d v="2019-10-11T00:00:00"/>
        <d v="2019-03-08T00:00:00"/>
        <d v="2019-02-10T00:00:00"/>
      </sharedItems>
      <fieldGroup par="16"/>
    </cacheField>
    <cacheField name="Count of restaurants" numFmtId="0">
      <sharedItems containsSemiMixedTypes="0" containsString="0" containsNumber="1" containsInteger="1" minValue="274777" maxValue="410264"/>
    </cacheField>
    <cacheField name="Average Discount" numFmtId="9">
      <sharedItems containsSemiMixedTypes="0" containsString="0" containsNumber="1" minValue="0.1" maxValue="0.28999999999999998"/>
    </cacheField>
    <cacheField name="Out of stock Items per restaurant" numFmtId="0">
      <sharedItems containsSemiMixedTypes="0" containsString="0" containsNumber="1" containsInteger="1" minValue="30" maxValue="112"/>
    </cacheField>
    <cacheField name="Avearge Packaging charges" numFmtId="0">
      <sharedItems containsSemiMixedTypes="0" containsString="0" containsNumber="1" containsInteger="1" minValue="17" maxValue="29"/>
    </cacheField>
    <cacheField name="Average Delivery Charges" numFmtId="0">
      <sharedItems containsSemiMixedTypes="0" containsString="0" containsNumber="1" containsInteger="1" minValue="25" maxValue="56"/>
    </cacheField>
    <cacheField name="Avg Cost for two" numFmtId="0">
      <sharedItems containsSemiMixedTypes="0" containsString="0" containsNumber="1" containsInteger="1" minValue="350" maxValue="458"/>
    </cacheField>
    <cacheField name="Number of images per restaurant" numFmtId="0">
      <sharedItems containsSemiMixedTypes="0" containsString="0" containsNumber="1" containsInteger="1" minValue="15" maxValue="40"/>
    </cacheField>
    <cacheField name="Success Rate of payments" numFmtId="9">
      <sharedItems containsSemiMixedTypes="0" containsString="0" containsNumber="1" minValue="0.65" maxValue="0.95"/>
    </cacheField>
    <cacheField name="Order change rate" numFmtId="9">
      <sharedItems containsMixedTypes="1" containsNumber="1" minValue="-0.71708723442563915" maxValue="1.3547702422639891"/>
    </cacheField>
    <cacheField name="L2M w.r.t dame day last week" numFmtId="9">
      <sharedItems containsMixedTypes="1" containsNumber="1" minValue="-0.59595960227083933" maxValue="1.3749999518394702"/>
    </cacheField>
    <cacheField name="M2C w.r.t same day last week" numFmtId="9">
      <sharedItems containsMixedTypes="1" containsNumber="1" minValue="-0.57894739660948003" maxValue="1.5000004734380563"/>
    </cacheField>
    <cacheField name="C2P w.r.t same day last week" numFmtId="9">
      <sharedItems containsMixedTypes="1" containsNumber="1" minValue="-0.53846175315374123" maxValue="1.1224496738699306"/>
    </cacheField>
    <cacheField name="P2O w.r.t same day last week" numFmtId="9">
      <sharedItems containsMixedTypes="1" containsNumber="1" minValue="-0.52525253838500408" maxValue="1.2127650047192211"/>
    </cacheField>
    <cacheField name="Months (Date)" numFmtId="0" databaseField="0">
      <fieldGroup base="0">
        <rangePr groupBy="months" startDate="2019-01-01T00:00:00" endDate="2020-01-02T00:00:00"/>
        <groupItems count="14">
          <s v="&lt;01-01-2019"/>
          <s v="Jan"/>
          <s v="Feb"/>
          <s v="Mar"/>
          <s v="Apr"/>
          <s v="May"/>
          <s v="Jun"/>
          <s v="Jul"/>
          <s v="Aug"/>
          <s v="Sep"/>
          <s v="Oct"/>
          <s v="Nov"/>
          <s v="Dec"/>
          <s v="&gt;02-01-2020"/>
        </groupItems>
      </fieldGroup>
    </cacheField>
    <cacheField name="Quarters (Date)" numFmtId="0" databaseField="0">
      <fieldGroup base="0">
        <rangePr groupBy="quarters" startDate="2019-01-01T00:00:00" endDate="2020-01-02T00:00:00"/>
        <groupItems count="6">
          <s v="&lt;01-01-2019"/>
          <s v="Qtr1"/>
          <s v="Qtr2"/>
          <s v="Qtr3"/>
          <s v="Qtr4"/>
          <s v="&gt;02-01-2020"/>
        </groupItems>
      </fieldGroup>
    </cacheField>
    <cacheField name="Years (Date)" numFmtId="0" databaseField="0">
      <fieldGroup base="0">
        <rangePr groupBy="years" startDate="2019-01-01T00:00:00" endDate="2020-01-02T00:00:00"/>
        <groupItems count="4">
          <s v="&lt;01-01-2019"/>
          <s v="2019"/>
          <s v="2020"/>
          <s v="&gt;02-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x v="0"/>
    <d v="2018-12-25T00:00:00"/>
    <n v="7505512"/>
    <n v="5629134"/>
    <n v="2293351"/>
    <n v="5420648"/>
    <n v="20848645"/>
    <m/>
    <m/>
    <m/>
    <m/>
    <x v="0"/>
    <x v="0"/>
  </r>
  <r>
    <x v="1"/>
    <x v="1"/>
    <d v="2018-12-26T00:00:00"/>
    <n v="7896424"/>
    <n v="5922318"/>
    <n v="2412796"/>
    <n v="5702973"/>
    <n v="21934511"/>
    <m/>
    <m/>
    <m/>
    <m/>
    <x v="0"/>
    <x v="0"/>
  </r>
  <r>
    <x v="2"/>
    <x v="2"/>
    <d v="2018-12-27T00:00:00"/>
    <n v="7505512"/>
    <n v="5629134"/>
    <n v="2293351"/>
    <n v="5420648"/>
    <n v="20848645"/>
    <m/>
    <m/>
    <m/>
    <m/>
    <x v="0"/>
    <x v="0"/>
  </r>
  <r>
    <x v="3"/>
    <x v="3"/>
    <d v="2018-12-28T00:00:00"/>
    <n v="7818242"/>
    <n v="5863681"/>
    <n v="2388907"/>
    <n v="5646508"/>
    <n v="21717338"/>
    <m/>
    <m/>
    <m/>
    <m/>
    <x v="0"/>
    <x v="0"/>
  </r>
  <r>
    <x v="4"/>
    <x v="4"/>
    <d v="2018-12-29T00:00:00"/>
    <n v="15352294"/>
    <n v="11514221"/>
    <n v="4690978"/>
    <n v="11087768"/>
    <n v="42645261"/>
    <m/>
    <m/>
    <m/>
    <m/>
    <x v="0"/>
    <x v="0"/>
  </r>
  <r>
    <x v="5"/>
    <x v="5"/>
    <d v="2018-12-30T00:00:00"/>
    <n v="15675500"/>
    <n v="11756625"/>
    <n v="4789736"/>
    <n v="11321195"/>
    <n v="43543056"/>
    <m/>
    <m/>
    <m/>
    <m/>
    <x v="0"/>
    <x v="0"/>
  </r>
  <r>
    <x v="6"/>
    <x v="6"/>
    <d v="2018-12-31T00:00:00"/>
    <n v="8209154"/>
    <n v="6156866"/>
    <n v="2508352"/>
    <n v="5928833"/>
    <n v="22803205"/>
    <m/>
    <m/>
    <m/>
    <m/>
    <x v="0"/>
    <x v="0"/>
  </r>
  <r>
    <x v="7"/>
    <x v="7"/>
    <d v="2019-01-01T00:00:00"/>
    <n v="7818242"/>
    <n v="5863681"/>
    <n v="2388907"/>
    <n v="5646508"/>
    <n v="21717338"/>
    <n v="0.37500000599559347"/>
    <n v="0.28124998051432121"/>
    <n v="0.11458332184177916"/>
    <n v="0.27083333233406776"/>
    <x v="1"/>
    <x v="1"/>
  </r>
  <r>
    <x v="8"/>
    <x v="8"/>
    <d v="2019-01-02T00:00:00"/>
    <n v="8130972"/>
    <n v="6098229"/>
    <n v="2484463"/>
    <n v="5872368"/>
    <n v="22586032"/>
    <n v="0.37069310549024775"/>
    <n v="0.2780198291176858"/>
    <n v="0.11326730739518195"/>
    <n v="0.26772276801611855"/>
    <x v="2"/>
    <x v="2"/>
  </r>
  <r>
    <x v="9"/>
    <x v="9"/>
    <d v="2019-01-03T00:00:00"/>
    <n v="387156"/>
    <n v="2873204"/>
    <n v="1170564"/>
    <n v="6210572"/>
    <n v="10641496"/>
    <n v="1.856983991045941E-2"/>
    <n v="0.13781250532108921"/>
    <n v="5.6145807077630228E-2"/>
    <n v="0.2978885198534485"/>
    <x v="3"/>
    <x v="3"/>
  </r>
  <r>
    <x v="10"/>
    <x v="10"/>
    <d v="2019-01-04T00:00:00"/>
    <n v="7427330"/>
    <n v="5570497"/>
    <n v="2269462"/>
    <n v="5364183"/>
    <n v="20631472"/>
    <n v="0.34200001860264828"/>
    <n v="0.25649999092890668"/>
    <n v="0.10450000824226248"/>
    <n v="0.24700002366772575"/>
    <x v="4"/>
    <x v="4"/>
  </r>
  <r>
    <x v="11"/>
    <x v="11"/>
    <d v="2019-01-05T00:00:00"/>
    <n v="15352294"/>
    <n v="11514221"/>
    <n v="4690978"/>
    <n v="11087768"/>
    <n v="42645261"/>
    <n v="0.36000000093797058"/>
    <n v="0.27000001242811011"/>
    <n v="0.10999998335102229"/>
    <n v="0.26000000328289702"/>
    <x v="5"/>
    <x v="5"/>
  </r>
  <r>
    <x v="12"/>
    <x v="12"/>
    <d v="2019-01-06T00:00:00"/>
    <n v="16645119"/>
    <n v="12483839"/>
    <n v="5086008"/>
    <n v="12021475"/>
    <n v="46236441"/>
    <n v="0.38226804751600346"/>
    <n v="0.28670102989555901"/>
    <n v="0.11680411223318822"/>
    <n v="0.27608248258918711"/>
    <x v="6"/>
    <x v="6"/>
  </r>
  <r>
    <x v="13"/>
    <x v="13"/>
    <d v="2019-01-07T00:00:00"/>
    <n v="7583695"/>
    <n v="5687771"/>
    <n v="2317240"/>
    <n v="5477113"/>
    <n v="21065819"/>
    <n v="0.33257145212701461"/>
    <n v="0.24942857813188979"/>
    <n v="0.10161904872582604"/>
    <n v="0.24019049076653917"/>
    <x v="7"/>
    <x v="7"/>
  </r>
  <r>
    <x v="14"/>
    <x v="14"/>
    <d v="2019-01-08T00:00:00"/>
    <n v="7661877"/>
    <n v="5746408"/>
    <n v="2341129"/>
    <n v="5533578"/>
    <n v="21282992"/>
    <n v="0.35280000707269005"/>
    <n v="0.26460001681605727"/>
    <n v="0.10779999832391982"/>
    <n v="0.25480001278241377"/>
    <x v="8"/>
    <x v="8"/>
  </r>
  <r>
    <x v="15"/>
    <x v="15"/>
    <d v="2019-01-09T00:00:00"/>
    <n v="7583695"/>
    <n v="5687771"/>
    <n v="2317240"/>
    <n v="5477113"/>
    <n v="21065819"/>
    <n v="0.33576924888798526"/>
    <n v="0.25182692559720093"/>
    <n v="0.10259615323311327"/>
    <n v="0.24250001062603649"/>
    <x v="9"/>
    <x v="9"/>
  </r>
  <r>
    <x v="16"/>
    <x v="16"/>
    <d v="2019-01-10T00:00:00"/>
    <n v="8052789"/>
    <n v="6039592"/>
    <n v="2460574"/>
    <n v="5815903"/>
    <n v="22368858"/>
    <n v="0.75673467339554512"/>
    <n v="0.56755102853959627"/>
    <n v="0.23122444438263193"/>
    <n v="0.54653058179037983"/>
    <x v="10"/>
    <x v="10"/>
  </r>
  <r>
    <x v="17"/>
    <x v="17"/>
    <d v="2019-01-11T00:00:00"/>
    <n v="7974607"/>
    <n v="5980955"/>
    <n v="2436685"/>
    <n v="5759438"/>
    <n v="22151685"/>
    <n v="0.38652632250379421"/>
    <n v="0.2898947297604359"/>
    <n v="0.11810524232105203"/>
    <n v="0.27915788073676956"/>
    <x v="11"/>
    <x v="11"/>
  </r>
  <r>
    <x v="18"/>
    <x v="18"/>
    <d v="2019-01-12T00:00:00"/>
    <n v="15352294"/>
    <n v="11514221"/>
    <n v="4690978"/>
    <n v="11087768"/>
    <n v="42645261"/>
    <n v="0.36000000093797058"/>
    <n v="0.27000001242811011"/>
    <n v="0.10999998335102229"/>
    <n v="0.26000000328289702"/>
    <x v="5"/>
    <x v="12"/>
  </r>
  <r>
    <x v="19"/>
    <x v="19"/>
    <d v="2019-01-13T00:00:00"/>
    <n v="15998707"/>
    <n v="11999030"/>
    <n v="4888493"/>
    <n v="11554621"/>
    <n v="44440851"/>
    <n v="0.34601943086406672"/>
    <n v="0.25951456774105947"/>
    <n v="0.10572814200816191"/>
    <n v="0.2499029066705199"/>
    <x v="12"/>
    <x v="13"/>
  </r>
  <r>
    <x v="20"/>
    <x v="20"/>
    <d v="2019-01-14T00:00:00"/>
    <n v="7974607"/>
    <n v="5980955"/>
    <n v="2436685"/>
    <n v="5759438"/>
    <n v="22151685"/>
    <n v="0.3785567036344516"/>
    <n v="0.28391751585827257"/>
    <n v="0.11567008147179086"/>
    <n v="0.2734020452753344"/>
    <x v="13"/>
    <x v="14"/>
  </r>
  <r>
    <x v="21"/>
    <x v="21"/>
    <d v="2019-01-15T00:00:00"/>
    <n v="13525559"/>
    <n v="2028833"/>
    <n v="19827367"/>
    <n v="2189238"/>
    <n v="37570997"/>
    <n v="0.63551022337460827"/>
    <n v="9.5326493568197557E-2"/>
    <n v="0.9316061858219935"/>
    <n v="0.10286326283447365"/>
    <x v="14"/>
    <x v="15"/>
  </r>
  <r>
    <x v="22"/>
    <x v="22"/>
    <d v="2019-01-16T00:00:00"/>
    <n v="7740060"/>
    <n v="5805045"/>
    <n v="2365018"/>
    <n v="5590043"/>
    <n v="21500166"/>
    <n v="0.36742269550497897"/>
    <n v="0.2755670216287342"/>
    <n v="0.11226803002532207"/>
    <n v="0.26536081981906329"/>
    <x v="15"/>
    <x v="16"/>
  </r>
  <r>
    <x v="23"/>
    <x v="23"/>
    <d v="2019-01-17T00:00:00"/>
    <n v="7427330"/>
    <n v="5570497"/>
    <n v="2269462"/>
    <n v="5364183"/>
    <n v="20631472"/>
    <n v="0.33203885509041187"/>
    <n v="0.24902911896530436"/>
    <n v="0.10145631931679301"/>
    <n v="0.23980584972196614"/>
    <x v="16"/>
    <x v="17"/>
  </r>
  <r>
    <x v="24"/>
    <x v="24"/>
    <d v="2019-01-18T00:00:00"/>
    <n v="7427330"/>
    <n v="5570497"/>
    <n v="2269462"/>
    <n v="5364183"/>
    <n v="20631472"/>
    <n v="0.33529413225224175"/>
    <n v="0.25147057661753497"/>
    <n v="0.10245098736281236"/>
    <n v="0.24215688332512855"/>
    <x v="17"/>
    <x v="18"/>
  </r>
  <r>
    <x v="25"/>
    <x v="25"/>
    <d v="2019-01-19T00:00:00"/>
    <n v="16968325"/>
    <n v="12726244"/>
    <n v="5184766"/>
    <n v="12254901"/>
    <n v="47134236"/>
    <n v="0.3978947391129814"/>
    <n v="0.29842106019705217"/>
    <n v="0.12157894871366833"/>
    <n v="0.28736841357355042"/>
    <x v="18"/>
    <x v="19"/>
  </r>
  <r>
    <x v="26"/>
    <x v="26"/>
    <d v="2019-01-20T00:00:00"/>
    <n v="16321913"/>
    <n v="12241435"/>
    <n v="4987251"/>
    <n v="11788048"/>
    <n v="45338647"/>
    <n v="0.36727273741900218"/>
    <n v="0.27545455868970647"/>
    <n v="0.11222222094711913"/>
    <n v="0.26525252632988511"/>
    <x v="19"/>
    <x v="20"/>
  </r>
  <r>
    <x v="27"/>
    <x v="27"/>
    <d v="2019-01-21T00:00:00"/>
    <n v="7661877"/>
    <n v="5746408"/>
    <n v="2341129"/>
    <n v="5533578"/>
    <n v="21282992"/>
    <n v="0.34588235612776186"/>
    <n v="0.25941177838164453"/>
    <n v="0.10568627172154173"/>
    <n v="0.24980393139393234"/>
    <x v="20"/>
    <x v="21"/>
  </r>
  <r>
    <x v="28"/>
    <x v="28"/>
    <d v="2019-01-22T00:00:00"/>
    <n v="8052789"/>
    <n v="6039592"/>
    <n v="2460574"/>
    <n v="5815903"/>
    <n v="22368858"/>
    <n v="0.21433524907523749"/>
    <n v="0.16075144346049694"/>
    <n v="6.5491315016207849E-2"/>
    <n v="0.15479767545162562"/>
    <x v="21"/>
    <x v="22"/>
  </r>
  <r>
    <x v="29"/>
    <x v="29"/>
    <d v="2019-01-23T00:00:00"/>
    <n v="8052789"/>
    <n v="6039592"/>
    <n v="2460574"/>
    <n v="5815903"/>
    <n v="22368858"/>
    <n v="0.37454543374223248"/>
    <n v="0.28090908693449157"/>
    <n v="0.11444441870820904"/>
    <n v="0.27050502772862312"/>
    <x v="22"/>
    <x v="23"/>
  </r>
  <r>
    <x v="30"/>
    <x v="30"/>
    <d v="2019-01-24T00:00:00"/>
    <n v="7505512"/>
    <n v="5629134"/>
    <n v="2293351"/>
    <n v="5420648"/>
    <n v="20848645"/>
    <n v="0.36378945719432915"/>
    <n v="0.27284209289574685"/>
    <n v="0.11115789508378268"/>
    <n v="0.26273685173796613"/>
    <x v="23"/>
    <x v="24"/>
  </r>
  <r>
    <x v="31"/>
    <x v="31"/>
    <d v="2019-01-25T00:00:00"/>
    <n v="7427330"/>
    <n v="5570497"/>
    <n v="2269462"/>
    <n v="5364183"/>
    <n v="20631472"/>
    <n v="0.36000000387757114"/>
    <n v="0.26999997867335884"/>
    <n v="0.11000000387757113"/>
    <n v="0.26000001357149893"/>
    <x v="5"/>
    <x v="25"/>
  </r>
  <r>
    <x v="32"/>
    <x v="32"/>
    <d v="2019-01-26T00:00:00"/>
    <n v="15675500"/>
    <n v="11756625"/>
    <n v="4789736"/>
    <n v="11321195"/>
    <n v="43543056"/>
    <n v="0.33257142430398151"/>
    <n v="0.24942856822798612"/>
    <n v="0.10161904395777201"/>
    <n v="0.24019048489509834"/>
    <x v="24"/>
    <x v="26"/>
  </r>
  <r>
    <x v="33"/>
    <x v="33"/>
    <d v="2019-01-27T00:00:00"/>
    <n v="16160310"/>
    <n v="12120232"/>
    <n v="4937872"/>
    <n v="11671335"/>
    <n v="44889749"/>
    <n v="0.35643564749517115"/>
    <n v="0.26732672459325924"/>
    <n v="0.10891088126207207"/>
    <n v="0.2574257454131792"/>
    <x v="25"/>
    <x v="27"/>
  </r>
  <r>
    <x v="34"/>
    <x v="34"/>
    <d v="2019-01-28T00:00:00"/>
    <n v="7661877"/>
    <n v="5746408"/>
    <n v="2341129"/>
    <n v="5533578"/>
    <n v="21282992"/>
    <n v="0.359999994361695"/>
    <n v="0.27000000751774"/>
    <n v="0.10999999436169501"/>
    <n v="0.26000000375887"/>
    <x v="5"/>
    <x v="28"/>
  </r>
  <r>
    <x v="35"/>
    <x v="35"/>
    <d v="2019-01-29T00:00:00"/>
    <n v="8052789"/>
    <n v="6039592"/>
    <n v="2460574"/>
    <n v="5815903"/>
    <n v="22368858"/>
    <n v="0.36000000536460108"/>
    <n v="0.27000001519970307"/>
    <n v="0.10999998301209656"/>
    <n v="0.25999999642359928"/>
    <x v="5"/>
    <x v="29"/>
  </r>
  <r>
    <x v="36"/>
    <x v="36"/>
    <d v="2019-01-30T00:00:00"/>
    <n v="7427330"/>
    <n v="5570497"/>
    <n v="2269462"/>
    <n v="5364183"/>
    <n v="20631472"/>
    <n v="0.33203885509041187"/>
    <n v="0.24902911896530436"/>
    <n v="0.10145631931679301"/>
    <n v="0.23980584972196614"/>
    <x v="16"/>
    <x v="30"/>
  </r>
  <r>
    <x v="37"/>
    <x v="37"/>
    <d v="2019-01-31T00:00:00"/>
    <n v="7974607"/>
    <n v="5980955"/>
    <n v="2436685"/>
    <n v="5759438"/>
    <n v="22151685"/>
    <n v="0.38250001378986498"/>
    <n v="0.28687499835121177"/>
    <n v="0.11687498156355006"/>
    <n v="0.27624999130638944"/>
    <x v="26"/>
    <x v="31"/>
  </r>
  <r>
    <x v="38"/>
    <x v="38"/>
    <d v="2019-02-01T00:00:00"/>
    <n v="7896424"/>
    <n v="5922318"/>
    <n v="2412796"/>
    <n v="5702973"/>
    <n v="21934511"/>
    <n v="0.38273682071739717"/>
    <n v="0.28705261553804789"/>
    <n v="0.11694735111484048"/>
    <n v="0.27642104257030231"/>
    <x v="27"/>
    <x v="32"/>
  </r>
  <r>
    <x v="39"/>
    <x v="39"/>
    <d v="2019-02-02T00:00:00"/>
    <n v="15837104"/>
    <n v="11877828"/>
    <n v="4839115"/>
    <n v="11437908"/>
    <n v="43991955"/>
    <n v="0.36371135732870929"/>
    <n v="0.272783517996532"/>
    <n v="0.11113402329868624"/>
    <n v="0.26268041453039032"/>
    <x v="28"/>
    <x v="33"/>
  </r>
  <r>
    <x v="40"/>
    <x v="40"/>
    <d v="2019-02-03T00:00:00"/>
    <n v="16645119"/>
    <n v="12483839"/>
    <n v="5086008"/>
    <n v="12021475"/>
    <n v="46236441"/>
    <n v="0.3708000015771975"/>
    <n v="0.27809999561369791"/>
    <n v="0.11329998748712095"/>
    <n v="0.26780000485188721"/>
    <x v="29"/>
    <x v="34"/>
  </r>
  <r>
    <x v="41"/>
    <x v="41"/>
    <d v="2019-02-04T00:00:00"/>
    <n v="8052789"/>
    <n v="6039592"/>
    <n v="2460574"/>
    <n v="5815903"/>
    <n v="22368858"/>
    <n v="0.37836733669777256"/>
    <n v="0.28377551426979813"/>
    <n v="0.11561222219131596"/>
    <n v="0.27326529089518992"/>
    <x v="30"/>
    <x v="35"/>
  </r>
  <r>
    <x v="42"/>
    <x v="42"/>
    <d v="2019-02-05T00:00:00"/>
    <n v="8209154"/>
    <n v="6156866"/>
    <n v="2508352"/>
    <n v="5928833"/>
    <n v="22803205"/>
    <n v="0.36699030410940064"/>
    <n v="0.27524275043455504"/>
    <n v="0.11213589893592243"/>
    <n v="0.26504853309900755"/>
    <x v="31"/>
    <x v="36"/>
  </r>
  <r>
    <x v="43"/>
    <x v="43"/>
    <d v="2019-02-06T00:00:00"/>
    <n v="7818242"/>
    <n v="5863681"/>
    <n v="2388907"/>
    <n v="5646508"/>
    <n v="21717338"/>
    <n v="0.37894736740063917"/>
    <n v="0.28421050131565989"/>
    <n v="0.11578945990862892"/>
    <n v="0.27368420440383506"/>
    <x v="32"/>
    <x v="37"/>
  </r>
  <r>
    <x v="44"/>
    <x v="44"/>
    <d v="2019-02-07T00:00:00"/>
    <n v="7740060"/>
    <n v="5805045"/>
    <n v="2365018"/>
    <n v="5590043"/>
    <n v="21500166"/>
    <n v="0.34941179418179702"/>
    <n v="0.26205884563634774"/>
    <n v="0.10676469984111818"/>
    <n v="0.25235294741686692"/>
    <x v="33"/>
    <x v="38"/>
  </r>
  <r>
    <x v="45"/>
    <x v="45"/>
    <d v="2019-02-08T00:00:00"/>
    <n v="7740060"/>
    <n v="5805045"/>
    <n v="2365018"/>
    <n v="5590043"/>
    <n v="21500166"/>
    <n v="0.35287132683286171"/>
    <n v="0.26465349512464625"/>
    <n v="0.10782177911328865"/>
    <n v="0.25485149862698103"/>
    <x v="34"/>
    <x v="39"/>
  </r>
  <r>
    <x v="46"/>
    <x v="46"/>
    <d v="2019-02-09T00:00:00"/>
    <n v="16483516"/>
    <n v="12362637"/>
    <n v="5036630"/>
    <n v="11904761"/>
    <n v="45787544"/>
    <n v="0.37469387300473461"/>
    <n v="0.28102040475355095"/>
    <n v="0.11448979705493879"/>
    <n v="0.27061222898595894"/>
    <x v="35"/>
    <x v="40"/>
  </r>
  <r>
    <x v="47"/>
    <x v="47"/>
    <d v="2019-02-10T00:00:00"/>
    <n v="16321913"/>
    <n v="12241435"/>
    <n v="4987251"/>
    <n v="11788048"/>
    <n v="45338647"/>
    <n v="0.35300971802738884"/>
    <n v="0.26475729392753217"/>
    <n v="0.10786407630293171"/>
    <n v="0.25495145701201355"/>
    <x v="36"/>
    <x v="41"/>
  </r>
  <r>
    <x v="48"/>
    <x v="48"/>
    <d v="2019-02-11T00:00:00"/>
    <n v="7818242"/>
    <n v="5863681"/>
    <n v="2388907"/>
    <n v="5646508"/>
    <n v="21717338"/>
    <n v="0.34951457959990628"/>
    <n v="0.26213591234742517"/>
    <n v="0.10679610912635773"/>
    <n v="0.25242719141048686"/>
    <x v="37"/>
    <x v="42"/>
  </r>
  <r>
    <x v="49"/>
    <x v="49"/>
    <d v="2019-02-12T00:00:00"/>
    <n v="7896424"/>
    <n v="5922318"/>
    <n v="2412796"/>
    <n v="5702973"/>
    <n v="21934511"/>
    <n v="0.34628570852211343"/>
    <n v="0.25971428139158509"/>
    <n v="0.10580951230320475"/>
    <n v="0.25009523880524687"/>
    <x v="38"/>
    <x v="43"/>
  </r>
  <r>
    <x v="50"/>
    <x v="50"/>
    <d v="2019-02-13T00:00:00"/>
    <n v="7974607"/>
    <n v="5980955"/>
    <n v="2436685"/>
    <n v="5759438"/>
    <n v="22151685"/>
    <n v="0.36720002239685179"/>
    <n v="0.27540000528609904"/>
    <n v="0.11219998509946293"/>
    <n v="0.26519999826866442"/>
    <x v="39"/>
    <x v="44"/>
  </r>
  <r>
    <x v="51"/>
    <x v="51"/>
    <d v="2019-02-14T00:00:00"/>
    <n v="7505512"/>
    <n v="5629134"/>
    <n v="2293351"/>
    <n v="5420648"/>
    <n v="20848645"/>
    <n v="0.34909088608897254"/>
    <n v="0.26181816456672941"/>
    <n v="0.10666666480621592"/>
    <n v="0.25212121618037742"/>
    <x v="40"/>
    <x v="45"/>
  </r>
  <r>
    <x v="52"/>
    <x v="52"/>
    <d v="2019-02-15T00:00:00"/>
    <n v="7974607"/>
    <n v="5980955"/>
    <n v="2436685"/>
    <n v="5759438"/>
    <n v="22151685"/>
    <n v="0.37090908972516773"/>
    <n v="0.2781818056660586"/>
    <n v="0.11333331100792431"/>
    <n v="0.26787876893601659"/>
    <x v="41"/>
    <x v="46"/>
  </r>
  <r>
    <x v="53"/>
    <x v="53"/>
    <d v="2019-02-16T00:00:00"/>
    <n v="15513897"/>
    <n v="11635423"/>
    <n v="4740357"/>
    <n v="11204481"/>
    <n v="43094158"/>
    <n v="0.33882352370767038"/>
    <n v="0.254117648240753"/>
    <n v="0.10352940092178781"/>
    <n v="0.24470587459331736"/>
    <x v="42"/>
    <x v="47"/>
  </r>
  <r>
    <x v="54"/>
    <x v="54"/>
    <d v="2019-02-17T00:00:00"/>
    <n v="15998707"/>
    <n v="11999030"/>
    <n v="4888493"/>
    <n v="11554621"/>
    <n v="44440851"/>
    <n v="0.35287129322584326"/>
    <n v="0.26465346440532289"/>
    <n v="0.10782176627370464"/>
    <n v="0.25485147362249255"/>
    <x v="43"/>
    <x v="48"/>
  </r>
  <r>
    <x v="55"/>
    <x v="55"/>
    <d v="2019-02-18T00:00:00"/>
    <n v="7583695"/>
    <n v="5687771"/>
    <n v="2317240"/>
    <n v="5477113"/>
    <n v="21065819"/>
    <n v="0.34920002626472912"/>
    <n v="0.26190000818700709"/>
    <n v="0.10670000163003403"/>
    <n v="0.2522000164108511"/>
    <x v="44"/>
    <x v="49"/>
  </r>
  <r>
    <x v="56"/>
    <x v="56"/>
    <d v="2019-02-19T00:00:00"/>
    <n v="8052789"/>
    <n v="6039592"/>
    <n v="2460574"/>
    <n v="5815903"/>
    <n v="22368858"/>
    <n v="0.36712872240461619"/>
    <n v="0.27534655320102647"/>
    <n v="0.1121782017388033"/>
    <n v="0.26514851413829105"/>
    <x v="45"/>
    <x v="50"/>
  </r>
  <r>
    <x v="57"/>
    <x v="57"/>
    <d v="2019-02-20T00:00:00"/>
    <n v="7740060"/>
    <n v="5805045"/>
    <n v="2365018"/>
    <n v="5590043"/>
    <n v="21500166"/>
    <n v="0.34941179418179702"/>
    <n v="0.26205884563634774"/>
    <n v="0.10676469984111818"/>
    <n v="0.25235294741686692"/>
    <x v="33"/>
    <x v="51"/>
  </r>
  <r>
    <x v="58"/>
    <x v="58"/>
    <d v="2019-02-21T00:00:00"/>
    <n v="8130972"/>
    <n v="6098229"/>
    <n v="2484463"/>
    <n v="5872368"/>
    <n v="22586032"/>
    <n v="0.39000002158413655"/>
    <n v="0.2925000161881024"/>
    <n v="0.11916664128532094"/>
    <n v="0.28166665027871118"/>
    <x v="46"/>
    <x v="52"/>
  </r>
  <r>
    <x v="59"/>
    <x v="59"/>
    <d v="2019-02-22T00:00:00"/>
    <n v="8052789"/>
    <n v="6039592"/>
    <n v="2460574"/>
    <n v="5815903"/>
    <n v="22368858"/>
    <n v="0.36352941096805952"/>
    <n v="0.27264706951186785"/>
    <n v="0.111078412319424"/>
    <n v="0.26254901150860532"/>
    <x v="47"/>
    <x v="53"/>
  </r>
  <r>
    <x v="60"/>
    <x v="60"/>
    <d v="2019-02-23T00:00:00"/>
    <n v="16806722"/>
    <n v="12605042"/>
    <n v="5135387"/>
    <n v="12138188"/>
    <n v="46685339"/>
    <n v="0.39000000881790053"/>
    <n v="0.29250001821592614"/>
    <n v="0.11916666291519143"/>
    <n v="0.28166667045681693"/>
    <x v="48"/>
    <x v="54"/>
  </r>
  <r>
    <x v="61"/>
    <x v="61"/>
    <d v="2019-02-24T00:00:00"/>
    <n v="15837104"/>
    <n v="11877828"/>
    <n v="4839115"/>
    <n v="11437908"/>
    <n v="43991955"/>
    <n v="0.35636365289224547"/>
    <n v="0.26727273966918408"/>
    <n v="0.10888889143909508"/>
    <n v="0.25737373931025759"/>
    <x v="49"/>
    <x v="55"/>
  </r>
  <r>
    <x v="62"/>
    <x v="62"/>
    <d v="2019-02-25T00:00:00"/>
    <n v="7818242"/>
    <n v="5863681"/>
    <n v="2388907"/>
    <n v="5646508"/>
    <n v="21717338"/>
    <n v="0.37113401572471499"/>
    <n v="0.27835048805840401"/>
    <n v="0.113402047174145"/>
    <n v="0.26804122830448701"/>
    <x v="50"/>
    <x v="56"/>
  </r>
  <r>
    <x v="63"/>
    <x v="63"/>
    <d v="2019-02-26T00:00:00"/>
    <n v="7818242"/>
    <n v="5863681"/>
    <n v="2388907"/>
    <n v="5646508"/>
    <n v="21717338"/>
    <n v="0.34951457959990628"/>
    <n v="0.26213591234742517"/>
    <n v="0.10679610912635773"/>
    <n v="0.25242719141048686"/>
    <x v="37"/>
    <x v="57"/>
  </r>
  <r>
    <x v="64"/>
    <x v="64"/>
    <d v="2019-02-27T00:00:00"/>
    <n v="7583695"/>
    <n v="5687771"/>
    <n v="2317240"/>
    <n v="5477113"/>
    <n v="21065819"/>
    <n v="0.35272727661730613"/>
    <n v="0.26454544583516237"/>
    <n v="0.10777777250650064"/>
    <n v="0.25474747497298394"/>
    <x v="51"/>
    <x v="58"/>
  </r>
  <r>
    <x v="65"/>
    <x v="65"/>
    <d v="2019-02-28T00:00:00"/>
    <n v="7818242"/>
    <n v="5863681"/>
    <n v="2388907"/>
    <n v="5646508"/>
    <n v="21717338"/>
    <n v="0.34615385296540802"/>
    <n v="0.25961536758648002"/>
    <n v="0.105769220551888"/>
    <n v="0.25"/>
    <x v="52"/>
    <x v="59"/>
  </r>
  <r>
    <x v="66"/>
    <x v="66"/>
    <d v="2019-03-01T00:00:00"/>
    <n v="7818242"/>
    <n v="5863681"/>
    <n v="2388907"/>
    <n v="5646508"/>
    <n v="21717338"/>
    <n v="0.34951457959990628"/>
    <n v="0.26213591234742517"/>
    <n v="0.10679610912635773"/>
    <n v="0.25242719141048686"/>
    <x v="37"/>
    <x v="60"/>
  </r>
  <r>
    <x v="67"/>
    <x v="67"/>
    <d v="2019-03-02T00:00:00"/>
    <n v="16806722"/>
    <n v="12605042"/>
    <n v="5135387"/>
    <n v="12138188"/>
    <n v="46685339"/>
    <n v="0.35999999914319997"/>
    <n v="0.27000001006740038"/>
    <n v="0.10999999378819976"/>
    <n v="0.25999999700119991"/>
    <x v="5"/>
    <x v="61"/>
  </r>
  <r>
    <x v="68"/>
    <x v="68"/>
    <d v="2019-03-03T00:00:00"/>
    <n v="16645119"/>
    <n v="12483839"/>
    <n v="5086008"/>
    <n v="12021475"/>
    <n v="46236441"/>
    <n v="0.37836734011934681"/>
    <n v="0.28377549940665286"/>
    <n v="0.11561222955424463"/>
    <n v="0.27326530498587753"/>
    <x v="53"/>
    <x v="62"/>
  </r>
  <r>
    <x v="69"/>
    <x v="69"/>
    <d v="2019-03-04T00:00:00"/>
    <n v="7661877"/>
    <n v="5746408"/>
    <n v="2341129"/>
    <n v="5533578"/>
    <n v="21282992"/>
    <n v="0.35280000707269005"/>
    <n v="0.26460001681605727"/>
    <n v="0.10779999832391982"/>
    <n v="0.25480001278241377"/>
    <x v="8"/>
    <x v="63"/>
  </r>
  <r>
    <x v="70"/>
    <x v="70"/>
    <d v="2019-03-05T00:00:00"/>
    <n v="7740060"/>
    <n v="5805045"/>
    <n v="2365018"/>
    <n v="5590043"/>
    <n v="21500166"/>
    <n v="0.35640003392681002"/>
    <n v="0.2673000254451075"/>
    <n v="0.10889999501780559"/>
    <n v="0.25740000915397643"/>
    <x v="54"/>
    <x v="64"/>
  </r>
  <r>
    <x v="71"/>
    <x v="71"/>
    <d v="2019-03-06T00:00:00"/>
    <n v="7818242"/>
    <n v="5863681"/>
    <n v="2388907"/>
    <n v="5646508"/>
    <n v="21717338"/>
    <n v="0.37113401572471499"/>
    <n v="0.27835048805840401"/>
    <n v="0.113402047174145"/>
    <n v="0.26804122830448701"/>
    <x v="50"/>
    <x v="65"/>
  </r>
  <r>
    <x v="72"/>
    <x v="72"/>
    <d v="2019-03-07T00:00:00"/>
    <n v="8209154"/>
    <n v="6156866"/>
    <n v="2508352"/>
    <n v="5928833"/>
    <n v="22803205"/>
    <n v="0.37800001086689355"/>
    <n v="0.28350003117324968"/>
    <n v="0.11549997518112026"/>
    <n v="0.2729999873833524"/>
    <x v="55"/>
    <x v="66"/>
  </r>
  <r>
    <x v="73"/>
    <x v="73"/>
    <d v="2019-03-08T00:00:00"/>
    <n v="7740060"/>
    <n v="5805045"/>
    <n v="2365018"/>
    <n v="5590043"/>
    <n v="21500166"/>
    <n v="0.35640003392681002"/>
    <n v="0.2673000254451075"/>
    <n v="0.10889999501780559"/>
    <n v="0.25740000915397643"/>
    <x v="54"/>
    <x v="67"/>
  </r>
  <r>
    <x v="74"/>
    <x v="74"/>
    <d v="2019-03-09T00:00:00"/>
    <n v="15352294"/>
    <n v="11514221"/>
    <n v="4690978"/>
    <n v="11087768"/>
    <n v="42645261"/>
    <n v="0.32884615018003832"/>
    <n v="0.24663462334502914"/>
    <n v="0.10048075264056666"/>
    <n v="0.23749999973225"/>
    <x v="56"/>
    <x v="68"/>
  </r>
  <r>
    <x v="75"/>
    <x v="75"/>
    <d v="2019-03-10T00:00:00"/>
    <n v="15352294"/>
    <n v="11514221"/>
    <n v="4690978"/>
    <n v="11087768"/>
    <n v="42645261"/>
    <n v="0.33203883490946029"/>
    <n v="0.24902913699607632"/>
    <n v="0.10145629504658457"/>
    <n v="0.23980582761549488"/>
    <x v="57"/>
    <x v="69"/>
  </r>
  <r>
    <x v="76"/>
    <x v="76"/>
    <d v="2019-03-11T00:00:00"/>
    <n v="8052789"/>
    <n v="6039592"/>
    <n v="2460574"/>
    <n v="5815903"/>
    <n v="22368858"/>
    <n v="0.37836733669777256"/>
    <n v="0.28377551426979813"/>
    <n v="0.11561222219131596"/>
    <n v="0.27326529089518992"/>
    <x v="30"/>
    <x v="70"/>
  </r>
  <r>
    <x v="77"/>
    <x v="77"/>
    <d v="2019-03-12T00:00:00"/>
    <n v="7896424"/>
    <n v="5922318"/>
    <n v="2412796"/>
    <n v="5702973"/>
    <n v="21934511"/>
    <n v="0.36727269919683408"/>
    <n v="0.27545452439762558"/>
    <n v="0.11222220330763957"/>
    <n v="0.26525251014341006"/>
    <x v="58"/>
    <x v="71"/>
  </r>
  <r>
    <x v="78"/>
    <x v="78"/>
    <d v="2019-03-13T00:00:00"/>
    <n v="7661877"/>
    <n v="5746408"/>
    <n v="2341129"/>
    <n v="5533578"/>
    <n v="21282992"/>
    <n v="0.35280000707269005"/>
    <n v="0.26460001681605727"/>
    <n v="0.10779999832391982"/>
    <n v="0.25480001278241377"/>
    <x v="8"/>
    <x v="72"/>
  </r>
  <r>
    <x v="79"/>
    <x v="79"/>
    <d v="2019-03-14T00:00:00"/>
    <n v="7818242"/>
    <n v="5863681"/>
    <n v="2388907"/>
    <n v="5646508"/>
    <n v="21717338"/>
    <n v="0.34285715538670991"/>
    <n v="0.25714284461329012"/>
    <n v="0.10476189640886006"/>
    <n v="0.24761905179556998"/>
    <x v="59"/>
    <x v="73"/>
  </r>
  <r>
    <x v="80"/>
    <x v="80"/>
    <d v="2019-03-15T00:00:00"/>
    <n v="7583695"/>
    <n v="5687771"/>
    <n v="2317240"/>
    <n v="5477113"/>
    <n v="21065819"/>
    <n v="0.35272727661730613"/>
    <n v="0.26454544583516237"/>
    <n v="0.10777777250650064"/>
    <n v="0.25474747497298394"/>
    <x v="51"/>
    <x v="74"/>
  </r>
  <r>
    <x v="81"/>
    <x v="81"/>
    <d v="2019-03-16T00:00:00"/>
    <n v="15998707"/>
    <n v="11999030"/>
    <n v="4888493"/>
    <n v="11554621"/>
    <n v="44440851"/>
    <n v="0.37515791027753354"/>
    <n v="0.28136842684583407"/>
    <n v="0.11463156480622783"/>
    <n v="0.27094736270930547"/>
    <x v="60"/>
    <x v="75"/>
  </r>
  <r>
    <x v="82"/>
    <x v="82"/>
    <d v="2019-03-17T00:00:00"/>
    <n v="16321913"/>
    <n v="12241435"/>
    <n v="4987251"/>
    <n v="11788048"/>
    <n v="45338647"/>
    <n v="0.3827368532226828"/>
    <n v="0.28705264577932821"/>
    <n v="0.11694736725846279"/>
    <n v="0.27642105414714191"/>
    <x v="61"/>
    <x v="76"/>
  </r>
  <r>
    <x v="83"/>
    <x v="83"/>
    <d v="2019-03-18T00:00:00"/>
    <n v="8052789"/>
    <n v="6039592"/>
    <n v="2460574"/>
    <n v="5815903"/>
    <n v="22368858"/>
    <n v="0.36000000536460108"/>
    <n v="0.27000001519970307"/>
    <n v="0.10999998301209656"/>
    <n v="0.25999999642359928"/>
    <x v="5"/>
    <x v="77"/>
  </r>
  <r>
    <x v="84"/>
    <x v="84"/>
    <d v="2019-03-19T00:00:00"/>
    <n v="7505512"/>
    <n v="5629134"/>
    <n v="2293351"/>
    <n v="5420648"/>
    <n v="20848645"/>
    <n v="0.3421782231662242"/>
    <n v="0.25663366737466814"/>
    <n v="0.10455446214415265"/>
    <n v="0.24712873699349852"/>
    <x v="62"/>
    <x v="78"/>
  </r>
  <r>
    <x v="85"/>
    <x v="85"/>
    <d v="2019-03-20T00:00:00"/>
    <n v="7505512"/>
    <n v="5629134"/>
    <n v="2293351"/>
    <n v="5420648"/>
    <n v="20848645"/>
    <n v="0.35265304803008901"/>
    <n v="0.26448978602256673"/>
    <n v="0.10775510322984663"/>
    <n v="0.25469388890434203"/>
    <x v="63"/>
    <x v="79"/>
  </r>
  <r>
    <x v="86"/>
    <x v="86"/>
    <d v="2019-03-21T00:00:00"/>
    <n v="7740060"/>
    <n v="5805045"/>
    <n v="2365018"/>
    <n v="5590043"/>
    <n v="21500166"/>
    <n v="0.35640003392681002"/>
    <n v="0.2673000254451075"/>
    <n v="0.10889999501780559"/>
    <n v="0.25740000915397643"/>
    <x v="54"/>
    <x v="80"/>
  </r>
  <r>
    <x v="87"/>
    <x v="87"/>
    <d v="2019-03-22T00:00:00"/>
    <n v="8209154"/>
    <n v="6156866"/>
    <n v="2508352"/>
    <n v="5928833"/>
    <n v="22803205"/>
    <n v="0.38969071176392428"/>
    <n v="0.2922680575580755"/>
    <n v="0.11907213291825967"/>
    <n v="0.28144327073160552"/>
    <x v="64"/>
    <x v="81"/>
  </r>
  <r>
    <x v="88"/>
    <x v="88"/>
    <d v="2019-03-23T00:00:00"/>
    <n v="16160310"/>
    <n v="12120232"/>
    <n v="4937872"/>
    <n v="11671335"/>
    <n v="44889749"/>
    <n v="0.36363637591008324"/>
    <n v="0.27272727068165281"/>
    <n v="0.11111110361050466"/>
    <n v="0.26262627149061568"/>
    <x v="65"/>
    <x v="82"/>
  </r>
  <r>
    <x v="89"/>
    <x v="89"/>
    <d v="2019-03-24T00:00:00"/>
    <n v="15352294"/>
    <n v="11514221"/>
    <n v="4690978"/>
    <n v="11087768"/>
    <n v="42645261"/>
    <n v="0.3386138540922935"/>
    <n v="0.25396040159733924"/>
    <n v="0.10346532837647317"/>
    <n v="0.24455445262846065"/>
    <x v="66"/>
    <x v="83"/>
  </r>
  <r>
    <x v="90"/>
    <x v="90"/>
    <d v="2019-03-25T00:00:00"/>
    <n v="7583695"/>
    <n v="5687771"/>
    <n v="2317240"/>
    <n v="5477113"/>
    <n v="21065819"/>
    <n v="0.33902915383521143"/>
    <n v="0.2542718542001563"/>
    <n v="0.1035922352406189"/>
    <n v="0.24485438639737442"/>
    <x v="67"/>
    <x v="84"/>
  </r>
  <r>
    <x v="91"/>
    <x v="91"/>
    <d v="2019-03-26T00:00:00"/>
    <n v="8209154"/>
    <n v="6156866"/>
    <n v="2508352"/>
    <n v="5928833"/>
    <n v="22803205"/>
    <n v="0.39375000149889838"/>
    <n v="0.29531252510654771"/>
    <n v="0.12031247114620638"/>
    <n v="0.28437497976487203"/>
    <x v="68"/>
    <x v="85"/>
  </r>
  <r>
    <x v="92"/>
    <x v="92"/>
    <d v="2019-03-27T00:00:00"/>
    <n v="8052789"/>
    <n v="6039592"/>
    <n v="2460574"/>
    <n v="5815903"/>
    <n v="22368858"/>
    <n v="0.38624999370462687"/>
    <n v="0.28968750726965709"/>
    <n v="0.11802081142443549"/>
    <n v="0.27895832079255029"/>
    <x v="69"/>
    <x v="86"/>
  </r>
  <r>
    <x v="93"/>
    <x v="93"/>
    <d v="2019-03-28T00:00:00"/>
    <n v="7974607"/>
    <n v="5980955"/>
    <n v="2436685"/>
    <n v="5759438"/>
    <n v="22151685"/>
    <n v="0.37090908972516773"/>
    <n v="0.2781818056660586"/>
    <n v="0.11333331100792431"/>
    <n v="0.26787876893601659"/>
    <x v="41"/>
    <x v="87"/>
  </r>
  <r>
    <x v="94"/>
    <x v="94"/>
    <d v="2019-03-29T00:00:00"/>
    <n v="8130972"/>
    <n v="6098229"/>
    <n v="2484463"/>
    <n v="5872368"/>
    <n v="22586032"/>
    <n v="0.35657145563529336"/>
    <n v="0.26742859172647004"/>
    <n v="0.10895235998623877"/>
    <n v="0.2575237998342777"/>
    <x v="70"/>
    <x v="88"/>
  </r>
  <r>
    <x v="95"/>
    <x v="95"/>
    <d v="2019-03-30T00:00:00"/>
    <n v="16806722"/>
    <n v="12605042"/>
    <n v="5135387"/>
    <n v="12138188"/>
    <n v="46685339"/>
    <n v="0.37439999942971391"/>
    <n v="0.28080001071068589"/>
    <n v="0.11439999363774567"/>
    <n v="0.27039999711292662"/>
    <x v="71"/>
    <x v="89"/>
  </r>
  <r>
    <x v="96"/>
    <x v="96"/>
    <d v="2019-03-31T00:00:00"/>
    <n v="15513897"/>
    <n v="11635423"/>
    <n v="4740357"/>
    <n v="11204481"/>
    <n v="43094158"/>
    <n v="0.36378947241054521"/>
    <n v="0.27284211017022503"/>
    <n v="0.11115788457713977"/>
    <n v="0.26273683727718306"/>
    <x v="72"/>
    <x v="90"/>
  </r>
  <r>
    <x v="97"/>
    <x v="97"/>
    <d v="2019-04-01T00:00:00"/>
    <n v="7740060"/>
    <n v="5805045"/>
    <n v="2365018"/>
    <n v="5590043"/>
    <n v="21500166"/>
    <n v="0.36742269550497897"/>
    <n v="0.2755670216287342"/>
    <n v="0.11226803002532207"/>
    <n v="0.26536081981906329"/>
    <x v="15"/>
    <x v="91"/>
  </r>
  <r>
    <x v="98"/>
    <x v="98"/>
    <d v="2019-04-02T00:00:00"/>
    <n v="7818242"/>
    <n v="5863681"/>
    <n v="2388907"/>
    <n v="5646508"/>
    <n v="21717338"/>
    <n v="0.34285715538670991"/>
    <n v="0.25714284461329012"/>
    <n v="0.10476189640886006"/>
    <n v="0.24761905179556998"/>
    <x v="59"/>
    <x v="92"/>
  </r>
  <r>
    <x v="99"/>
    <x v="99"/>
    <d v="2019-04-03T00:00:00"/>
    <n v="7740060"/>
    <n v="5805045"/>
    <n v="2365018"/>
    <n v="5590043"/>
    <n v="21500166"/>
    <n v="0.34601945258001099"/>
    <n v="0.25951458943500827"/>
    <n v="0.10572815116444478"/>
    <n v="0.2499029230727827"/>
    <x v="73"/>
    <x v="93"/>
  </r>
  <r>
    <x v="100"/>
    <x v="100"/>
    <d v="2019-04-04T00:00:00"/>
    <n v="7427330"/>
    <n v="5570497"/>
    <n v="2269462"/>
    <n v="5364183"/>
    <n v="20631472"/>
    <n v="0.33529413225224175"/>
    <n v="0.25147057661753497"/>
    <n v="0.10245098736281236"/>
    <n v="0.24215688332512855"/>
    <x v="17"/>
    <x v="94"/>
  </r>
  <r>
    <x v="101"/>
    <x v="101"/>
    <d v="2019-04-05T00:00:00"/>
    <n v="7427330"/>
    <n v="5570497"/>
    <n v="2269462"/>
    <n v="5364183"/>
    <n v="20631472"/>
    <n v="0.32884616474465278"/>
    <n v="0.24663460142091359"/>
    <n v="0.1004807750205968"/>
    <n v="0.2375000177100608"/>
    <x v="74"/>
    <x v="95"/>
  </r>
  <r>
    <x v="102"/>
    <x v="102"/>
    <d v="2019-04-06T00:00:00"/>
    <n v="15513897"/>
    <n v="11635423"/>
    <n v="4740357"/>
    <n v="11204481"/>
    <n v="43094158"/>
    <n v="0.33230768657372284"/>
    <n v="0.24923077028529234"/>
    <n v="0.10153845086141497"/>
    <n v="0.2399999922887997"/>
    <x v="75"/>
    <x v="96"/>
  </r>
  <r>
    <x v="103"/>
    <x v="103"/>
    <d v="2019-04-07T00:00:00"/>
    <n v="16806722"/>
    <n v="12605042"/>
    <n v="5135387"/>
    <n v="12138188"/>
    <n v="46685339"/>
    <n v="0.39000000881790053"/>
    <n v="0.29250001821592614"/>
    <n v="0.11916666291519143"/>
    <n v="0.28166667045681693"/>
    <x v="48"/>
    <x v="97"/>
  </r>
  <r>
    <x v="104"/>
    <x v="104"/>
    <d v="2019-04-08T00:00:00"/>
    <n v="7583695"/>
    <n v="5687771"/>
    <n v="2317240"/>
    <n v="5477113"/>
    <n v="21065819"/>
    <n v="0.35272727661730613"/>
    <n v="0.26454544583516237"/>
    <n v="0.10777777250650064"/>
    <n v="0.25474747497298394"/>
    <x v="51"/>
    <x v="98"/>
  </r>
  <r>
    <x v="105"/>
    <x v="105"/>
    <d v="2019-04-09T00:00:00"/>
    <n v="8130972"/>
    <n v="6098229"/>
    <n v="2484463"/>
    <n v="5872368"/>
    <n v="22586032"/>
    <n v="0.37440003005893263"/>
    <n v="0.2808000225441995"/>
    <n v="0.11439997848723449"/>
    <n v="0.27039999101178974"/>
    <x v="76"/>
    <x v="99"/>
  </r>
  <r>
    <x v="106"/>
    <x v="106"/>
    <d v="2019-04-10T00:00:00"/>
    <n v="7896424"/>
    <n v="5922318"/>
    <n v="2412796"/>
    <n v="5702973"/>
    <n v="21934511"/>
    <n v="0.36727269919683408"/>
    <n v="0.27545452439762558"/>
    <n v="0.11222220330763957"/>
    <n v="0.26525251014341006"/>
    <x v="58"/>
    <x v="100"/>
  </r>
  <r>
    <x v="107"/>
    <x v="107"/>
    <d v="2019-04-11T00:00:00"/>
    <n v="8209154"/>
    <n v="6156866"/>
    <n v="2508352"/>
    <n v="5928833"/>
    <n v="22803205"/>
    <n v="0.39789473092370725"/>
    <n v="0.29842107242759991"/>
    <n v="0.12157891593968671"/>
    <n v="0.28736839523617125"/>
    <x v="77"/>
    <x v="101"/>
  </r>
  <r>
    <x v="108"/>
    <x v="108"/>
    <d v="2019-04-12T00:00:00"/>
    <n v="7974607"/>
    <n v="5980955"/>
    <n v="2436685"/>
    <n v="5759438"/>
    <n v="22151685"/>
    <n v="0.38652632250379421"/>
    <n v="0.2898947297604359"/>
    <n v="0.11810524232105203"/>
    <n v="0.27915788073676956"/>
    <x v="11"/>
    <x v="102"/>
  </r>
  <r>
    <x v="109"/>
    <x v="109"/>
    <d v="2019-04-13T00:00:00"/>
    <n v="15998707"/>
    <n v="11999030"/>
    <n v="4888493"/>
    <n v="11554621"/>
    <n v="44440851"/>
    <n v="0.37125001955021375"/>
    <n v="0.27843750886140994"/>
    <n v="0.11343748728075857"/>
    <n v="0.26812499736043111"/>
    <x v="78"/>
    <x v="103"/>
  </r>
  <r>
    <x v="110"/>
    <x v="110"/>
    <d v="2019-04-14T00:00:00"/>
    <n v="16806722"/>
    <n v="12605042"/>
    <n v="5135387"/>
    <n v="12138188"/>
    <n v="46685339"/>
    <n v="0.35999999914319997"/>
    <n v="0.27000001006740038"/>
    <n v="0.10999999378819976"/>
    <n v="0.25999999700119991"/>
    <x v="5"/>
    <x v="104"/>
  </r>
  <r>
    <x v="111"/>
    <x v="111"/>
    <d v="2019-04-15T00:00:00"/>
    <n v="7505512"/>
    <n v="5629134"/>
    <n v="2293351"/>
    <n v="5420648"/>
    <n v="20848645"/>
    <n v="0.35628863990524173"/>
    <n v="0.26721647992893133"/>
    <n v="0.10886597857885326"/>
    <n v="0.25731959436279217"/>
    <x v="79"/>
    <x v="105"/>
  </r>
  <r>
    <x v="112"/>
    <x v="112"/>
    <d v="2019-04-16T00:00:00"/>
    <n v="7427330"/>
    <n v="5570497"/>
    <n v="2269462"/>
    <n v="5364183"/>
    <n v="20631472"/>
    <n v="0.32884616474465278"/>
    <n v="0.24663460142091359"/>
    <n v="0.1004807750205968"/>
    <n v="0.2375000177100608"/>
    <x v="74"/>
    <x v="106"/>
  </r>
  <r>
    <x v="113"/>
    <x v="113"/>
    <d v="2019-04-17T00:00:00"/>
    <n v="7818242"/>
    <n v="5863681"/>
    <n v="2388907"/>
    <n v="5646508"/>
    <n v="21717338"/>
    <n v="0.35643566432823598"/>
    <n v="0.26732672545104835"/>
    <n v="0.1089108847696673"/>
    <n v="0.25742575250480854"/>
    <x v="80"/>
    <x v="107"/>
  </r>
  <r>
    <x v="114"/>
    <x v="114"/>
    <d v="2019-04-18T00:00:00"/>
    <n v="8209154"/>
    <n v="6156866"/>
    <n v="2508352"/>
    <n v="5928833"/>
    <n v="22803205"/>
    <n v="0.36000000877069693"/>
    <n v="0.27000002850476501"/>
    <n v="0.10999997588058345"/>
    <n v="0.25999998684395459"/>
    <x v="5"/>
    <x v="108"/>
  </r>
  <r>
    <x v="115"/>
    <x v="115"/>
    <d v="2019-04-19T00:00:00"/>
    <n v="7974607"/>
    <n v="5980955"/>
    <n v="2436685"/>
    <n v="5759438"/>
    <n v="22151685"/>
    <n v="0.36000001805731707"/>
    <n v="0.27000000225716464"/>
    <n v="0.10999998419984755"/>
    <n v="0.25999999548567071"/>
    <x v="5"/>
    <x v="109"/>
  </r>
  <r>
    <x v="116"/>
    <x v="116"/>
    <d v="2019-04-20T00:00:00"/>
    <n v="16968325"/>
    <n v="12726244"/>
    <n v="5184766"/>
    <n v="12254901"/>
    <n v="47134236"/>
    <n v="0.38181818345467777"/>
    <n v="0.28636364321646318"/>
    <n v="0.11666666779175763"/>
    <n v="0.275757568188782"/>
    <x v="81"/>
    <x v="110"/>
  </r>
  <r>
    <x v="117"/>
    <x v="117"/>
    <d v="2019-04-21T00:00:00"/>
    <n v="16645119"/>
    <n v="12483839"/>
    <n v="5086008"/>
    <n v="12021475"/>
    <n v="46236441"/>
    <n v="0.35653846274951545"/>
    <n v="0.26740384170713638"/>
    <n v="0.10894229556735145"/>
    <n v="0.25750000444465015"/>
    <x v="82"/>
    <x v="111"/>
  </r>
  <r>
    <x v="118"/>
    <x v="118"/>
    <d v="2019-04-22T00:00:00"/>
    <n v="7427330"/>
    <n v="5570497"/>
    <n v="2269462"/>
    <n v="5364183"/>
    <n v="20631472"/>
    <n v="0.3562500104922886"/>
    <n v="0.26718748388684255"/>
    <n v="0.10885417253735195"/>
    <n v="0.25729168490326348"/>
    <x v="83"/>
    <x v="112"/>
  </r>
  <r>
    <x v="119"/>
    <x v="119"/>
    <d v="2019-04-23T00:00:00"/>
    <n v="7583695"/>
    <n v="5687771"/>
    <n v="2317240"/>
    <n v="5477113"/>
    <n v="21065819"/>
    <n v="0.36757895898072612"/>
    <n v="0.27568420711813485"/>
    <n v="0.11231578628999424"/>
    <n v="0.26547368990443337"/>
    <x v="84"/>
    <x v="113"/>
  </r>
  <r>
    <x v="120"/>
    <x v="120"/>
    <d v="2019-04-24T00:00:00"/>
    <n v="8209154"/>
    <n v="6156866"/>
    <n v="2508352"/>
    <n v="5928833"/>
    <n v="22803205"/>
    <n v="0.37800001086689355"/>
    <n v="0.28350003117324968"/>
    <n v="0.11549997518112026"/>
    <n v="0.2729999873833524"/>
    <x v="55"/>
    <x v="114"/>
  </r>
  <r>
    <x v="121"/>
    <x v="121"/>
    <d v="2019-04-25T00:00:00"/>
    <n v="7661877"/>
    <n v="5746408"/>
    <n v="2341129"/>
    <n v="5533578"/>
    <n v="21282992"/>
    <n v="0.33600000526241813"/>
    <n v="0.25200001491018476"/>
    <n v="0.10266666462017071"/>
    <n v="0.24266667777621612"/>
    <x v="85"/>
    <x v="115"/>
  </r>
  <r>
    <x v="122"/>
    <x v="122"/>
    <d v="2019-04-26T00:00:00"/>
    <n v="7505512"/>
    <n v="5629134"/>
    <n v="2293351"/>
    <n v="5420648"/>
    <n v="20848645"/>
    <n v="0.3388235251629842"/>
    <n v="0.25411764387223817"/>
    <n v="0.10352941548238881"/>
    <n v="0.24470589934806314"/>
    <x v="86"/>
    <x v="116"/>
  </r>
  <r>
    <x v="123"/>
    <x v="123"/>
    <d v="2019-04-27T00:00:00"/>
    <n v="15513897"/>
    <n v="11635423"/>
    <n v="4740357"/>
    <n v="11204481"/>
    <n v="43094158"/>
    <n v="0.32914285488789929"/>
    <n v="0.24685714646992474"/>
    <n v="0.10057141904241325"/>
    <n v="0.23771428054970489"/>
    <x v="87"/>
    <x v="117"/>
  </r>
  <r>
    <x v="124"/>
    <x v="124"/>
    <d v="2019-04-28T00:00:00"/>
    <n v="15837104"/>
    <n v="11877828"/>
    <n v="4839115"/>
    <n v="11437908"/>
    <n v="43991955"/>
    <n v="0.34252428728240569"/>
    <n v="0.25689321546180427"/>
    <n v="0.10466019648873925"/>
    <n v="0.2473786423137542"/>
    <x v="88"/>
    <x v="118"/>
  </r>
  <r>
    <x v="125"/>
    <x v="125"/>
    <d v="2019-04-29T00:00:00"/>
    <n v="7818242"/>
    <n v="5863681"/>
    <n v="2388907"/>
    <n v="5646508"/>
    <n v="21717338"/>
    <n v="0.37894736740063917"/>
    <n v="0.28421050131565989"/>
    <n v="0.11578945990862892"/>
    <n v="0.27368420440383506"/>
    <x v="32"/>
    <x v="119"/>
  </r>
  <r>
    <x v="126"/>
    <x v="126"/>
    <d v="2019-04-30T00:00:00"/>
    <n v="7974607"/>
    <n v="5980955"/>
    <n v="2436685"/>
    <n v="5759438"/>
    <n v="22151685"/>
    <n v="0.3785567036344516"/>
    <n v="0.28391751585827257"/>
    <n v="0.11567008147179086"/>
    <n v="0.2734020452753344"/>
    <x v="13"/>
    <x v="120"/>
  </r>
  <r>
    <x v="127"/>
    <x v="127"/>
    <d v="2019-05-01T00:00:00"/>
    <n v="8209154"/>
    <n v="6156866"/>
    <n v="2508352"/>
    <n v="5928833"/>
    <n v="22803205"/>
    <n v="0.36000000877069693"/>
    <n v="0.27000002850476501"/>
    <n v="0.10999997588058345"/>
    <n v="0.25999998684395459"/>
    <x v="5"/>
    <x v="121"/>
  </r>
  <r>
    <x v="128"/>
    <x v="128"/>
    <d v="2019-05-02T00:00:00"/>
    <n v="7583695"/>
    <n v="5687771"/>
    <n v="2317240"/>
    <n v="5477113"/>
    <n v="21065819"/>
    <n v="0.35632654468882946"/>
    <n v="0.2672448967701534"/>
    <n v="0.10887754879577081"/>
    <n v="0.25734694633160599"/>
    <x v="89"/>
    <x v="122"/>
  </r>
  <r>
    <x v="129"/>
    <x v="129"/>
    <d v="2019-05-03T00:00:00"/>
    <n v="7583695"/>
    <n v="5687771"/>
    <n v="2317240"/>
    <n v="5477113"/>
    <n v="21065819"/>
    <n v="0.36375001828656012"/>
    <n v="0.27281250172373311"/>
    <n v="0.11114583225912283"/>
    <n v="0.26270834387558523"/>
    <x v="90"/>
    <x v="123"/>
  </r>
  <r>
    <x v="130"/>
    <x v="130"/>
    <d v="2019-05-04T00:00:00"/>
    <n v="16483516"/>
    <n v="12362637"/>
    <n v="5036630"/>
    <n v="11904761"/>
    <n v="45787544"/>
    <n v="0.38250001311082582"/>
    <n v="0.28687500983311937"/>
    <n v="0.11687500658441917"/>
    <n v="0.27624999657726229"/>
    <x v="91"/>
    <x v="124"/>
  </r>
  <r>
    <x v="131"/>
    <x v="131"/>
    <d v="2019-05-05T00:00:00"/>
    <n v="15352294"/>
    <n v="11514221"/>
    <n v="4690978"/>
    <n v="11087768"/>
    <n v="42645261"/>
    <n v="0.34897958047102023"/>
    <n v="0.26173469671897964"/>
    <n v="0.10663263317122415"/>
    <n v="0.2520408106436734"/>
    <x v="92"/>
    <x v="125"/>
  </r>
  <r>
    <x v="132"/>
    <x v="132"/>
    <d v="2019-05-06T00:00:00"/>
    <n v="7505512"/>
    <n v="5629134"/>
    <n v="2293351"/>
    <n v="5420648"/>
    <n v="20848645"/>
    <n v="0.34559999941060915"/>
    <n v="0.25919999955795686"/>
    <n v="0.10560000493614825"/>
    <n v="0.24960002003928841"/>
    <x v="93"/>
    <x v="126"/>
  </r>
  <r>
    <x v="133"/>
    <x v="133"/>
    <d v="2019-05-07T00:00:00"/>
    <n v="8209154"/>
    <n v="6156866"/>
    <n v="2508352"/>
    <n v="5928833"/>
    <n v="22803205"/>
    <n v="0.37058824193283718"/>
    <n v="0.2779412040212742"/>
    <n v="0.11323526855857692"/>
    <n v="0.26764704355447455"/>
    <x v="94"/>
    <x v="127"/>
  </r>
  <r>
    <x v="134"/>
    <x v="134"/>
    <d v="2019-05-08T00:00:00"/>
    <n v="7896424"/>
    <n v="5922318"/>
    <n v="2412796"/>
    <n v="5702973"/>
    <n v="21934511"/>
    <n v="0.34628570852211343"/>
    <n v="0.25971428139158509"/>
    <n v="0.10580951230320475"/>
    <n v="0.25009523880524687"/>
    <x v="38"/>
    <x v="128"/>
  </r>
  <r>
    <x v="135"/>
    <x v="135"/>
    <d v="2019-05-09T00:00:00"/>
    <n v="7583695"/>
    <n v="5687771"/>
    <n v="2317240"/>
    <n v="5477113"/>
    <n v="21065819"/>
    <n v="0.36000000759524231"/>
    <n v="0.26999999382886564"/>
    <n v="0.1099999957276762"/>
    <n v="0.26000000284821589"/>
    <x v="5"/>
    <x v="129"/>
  </r>
  <r>
    <x v="136"/>
    <x v="136"/>
    <d v="2019-05-10T00:00:00"/>
    <n v="7427330"/>
    <n v="5570497"/>
    <n v="2269462"/>
    <n v="5364183"/>
    <n v="20631472"/>
    <n v="0.35257731968550571"/>
    <n v="0.26443296602899702"/>
    <n v="0.10773196143003033"/>
    <n v="0.25463918587736845"/>
    <x v="95"/>
    <x v="130"/>
  </r>
  <r>
    <x v="137"/>
    <x v="137"/>
    <d v="2019-05-11T00:00:00"/>
    <n v="16160310"/>
    <n v="12120232"/>
    <n v="4937872"/>
    <n v="11671335"/>
    <n v="44889749"/>
    <n v="0.35294118417882381"/>
    <n v="0.26470587721411742"/>
    <n v="0.10784312869019574"/>
    <n v="0.25490196635137274"/>
    <x v="96"/>
    <x v="131"/>
  </r>
  <r>
    <x v="138"/>
    <x v="138"/>
    <d v="2019-05-12T00:00:00"/>
    <n v="16968325"/>
    <n v="12726244"/>
    <n v="5184766"/>
    <n v="12254901"/>
    <n v="47134236"/>
    <n v="0.3978947391129814"/>
    <n v="0.29842106019705217"/>
    <n v="0.12157894871366833"/>
    <n v="0.28736841357355042"/>
    <x v="18"/>
    <x v="132"/>
  </r>
  <r>
    <x v="139"/>
    <x v="139"/>
    <d v="2019-05-13T00:00:00"/>
    <n v="8052789"/>
    <n v="6039592"/>
    <n v="2460574"/>
    <n v="5815903"/>
    <n v="22368858"/>
    <n v="0.38624999370462687"/>
    <n v="0.28968750726965709"/>
    <n v="0.11802081142443549"/>
    <n v="0.27895832079255029"/>
    <x v="69"/>
    <x v="133"/>
  </r>
  <r>
    <x v="140"/>
    <x v="140"/>
    <d v="2019-05-14T00:00:00"/>
    <n v="8052789"/>
    <n v="6039592"/>
    <n v="2460574"/>
    <n v="5815903"/>
    <n v="22368858"/>
    <n v="0.35314285864640521"/>
    <n v="0.26485715494817502"/>
    <n v="0.1079047440918941"/>
    <n v="0.25504761282460076"/>
    <x v="97"/>
    <x v="134"/>
  </r>
  <r>
    <x v="141"/>
    <x v="141"/>
    <d v="2019-05-15T00:00:00"/>
    <n v="7896424"/>
    <n v="5922318"/>
    <n v="2412796"/>
    <n v="5702973"/>
    <n v="21934511"/>
    <n v="0.3600000018236103"/>
    <n v="0.27000000136770774"/>
    <n v="0.10999999042604597"/>
    <n v="0.26000000638263604"/>
    <x v="5"/>
    <x v="135"/>
  </r>
  <r>
    <x v="142"/>
    <x v="142"/>
    <d v="2019-05-16T00:00:00"/>
    <n v="7583695"/>
    <n v="5687771"/>
    <n v="2317240"/>
    <n v="5477113"/>
    <n v="21065819"/>
    <n v="0.36000000759524231"/>
    <n v="0.26999999382886564"/>
    <n v="0.1099999957276762"/>
    <n v="0.26000000284821589"/>
    <x v="5"/>
    <x v="136"/>
  </r>
  <r>
    <x v="143"/>
    <x v="143"/>
    <d v="2019-05-17T00:00:00"/>
    <n v="8052789"/>
    <n v="6039592"/>
    <n v="2460574"/>
    <n v="5815903"/>
    <n v="22368858"/>
    <n v="0.39031577582055221"/>
    <n v="0.2927368439828239"/>
    <n v="0.11926313352726359"/>
    <n v="0.28189471890323675"/>
    <x v="98"/>
    <x v="137"/>
  </r>
  <r>
    <x v="144"/>
    <x v="144"/>
    <d v="2019-05-18T00:00:00"/>
    <n v="16968325"/>
    <n v="12726244"/>
    <n v="5184766"/>
    <n v="12254901"/>
    <n v="47134236"/>
    <n v="0.37799999728223027"/>
    <n v="0.28350000353087296"/>
    <n v="0.11549999978837039"/>
    <n v="0.27299998937396597"/>
    <x v="99"/>
    <x v="138"/>
  </r>
  <r>
    <x v="145"/>
    <x v="145"/>
    <d v="2019-05-19T00:00:00"/>
    <n v="16968325"/>
    <n v="12726244"/>
    <n v="5184766"/>
    <n v="12254901"/>
    <n v="47134236"/>
    <n v="0.36000000084864003"/>
    <n v="0.27000000594048029"/>
    <n v="0.11000000084864005"/>
    <n v="0.25999999236223964"/>
    <x v="5"/>
    <x v="139"/>
  </r>
  <r>
    <x v="146"/>
    <x v="146"/>
    <d v="2019-05-20T00:00:00"/>
    <n v="7583695"/>
    <n v="5687771"/>
    <n v="2317240"/>
    <n v="5477113"/>
    <n v="21065819"/>
    <n v="0.33902915383521143"/>
    <n v="0.2542718542001563"/>
    <n v="0.1035922352406189"/>
    <n v="0.24485438639737442"/>
    <x v="67"/>
    <x v="140"/>
  </r>
  <r>
    <x v="147"/>
    <x v="147"/>
    <d v="2019-05-21T00:00:00"/>
    <n v="8130972"/>
    <n v="6098229"/>
    <n v="2484463"/>
    <n v="5872368"/>
    <n v="22586032"/>
    <n v="0.36349517708950541"/>
    <n v="0.27262138281712905"/>
    <n v="0.11106794097400949"/>
    <n v="0.26252426476130342"/>
    <x v="100"/>
    <x v="141"/>
  </r>
  <r>
    <x v="148"/>
    <x v="148"/>
    <d v="2019-05-22T00:00:00"/>
    <n v="7427330"/>
    <n v="5570497"/>
    <n v="2269462"/>
    <n v="5364183"/>
    <n v="20631472"/>
    <n v="0.33861388567084993"/>
    <n v="0.25396039145800881"/>
    <n v="0.103465356487774"/>
    <n v="0.24455448311567102"/>
    <x v="101"/>
    <x v="142"/>
  </r>
  <r>
    <x v="149"/>
    <x v="149"/>
    <d v="2019-05-23T00:00:00"/>
    <n v="7740060"/>
    <n v="5805045"/>
    <n v="2365018"/>
    <n v="5590043"/>
    <n v="21500166"/>
    <n v="0.36742269550497897"/>
    <n v="0.2755670216287342"/>
    <n v="0.11226803002532207"/>
    <n v="0.26536081981906329"/>
    <x v="15"/>
    <x v="143"/>
  </r>
  <r>
    <x v="150"/>
    <x v="150"/>
    <d v="2019-05-24T00:00:00"/>
    <n v="8052789"/>
    <n v="6039592"/>
    <n v="2460574"/>
    <n v="5815903"/>
    <n v="22368858"/>
    <n v="0.36000000536460108"/>
    <n v="0.27000001519970307"/>
    <n v="0.10999998301209656"/>
    <n v="0.25999999642359928"/>
    <x v="5"/>
    <x v="144"/>
  </r>
  <r>
    <x v="151"/>
    <x v="151"/>
    <d v="2019-05-25T00:00:00"/>
    <n v="16806722"/>
    <n v="12605042"/>
    <n v="5135387"/>
    <n v="12138188"/>
    <n v="46685339"/>
    <n v="0.35657143143255787"/>
    <n v="0.26742858418241894"/>
    <n v="0.10895237593328128"/>
    <n v="0.25752380923284723"/>
    <x v="102"/>
    <x v="145"/>
  </r>
  <r>
    <x v="152"/>
    <x v="152"/>
    <d v="2019-05-26T00:00:00"/>
    <n v="15675500"/>
    <n v="11756625"/>
    <n v="4789736"/>
    <n v="11321195"/>
    <n v="43543056"/>
    <n v="0.33257142430398151"/>
    <n v="0.24942856822798612"/>
    <n v="0.10161904395777201"/>
    <n v="0.24019048489509834"/>
    <x v="24"/>
    <x v="146"/>
  </r>
  <r>
    <x v="153"/>
    <x v="153"/>
    <d v="2019-05-27T00:00:00"/>
    <n v="7740060"/>
    <n v="5805045"/>
    <n v="2365018"/>
    <n v="5590043"/>
    <n v="21500166"/>
    <n v="0.36742269550497897"/>
    <n v="0.2755670216287342"/>
    <n v="0.11226803002532207"/>
    <n v="0.26536081981906329"/>
    <x v="15"/>
    <x v="147"/>
  </r>
  <r>
    <x v="154"/>
    <x v="154"/>
    <d v="2019-05-28T00:00:00"/>
    <n v="8052789"/>
    <n v="6039592"/>
    <n v="2460574"/>
    <n v="5815903"/>
    <n v="22368858"/>
    <n v="0.35653845704283071"/>
    <n v="0.26740385385091103"/>
    <n v="0.10894228787066272"/>
    <n v="0.25749998937396351"/>
    <x v="103"/>
    <x v="148"/>
  </r>
  <r>
    <x v="155"/>
    <x v="155"/>
    <d v="2019-05-29T00:00:00"/>
    <n v="8052789"/>
    <n v="6039592"/>
    <n v="2460574"/>
    <n v="5815903"/>
    <n v="22368858"/>
    <n v="0.39031577582055221"/>
    <n v="0.2927368439828239"/>
    <n v="0.11926313352726359"/>
    <n v="0.28189471890323675"/>
    <x v="98"/>
    <x v="149"/>
  </r>
  <r>
    <x v="156"/>
    <x v="156"/>
    <d v="2019-05-30T00:00:00"/>
    <n v="8052789"/>
    <n v="6039592"/>
    <n v="2460574"/>
    <n v="5815903"/>
    <n v="22368858"/>
    <n v="0.37454543374223248"/>
    <n v="0.28090908693449157"/>
    <n v="0.11444441870820904"/>
    <n v="0.27050502772862312"/>
    <x v="22"/>
    <x v="150"/>
  </r>
  <r>
    <x v="157"/>
    <x v="157"/>
    <d v="2019-05-31T00:00:00"/>
    <n v="7583695"/>
    <n v="5687771"/>
    <n v="2317240"/>
    <n v="5477113"/>
    <n v="21065819"/>
    <n v="0.33902915383521143"/>
    <n v="0.2542718542001563"/>
    <n v="0.1035922352406189"/>
    <n v="0.24485438639737442"/>
    <x v="67"/>
    <x v="151"/>
  </r>
  <r>
    <x v="158"/>
    <x v="158"/>
    <d v="2019-06-01T00:00:00"/>
    <n v="15352294"/>
    <n v="11514221"/>
    <n v="4690978"/>
    <n v="11087768"/>
    <n v="42645261"/>
    <n v="0.32884615018003832"/>
    <n v="0.24663462334502914"/>
    <n v="0.10048075264056666"/>
    <n v="0.23749999973225"/>
    <x v="56"/>
    <x v="152"/>
  </r>
  <r>
    <x v="159"/>
    <x v="159"/>
    <d v="2019-06-02T00:00:00"/>
    <n v="16160310"/>
    <n v="12120232"/>
    <n v="4937872"/>
    <n v="11671335"/>
    <n v="44889749"/>
    <n v="0.371134033403627"/>
    <n v="0.27835051356983304"/>
    <n v="0.11340205427933216"/>
    <n v="0.26804124634706394"/>
    <x v="104"/>
    <x v="153"/>
  </r>
  <r>
    <x v="160"/>
    <x v="160"/>
    <d v="2019-06-03T00:00:00"/>
    <n v="7896424"/>
    <n v="5922318"/>
    <n v="2412796"/>
    <n v="5702973"/>
    <n v="21934511"/>
    <n v="0.36727269919683408"/>
    <n v="0.27545452439762558"/>
    <n v="0.11222220330763957"/>
    <n v="0.26525251014341006"/>
    <x v="58"/>
    <x v="154"/>
  </r>
  <r>
    <x v="161"/>
    <x v="161"/>
    <d v="2019-06-04T00:00:00"/>
    <n v="8052789"/>
    <n v="6039592"/>
    <n v="2460574"/>
    <n v="5815903"/>
    <n v="22368858"/>
    <n v="0.36000000536460108"/>
    <n v="0.27000001519970307"/>
    <n v="0.10999998301209656"/>
    <n v="0.25999999642359928"/>
    <x v="5"/>
    <x v="155"/>
  </r>
  <r>
    <x v="162"/>
    <x v="162"/>
    <d v="2019-06-05T00:00:00"/>
    <n v="7896424"/>
    <n v="5922318"/>
    <n v="2412796"/>
    <n v="5702973"/>
    <n v="21934511"/>
    <n v="0.35300970661980152"/>
    <n v="0.26475727996485116"/>
    <n v="0.10786406708827066"/>
    <n v="0.254951459748191"/>
    <x v="105"/>
    <x v="156"/>
  </r>
  <r>
    <x v="163"/>
    <x v="163"/>
    <d v="2019-06-06T00:00:00"/>
    <n v="7818242"/>
    <n v="5863681"/>
    <n v="2388907"/>
    <n v="5646508"/>
    <n v="21717338"/>
    <n v="0.34951457959990628"/>
    <n v="0.26213591234742517"/>
    <n v="0.10679610912635773"/>
    <n v="0.25242719141048686"/>
    <x v="37"/>
    <x v="157"/>
  </r>
  <r>
    <x v="164"/>
    <x v="164"/>
    <d v="2019-06-07T00:00:00"/>
    <n v="8052789"/>
    <n v="6039592"/>
    <n v="2460574"/>
    <n v="5815903"/>
    <n v="22368858"/>
    <n v="0.38226802385418768"/>
    <n v="0.28670102975820688"/>
    <n v="0.11680409862061381"/>
    <n v="0.27608245376075813"/>
    <x v="106"/>
    <x v="158"/>
  </r>
  <r>
    <x v="165"/>
    <x v="165"/>
    <d v="2019-06-08T00:00:00"/>
    <n v="15998707"/>
    <n v="11999030"/>
    <n v="4888493"/>
    <n v="11554621"/>
    <n v="44440851"/>
    <n v="0.37515791027753354"/>
    <n v="0.28136842684583407"/>
    <n v="0.11463156480622783"/>
    <n v="0.27094736270930547"/>
    <x v="60"/>
    <x v="159"/>
  </r>
  <r>
    <x v="166"/>
    <x v="166"/>
    <d v="2019-06-09T00:00:00"/>
    <n v="16483516"/>
    <n v="12362637"/>
    <n v="5036630"/>
    <n v="11904761"/>
    <n v="45787544"/>
    <n v="0.36720000372468109"/>
    <n v="0.27540000279351085"/>
    <n v="0.1122000036132971"/>
    <n v="0.26519999031404695"/>
    <x v="107"/>
    <x v="160"/>
  </r>
  <r>
    <x v="167"/>
    <x v="167"/>
    <d v="2019-06-10T00:00:00"/>
    <n v="8130972"/>
    <n v="6098229"/>
    <n v="2484463"/>
    <n v="5872368"/>
    <n v="22586032"/>
    <n v="0.37069310549024775"/>
    <n v="0.2780198291176858"/>
    <n v="0.11326730739518195"/>
    <n v="0.26772276801611855"/>
    <x v="2"/>
    <x v="161"/>
  </r>
  <r>
    <x v="168"/>
    <x v="168"/>
    <d v="2019-06-11T00:00:00"/>
    <n v="7583695"/>
    <n v="5687771"/>
    <n v="2317240"/>
    <n v="5477113"/>
    <n v="21065819"/>
    <n v="0.33902915383521143"/>
    <n v="0.2542718542001563"/>
    <n v="0.1035922352406189"/>
    <n v="0.24485438639737442"/>
    <x v="67"/>
    <x v="162"/>
  </r>
  <r>
    <x v="169"/>
    <x v="169"/>
    <d v="2019-06-12T00:00:00"/>
    <n v="7974607"/>
    <n v="5980955"/>
    <n v="2436685"/>
    <n v="5759438"/>
    <n v="22151685"/>
    <n v="0.36356438490924187"/>
    <n v="0.27267327728436708"/>
    <n v="0.11108909608242463"/>
    <n v="0.26257426026046354"/>
    <x v="108"/>
    <x v="163"/>
  </r>
  <r>
    <x v="170"/>
    <x v="170"/>
    <d v="2019-06-13T00:00:00"/>
    <n v="3674574"/>
    <n v="2755930"/>
    <n v="1122786"/>
    <n v="2653859"/>
    <n v="10207149"/>
    <n v="0.16920001889734368"/>
    <n v="0.12689999114992823"/>
    <n v="5.1699982751108813E-2"/>
    <n v="0.12220001364808154"/>
    <x v="109"/>
    <x v="164"/>
  </r>
  <r>
    <x v="171"/>
    <x v="171"/>
    <d v="2019-06-14T00:00:00"/>
    <n v="7583695"/>
    <n v="5687771"/>
    <n v="2317240"/>
    <n v="5477113"/>
    <n v="21065819"/>
    <n v="0.33902915383521143"/>
    <n v="0.2542718542001563"/>
    <n v="0.1035922352406189"/>
    <n v="0.24485438639737442"/>
    <x v="67"/>
    <x v="165"/>
  </r>
  <r>
    <x v="172"/>
    <x v="172"/>
    <d v="2019-06-15T00:00:00"/>
    <n v="16160310"/>
    <n v="12120232"/>
    <n v="4937872"/>
    <n v="11671335"/>
    <n v="44889749"/>
    <n v="0.36363637591008324"/>
    <n v="0.27272727068165281"/>
    <n v="0.11111110361050466"/>
    <n v="0.26262627149061568"/>
    <x v="65"/>
    <x v="166"/>
  </r>
  <r>
    <x v="173"/>
    <x v="173"/>
    <d v="2019-06-16T00:00:00"/>
    <n v="15675500"/>
    <n v="11756625"/>
    <n v="4789736"/>
    <n v="11321195"/>
    <n v="43543056"/>
    <n v="0.34235293336545852"/>
    <n v="0.25676470002409391"/>
    <n v="0.10460783832389001"/>
    <n v="0.24725490845283163"/>
    <x v="110"/>
    <x v="167"/>
  </r>
  <r>
    <x v="174"/>
    <x v="174"/>
    <d v="2019-06-17T00:00:00"/>
    <n v="7661877"/>
    <n v="5746408"/>
    <n v="2341129"/>
    <n v="5533578"/>
    <n v="21282992"/>
    <n v="0.33923076882207553"/>
    <n v="0.25442308768534466"/>
    <n v="0.10365384233937151"/>
    <n v="0.24500000708402431"/>
    <x v="111"/>
    <x v="168"/>
  </r>
  <r>
    <x v="175"/>
    <x v="175"/>
    <d v="2019-06-18T00:00:00"/>
    <n v="8130972"/>
    <n v="6098229"/>
    <n v="2484463"/>
    <n v="5872368"/>
    <n v="22586032"/>
    <n v="0.38597939154418826"/>
    <n v="0.28948454365814119"/>
    <n v="0.11793811576943673"/>
    <n v="0.27876286224618185"/>
    <x v="112"/>
    <x v="169"/>
  </r>
  <r>
    <x v="176"/>
    <x v="176"/>
    <d v="2019-06-19T00:00:00"/>
    <n v="8052789"/>
    <n v="6039592"/>
    <n v="2460574"/>
    <n v="5815903"/>
    <n v="22368858"/>
    <n v="0.36352941096805952"/>
    <n v="0.27264706951186785"/>
    <n v="0.111078412319424"/>
    <n v="0.26254901150860532"/>
    <x v="47"/>
    <x v="170"/>
  </r>
  <r>
    <x v="177"/>
    <x v="177"/>
    <d v="2019-06-20T00:00:00"/>
    <n v="8052789"/>
    <n v="6039592"/>
    <n v="2460574"/>
    <n v="5815903"/>
    <n v="22368858"/>
    <n v="0.78893616621056473"/>
    <n v="0.59170214915056107"/>
    <n v="0.2410637877432768"/>
    <n v="0.56978721482364958"/>
    <x v="113"/>
    <x v="171"/>
  </r>
  <r>
    <x v="178"/>
    <x v="178"/>
    <d v="2019-06-21T00:00:00"/>
    <n v="7661877"/>
    <n v="5746408"/>
    <n v="2341129"/>
    <n v="5533578"/>
    <n v="21282992"/>
    <n v="0.36371132781497839"/>
    <n v="0.27278350772879989"/>
    <n v="0.11113401287649913"/>
    <n v="0.26268041133363956"/>
    <x v="114"/>
    <x v="172"/>
  </r>
  <r>
    <x v="179"/>
    <x v="179"/>
    <d v="2019-06-22T00:00:00"/>
    <n v="16806722"/>
    <n v="12605042"/>
    <n v="5135387"/>
    <n v="12138188"/>
    <n v="46685339"/>
    <n v="0.37439999942971391"/>
    <n v="0.28080001071068589"/>
    <n v="0.11439999363774567"/>
    <n v="0.27039999711292662"/>
    <x v="71"/>
    <x v="173"/>
  </r>
  <r>
    <x v="180"/>
    <x v="180"/>
    <d v="2019-06-23T00:00:00"/>
    <n v="15837104"/>
    <n v="11877828"/>
    <n v="4839115"/>
    <n v="11437908"/>
    <n v="43991955"/>
    <n v="0.36371135732870929"/>
    <n v="0.272783517996532"/>
    <n v="0.11113402329868624"/>
    <n v="0.26268041453039032"/>
    <x v="28"/>
    <x v="174"/>
  </r>
  <r>
    <x v="181"/>
    <x v="181"/>
    <d v="2019-06-24T00:00:00"/>
    <n v="7740060"/>
    <n v="5805045"/>
    <n v="2365018"/>
    <n v="5590043"/>
    <n v="21500166"/>
    <n v="0.36367349102043545"/>
    <n v="0.27275511826532661"/>
    <n v="0.11112243992761919"/>
    <n v="0.26265306118613396"/>
    <x v="115"/>
    <x v="175"/>
  </r>
  <r>
    <x v="182"/>
    <x v="182"/>
    <d v="2019-06-25T00:00:00"/>
    <n v="7896424"/>
    <n v="5922318"/>
    <n v="2412796"/>
    <n v="5702973"/>
    <n v="21934511"/>
    <n v="0.34961537289949823"/>
    <n v="0.26221152967462369"/>
    <n v="0.10682690965814624"/>
    <n v="0.25249999645798782"/>
    <x v="116"/>
    <x v="176"/>
  </r>
  <r>
    <x v="183"/>
    <x v="183"/>
    <d v="2019-06-26T00:00:00"/>
    <n v="7974607"/>
    <n v="5980955"/>
    <n v="2436685"/>
    <n v="5759438"/>
    <n v="22151685"/>
    <n v="0.35650487834470584"/>
    <n v="0.26737864758227708"/>
    <n v="0.10893202505018361"/>
    <n v="0.25747572808589514"/>
    <x v="117"/>
    <x v="177"/>
  </r>
  <r>
    <x v="184"/>
    <x v="184"/>
    <d v="2019-06-27T00:00:00"/>
    <n v="8052789"/>
    <n v="6039592"/>
    <n v="2460574"/>
    <n v="5815903"/>
    <n v="22368858"/>
    <n v="0.36000000536460108"/>
    <n v="0.27000001519970307"/>
    <n v="0.10999998301209656"/>
    <n v="0.25999999642359928"/>
    <x v="5"/>
    <x v="178"/>
  </r>
  <r>
    <x v="185"/>
    <x v="185"/>
    <d v="2019-06-28T00:00:00"/>
    <n v="7427330"/>
    <n v="5570497"/>
    <n v="2269462"/>
    <n v="5364183"/>
    <n v="20631472"/>
    <n v="0.34897959835722347"/>
    <n v="0.26173467527498012"/>
    <n v="0.10663265766392244"/>
    <n v="0.25204083147707801"/>
    <x v="118"/>
    <x v="179"/>
  </r>
  <r>
    <x v="186"/>
    <x v="186"/>
    <d v="2019-06-29T00:00:00"/>
    <n v="16160310"/>
    <n v="12120232"/>
    <n v="4937872"/>
    <n v="11671335"/>
    <n v="44889749"/>
    <n v="0.34615385356846184"/>
    <n v="0.25961537946634594"/>
    <n v="0.10576922232480737"/>
    <n v="0.25000000535500022"/>
    <x v="119"/>
    <x v="180"/>
  </r>
  <r>
    <x v="187"/>
    <x v="187"/>
    <d v="2019-06-30T00:00:00"/>
    <n v="15675500"/>
    <n v="11756625"/>
    <n v="4789736"/>
    <n v="11321195"/>
    <n v="43543056"/>
    <n v="0.35632651470024462"/>
    <n v="0.26724488602518348"/>
    <n v="0.10887754363269375"/>
    <n v="0.25734693991208163"/>
    <x v="120"/>
    <x v="181"/>
  </r>
  <r>
    <x v="188"/>
    <x v="188"/>
    <d v="2019-07-01T00:00:00"/>
    <n v="7661877"/>
    <n v="5746408"/>
    <n v="2341129"/>
    <n v="5533578"/>
    <n v="21282992"/>
    <n v="0.35636362063437094"/>
    <n v="0.2672727271035954"/>
    <n v="0.10888888020678537"/>
    <n v="0.25737373376559047"/>
    <x v="121"/>
    <x v="182"/>
  </r>
  <r>
    <x v="189"/>
    <x v="189"/>
    <d v="2019-07-02T00:00:00"/>
    <n v="8209154"/>
    <n v="6156866"/>
    <n v="2508352"/>
    <n v="5928833"/>
    <n v="22803205"/>
    <n v="0.37425744298562208"/>
    <n v="0.28069310503434519"/>
    <n v="0.11435641305156062"/>
    <n v="0.27029702189394605"/>
    <x v="122"/>
    <x v="183"/>
  </r>
  <r>
    <x v="190"/>
    <x v="190"/>
    <d v="2019-07-03T00:00:00"/>
    <n v="8209154"/>
    <n v="6156866"/>
    <n v="2508352"/>
    <n v="5928833"/>
    <n v="22803205"/>
    <n v="0.37058824193283718"/>
    <n v="0.2779412040212742"/>
    <n v="0.11323526855857692"/>
    <n v="0.26764704355447455"/>
    <x v="94"/>
    <x v="184"/>
  </r>
  <r>
    <x v="191"/>
    <x v="191"/>
    <d v="2019-07-04T00:00:00"/>
    <n v="7740060"/>
    <n v="5805045"/>
    <n v="2365018"/>
    <n v="5590043"/>
    <n v="21500166"/>
    <n v="0.34601945258001099"/>
    <n v="0.25951458943500827"/>
    <n v="0.10572815116444478"/>
    <n v="0.2499029230727827"/>
    <x v="73"/>
    <x v="185"/>
  </r>
  <r>
    <x v="192"/>
    <x v="192"/>
    <d v="2019-07-05T00:00:00"/>
    <n v="7505512"/>
    <n v="5629134"/>
    <n v="2293351"/>
    <n v="5420648"/>
    <n v="20848645"/>
    <n v="0.36378945719432915"/>
    <n v="0.27284209289574685"/>
    <n v="0.11115789508378268"/>
    <n v="0.26273685173796613"/>
    <x v="23"/>
    <x v="186"/>
  </r>
  <r>
    <x v="193"/>
    <x v="193"/>
    <d v="2019-07-06T00:00:00"/>
    <n v="16160310"/>
    <n v="12120232"/>
    <n v="4937872"/>
    <n v="11671335"/>
    <n v="44889749"/>
    <n v="0.36000000801964832"/>
    <n v="0.2699999948763358"/>
    <n v="0.10999999131204766"/>
    <n v="0.26000000579196825"/>
    <x v="5"/>
    <x v="187"/>
  </r>
  <r>
    <x v="194"/>
    <x v="194"/>
    <d v="2019-07-07T00:00:00"/>
    <n v="15513897"/>
    <n v="11635423"/>
    <n v="4740357"/>
    <n v="11204481"/>
    <n v="43094158"/>
    <n v="0.35628865828801726"/>
    <n v="0.26721649945745657"/>
    <n v="0.10886596935226595"/>
    <n v="0.25731958271371674"/>
    <x v="123"/>
    <x v="188"/>
  </r>
  <r>
    <x v="195"/>
    <x v="195"/>
    <d v="2019-07-08T00:00:00"/>
    <n v="7740060"/>
    <n v="5805045"/>
    <n v="2365018"/>
    <n v="5590043"/>
    <n v="21500166"/>
    <n v="0.36367349102043545"/>
    <n v="0.27275511826532661"/>
    <n v="0.11112243992761919"/>
    <n v="0.26265306118613396"/>
    <x v="115"/>
    <x v="189"/>
  </r>
  <r>
    <x v="196"/>
    <x v="196"/>
    <d v="2019-07-09T00:00:00"/>
    <n v="7427330"/>
    <n v="5570497"/>
    <n v="2269462"/>
    <n v="5364183"/>
    <n v="20631472"/>
    <n v="0.32571430200272289"/>
    <n v="0.24428570457529983"/>
    <n v="9.9523816937136689E-2"/>
    <n v="0.23523811674718531"/>
    <x v="124"/>
    <x v="190"/>
  </r>
  <r>
    <x v="197"/>
    <x v="197"/>
    <d v="2019-07-10T00:00:00"/>
    <n v="7740060"/>
    <n v="5805045"/>
    <n v="2365018"/>
    <n v="5590043"/>
    <n v="21500166"/>
    <n v="0.33942860225130633"/>
    <n v="0.25457145168847978"/>
    <n v="0.10371428051451539"/>
    <n v="0.24514286478589303"/>
    <x v="125"/>
    <x v="191"/>
  </r>
  <r>
    <x v="198"/>
    <x v="198"/>
    <d v="2019-07-11T00:00:00"/>
    <n v="7974607"/>
    <n v="5980955"/>
    <n v="2436685"/>
    <n v="5759438"/>
    <n v="22151685"/>
    <n v="0.37090908972516773"/>
    <n v="0.2781818056660586"/>
    <n v="0.11333331100792431"/>
    <n v="0.26787876893601659"/>
    <x v="41"/>
    <x v="192"/>
  </r>
  <r>
    <x v="199"/>
    <x v="199"/>
    <d v="2019-07-12T00:00:00"/>
    <n v="8130972"/>
    <n v="6098229"/>
    <n v="2484463"/>
    <n v="5872368"/>
    <n v="22586032"/>
    <n v="0.39000002158413655"/>
    <n v="0.2925000161881024"/>
    <n v="0.11916664128532094"/>
    <n v="0.28166665027871118"/>
    <x v="46"/>
    <x v="193"/>
  </r>
  <r>
    <x v="200"/>
    <x v="200"/>
    <d v="2019-07-13T00:00:00"/>
    <n v="15998707"/>
    <n v="11999030"/>
    <n v="4888493"/>
    <n v="11554621"/>
    <n v="44440851"/>
    <n v="0.35640001016713191"/>
    <n v="0.26730000205614873"/>
    <n v="0.10889998516142294"/>
    <n v="0.25739999125412799"/>
    <x v="126"/>
    <x v="194"/>
  </r>
  <r>
    <x v="201"/>
    <x v="201"/>
    <d v="2019-07-14T00:00:00"/>
    <n v="15352294"/>
    <n v="11514221"/>
    <n v="4690978"/>
    <n v="11087768"/>
    <n v="42645261"/>
    <n v="0.35625000493106279"/>
    <n v="0.26718751530079787"/>
    <n v="0.10885415141421258"/>
    <n v="0.25729167280632331"/>
    <x v="127"/>
    <x v="195"/>
  </r>
  <r>
    <x v="202"/>
    <x v="202"/>
    <d v="2019-07-15T00:00:00"/>
    <n v="7740060"/>
    <n v="5805045"/>
    <n v="2365018"/>
    <n v="5590043"/>
    <n v="21500166"/>
    <n v="0.36000001116270453"/>
    <n v="0.27000000837202837"/>
    <n v="0.10999998790707011"/>
    <n v="0.259999992558197"/>
    <x v="5"/>
    <x v="196"/>
  </r>
  <r>
    <x v="203"/>
    <x v="203"/>
    <d v="2019-07-16T00:00:00"/>
    <n v="7661877"/>
    <n v="5746408"/>
    <n v="2341129"/>
    <n v="5533578"/>
    <n v="21282992"/>
    <n v="0.37136841229748413"/>
    <n v="0.27852632134052285"/>
    <n v="0.11347367749620579"/>
    <n v="0.26821052807090062"/>
    <x v="128"/>
    <x v="197"/>
  </r>
  <r>
    <x v="204"/>
    <x v="204"/>
    <d v="2019-07-17T00:00:00"/>
    <n v="7896424"/>
    <n v="5922318"/>
    <n v="2412796"/>
    <n v="5702973"/>
    <n v="21934511"/>
    <n v="0.36727269919683408"/>
    <n v="0.27545452439762558"/>
    <n v="0.11222220330763957"/>
    <n v="0.26525251014341006"/>
    <x v="58"/>
    <x v="198"/>
  </r>
  <r>
    <x v="205"/>
    <x v="205"/>
    <d v="2019-07-18T00:00:00"/>
    <n v="7427330"/>
    <n v="5570497"/>
    <n v="2269462"/>
    <n v="5364183"/>
    <n v="20631472"/>
    <n v="0.33529413225224175"/>
    <n v="0.25147057661753497"/>
    <n v="0.10245098736281236"/>
    <n v="0.24215688332512855"/>
    <x v="17"/>
    <x v="199"/>
  </r>
  <r>
    <x v="206"/>
    <x v="206"/>
    <d v="2019-07-19T00:00:00"/>
    <n v="7583695"/>
    <n v="5687771"/>
    <n v="2317240"/>
    <n v="5477113"/>
    <n v="21065819"/>
    <n v="0.33576924888798526"/>
    <n v="0.25182692559720093"/>
    <n v="0.10259615323311327"/>
    <n v="0.24250001062603649"/>
    <x v="9"/>
    <x v="200"/>
  </r>
  <r>
    <x v="207"/>
    <x v="207"/>
    <d v="2019-07-20T00:00:00"/>
    <n v="16160310"/>
    <n v="12120232"/>
    <n v="4937872"/>
    <n v="11671335"/>
    <n v="44889749"/>
    <n v="0.36363637591008324"/>
    <n v="0.27272727068165281"/>
    <n v="0.11111110361050466"/>
    <n v="0.26262627149061568"/>
    <x v="65"/>
    <x v="201"/>
  </r>
  <r>
    <x v="208"/>
    <x v="208"/>
    <d v="2019-07-21T00:00:00"/>
    <n v="15675500"/>
    <n v="11756625"/>
    <n v="4789736"/>
    <n v="11321195"/>
    <n v="43543056"/>
    <n v="0.36757894388311985"/>
    <n v="0.27568420791233988"/>
    <n v="0.11231578580325725"/>
    <n v="0.26547369472073346"/>
    <x v="129"/>
    <x v="202"/>
  </r>
  <r>
    <x v="209"/>
    <x v="209"/>
    <d v="2019-07-22T00:00:00"/>
    <n v="7740060"/>
    <n v="5805045"/>
    <n v="2365018"/>
    <n v="5590043"/>
    <n v="21500166"/>
    <n v="0.36000001116270453"/>
    <n v="0.27000000837202837"/>
    <n v="0.10999998790707011"/>
    <n v="0.259999992558197"/>
    <x v="5"/>
    <x v="203"/>
  </r>
  <r>
    <x v="210"/>
    <x v="210"/>
    <d v="2019-07-23T00:00:00"/>
    <n v="7505512"/>
    <n v="5629134"/>
    <n v="2293351"/>
    <n v="5420648"/>
    <n v="20848645"/>
    <n v="0.35265304803008901"/>
    <n v="0.26448978602256673"/>
    <n v="0.10775510322984663"/>
    <n v="0.25469388890434203"/>
    <x v="63"/>
    <x v="204"/>
  </r>
  <r>
    <x v="211"/>
    <x v="211"/>
    <d v="2019-07-24T00:00:00"/>
    <n v="8052789"/>
    <n v="6039592"/>
    <n v="2460574"/>
    <n v="5815903"/>
    <n v="22368858"/>
    <n v="0.36712872240461619"/>
    <n v="0.27534655320102647"/>
    <n v="0.1121782017388033"/>
    <n v="0.26514851413829105"/>
    <x v="45"/>
    <x v="205"/>
  </r>
  <r>
    <x v="212"/>
    <x v="212"/>
    <d v="2019-07-25T00:00:00"/>
    <n v="7974607"/>
    <n v="5980955"/>
    <n v="2436685"/>
    <n v="5759438"/>
    <n v="22151685"/>
    <n v="0.38652632250379421"/>
    <n v="0.2898947297604359"/>
    <n v="0.11810524232105203"/>
    <n v="0.27915788073676956"/>
    <x v="11"/>
    <x v="206"/>
  </r>
  <r>
    <x v="213"/>
    <x v="213"/>
    <d v="2019-07-26T00:00:00"/>
    <n v="8209154"/>
    <n v="6156866"/>
    <n v="2508352"/>
    <n v="5928833"/>
    <n v="22803205"/>
    <n v="0.38969071176392428"/>
    <n v="0.2922680575580755"/>
    <n v="0.11907213291825967"/>
    <n v="0.28144327073160552"/>
    <x v="64"/>
    <x v="207"/>
  </r>
  <r>
    <x v="214"/>
    <x v="214"/>
    <d v="2019-07-27T00:00:00"/>
    <n v="16321913"/>
    <n v="12241435"/>
    <n v="4987251"/>
    <n v="11788048"/>
    <n v="45338647"/>
    <n v="0.36360000587216473"/>
    <n v="0.27270000997332378"/>
    <n v="0.11109999746267238"/>
    <n v="0.2625999980530076"/>
    <x v="130"/>
    <x v="208"/>
  </r>
  <r>
    <x v="215"/>
    <x v="215"/>
    <d v="2019-07-28T00:00:00"/>
    <n v="15837104"/>
    <n v="11877828"/>
    <n v="4839115"/>
    <n v="11437908"/>
    <n v="43991955"/>
    <n v="0.36371135732870929"/>
    <n v="0.272783517996532"/>
    <n v="0.11113402329868624"/>
    <n v="0.26268041453039032"/>
    <x v="28"/>
    <x v="209"/>
  </r>
  <r>
    <x v="216"/>
    <x v="216"/>
    <d v="2019-07-29T00:00:00"/>
    <n v="8052789"/>
    <n v="6039592"/>
    <n v="2460574"/>
    <n v="5815903"/>
    <n v="22368858"/>
    <n v="0.37454543374223248"/>
    <n v="0.28090908693449157"/>
    <n v="0.11444441870820904"/>
    <n v="0.27050502772862312"/>
    <x v="22"/>
    <x v="210"/>
  </r>
  <r>
    <x v="217"/>
    <x v="217"/>
    <d v="2019-07-30T00:00:00"/>
    <n v="8130972"/>
    <n v="6098229"/>
    <n v="2484463"/>
    <n v="5872368"/>
    <n v="22586032"/>
    <n v="0.39000002158413655"/>
    <n v="0.2925000161881024"/>
    <n v="0.11916664128532094"/>
    <n v="0.28166665027871118"/>
    <x v="46"/>
    <x v="211"/>
  </r>
  <r>
    <x v="218"/>
    <x v="218"/>
    <d v="2019-07-31T00:00:00"/>
    <n v="8130972"/>
    <n v="6098229"/>
    <n v="2484463"/>
    <n v="5872368"/>
    <n v="22586032"/>
    <n v="0.36349517708950541"/>
    <n v="0.27262138281712905"/>
    <n v="0.11106794097400949"/>
    <n v="0.26252426476130342"/>
    <x v="100"/>
    <x v="212"/>
  </r>
  <r>
    <x v="219"/>
    <x v="219"/>
    <d v="2019-08-01T00:00:00"/>
    <n v="7505512"/>
    <n v="5629134"/>
    <n v="2293351"/>
    <n v="5420648"/>
    <n v="20848645"/>
    <n v="0.3388235251629842"/>
    <n v="0.25411764387223817"/>
    <n v="0.10352941548238881"/>
    <n v="0.24470589934806314"/>
    <x v="86"/>
    <x v="213"/>
  </r>
  <r>
    <x v="220"/>
    <x v="220"/>
    <d v="2019-08-02T00:00:00"/>
    <n v="8130972"/>
    <n v="6098229"/>
    <n v="2484463"/>
    <n v="5872368"/>
    <n v="22586032"/>
    <n v="0.35657145563529336"/>
    <n v="0.26742859172647004"/>
    <n v="0.10895235998623877"/>
    <n v="0.2575237998342777"/>
    <x v="70"/>
    <x v="214"/>
  </r>
  <r>
    <x v="221"/>
    <x v="221"/>
    <d v="2019-08-03T00:00:00"/>
    <n v="16806722"/>
    <n v="12605042"/>
    <n v="5135387"/>
    <n v="12138188"/>
    <n v="46685339"/>
    <n v="0.37069306457248274"/>
    <n v="0.27801980945748117"/>
    <n v="0.11326731915930353"/>
    <n v="0.26772276640721104"/>
    <x v="131"/>
    <x v="215"/>
  </r>
  <r>
    <x v="222"/>
    <x v="222"/>
    <d v="2019-08-04T00:00:00"/>
    <n v="15837104"/>
    <n v="11877828"/>
    <n v="4839115"/>
    <n v="11437908"/>
    <n v="43991955"/>
    <n v="0.36000000454628578"/>
    <n v="0.27000000340971436"/>
    <n v="0.10999999886342855"/>
    <n v="0.25999999318057132"/>
    <x v="5"/>
    <x v="216"/>
  </r>
  <r>
    <x v="223"/>
    <x v="223"/>
    <d v="2019-08-05T00:00:00"/>
    <n v="7427330"/>
    <n v="5570497"/>
    <n v="2269462"/>
    <n v="5364183"/>
    <n v="20631472"/>
    <n v="0.33203885509041187"/>
    <n v="0.24902911896530436"/>
    <n v="0.10145631931679301"/>
    <n v="0.23980584972196614"/>
    <x v="16"/>
    <x v="217"/>
  </r>
  <r>
    <x v="224"/>
    <x v="224"/>
    <d v="2019-08-06T00:00:00"/>
    <n v="7505512"/>
    <n v="5629134"/>
    <n v="2293351"/>
    <n v="5420648"/>
    <n v="20848645"/>
    <n v="0.33230768467874305"/>
    <n v="0.24923076350905729"/>
    <n v="0.10153846412685504"/>
    <n v="0.24000001416804864"/>
    <x v="132"/>
    <x v="218"/>
  </r>
  <r>
    <x v="225"/>
    <x v="225"/>
    <d v="2019-08-07T00:00:00"/>
    <n v="8130972"/>
    <n v="6098229"/>
    <n v="2484463"/>
    <n v="5872368"/>
    <n v="22586032"/>
    <n v="0.36000002125207298"/>
    <n v="0.2700000159390547"/>
    <n v="0.10999997697692096"/>
    <n v="0.25999998583195139"/>
    <x v="5"/>
    <x v="219"/>
  </r>
  <r>
    <x v="226"/>
    <x v="226"/>
    <d v="2019-08-08T00:00:00"/>
    <n v="7896424"/>
    <n v="5922318"/>
    <n v="2412796"/>
    <n v="5702973"/>
    <n v="21934511"/>
    <n v="0.3787499859103553"/>
    <n v="0.28406248943276652"/>
    <n v="0.11572915170266461"/>
    <n v="0.2735416618202286"/>
    <x v="133"/>
    <x v="220"/>
  </r>
  <r>
    <x v="227"/>
    <x v="227"/>
    <d v="2019-08-09T00:00:00"/>
    <n v="7661877"/>
    <n v="5746408"/>
    <n v="2341129"/>
    <n v="5533578"/>
    <n v="21282992"/>
    <n v="0.33923076882207553"/>
    <n v="0.25442308768534466"/>
    <n v="0.10365384233937151"/>
    <n v="0.24500000708402431"/>
    <x v="111"/>
    <x v="221"/>
  </r>
  <r>
    <x v="228"/>
    <x v="228"/>
    <d v="2019-08-10T00:00:00"/>
    <n v="16806722"/>
    <n v="12605042"/>
    <n v="5135387"/>
    <n v="12138188"/>
    <n v="46685339"/>
    <n v="0.35999999914319997"/>
    <n v="0.27000001006740038"/>
    <n v="0.10999999378819976"/>
    <n v="0.25999999700119991"/>
    <x v="5"/>
    <x v="222"/>
  </r>
  <r>
    <x v="229"/>
    <x v="229"/>
    <d v="2019-08-11T00:00:00"/>
    <n v="16321913"/>
    <n v="12241435"/>
    <n v="4987251"/>
    <n v="11788048"/>
    <n v="45338647"/>
    <n v="0.37102040589012242"/>
    <n v="0.27826531010044903"/>
    <n v="0.11336734182420399"/>
    <n v="0.26795917571746924"/>
    <x v="134"/>
    <x v="223"/>
  </r>
  <r>
    <x v="230"/>
    <x v="230"/>
    <d v="2019-08-12T00:00:00"/>
    <n v="7583695"/>
    <n v="5687771"/>
    <n v="2317240"/>
    <n v="5477113"/>
    <n v="21065819"/>
    <n v="0.36757895898072612"/>
    <n v="0.27568420711813485"/>
    <n v="0.11231578628999424"/>
    <n v="0.26547368990443337"/>
    <x v="84"/>
    <x v="224"/>
  </r>
  <r>
    <x v="231"/>
    <x v="231"/>
    <d v="2019-08-13T00:00:00"/>
    <n v="7896424"/>
    <n v="5922318"/>
    <n v="2412796"/>
    <n v="5702973"/>
    <n v="21934511"/>
    <n v="0.3787499859103553"/>
    <n v="0.28406248943276652"/>
    <n v="0.11572915170266461"/>
    <n v="0.2735416618202286"/>
    <x v="133"/>
    <x v="225"/>
  </r>
  <r>
    <x v="232"/>
    <x v="232"/>
    <d v="2019-08-14T00:00:00"/>
    <n v="8052789"/>
    <n v="6039592"/>
    <n v="2460574"/>
    <n v="5815903"/>
    <n v="22368858"/>
    <n v="0.35653845704283071"/>
    <n v="0.26740385385091103"/>
    <n v="0.10894228787066272"/>
    <n v="0.25749998937396351"/>
    <x v="103"/>
    <x v="226"/>
  </r>
  <r>
    <x v="233"/>
    <x v="233"/>
    <d v="2019-08-15T00:00:00"/>
    <n v="7896424"/>
    <n v="5922318"/>
    <n v="2412796"/>
    <n v="5702973"/>
    <n v="21934511"/>
    <n v="0.3600000018236103"/>
    <n v="0.27000000136770774"/>
    <n v="0.10999999042604597"/>
    <n v="0.26000000638263604"/>
    <x v="5"/>
    <x v="227"/>
  </r>
  <r>
    <x v="234"/>
    <x v="234"/>
    <d v="2019-08-16T00:00:00"/>
    <n v="7505512"/>
    <n v="5629134"/>
    <n v="2293351"/>
    <n v="5420648"/>
    <n v="20848645"/>
    <n v="0.35265304803008901"/>
    <n v="0.26448978602256673"/>
    <n v="0.10775510322984663"/>
    <n v="0.25469388890434203"/>
    <x v="63"/>
    <x v="228"/>
  </r>
  <r>
    <x v="235"/>
    <x v="235"/>
    <d v="2019-08-17T00:00:00"/>
    <n v="15513897"/>
    <n v="11635423"/>
    <n v="4740357"/>
    <n v="11204481"/>
    <n v="43094158"/>
    <n v="0.33230768657372284"/>
    <n v="0.24923077028529234"/>
    <n v="0.10153845086141497"/>
    <n v="0.2399999922887997"/>
    <x v="75"/>
    <x v="229"/>
  </r>
  <r>
    <x v="236"/>
    <x v="236"/>
    <d v="2019-08-18T00:00:00"/>
    <n v="15998707"/>
    <n v="11999030"/>
    <n v="4888493"/>
    <n v="11554621"/>
    <n v="44440851"/>
    <n v="0.35287129322584326"/>
    <n v="0.26465346440532289"/>
    <n v="0.10782176627370464"/>
    <n v="0.25485147362249255"/>
    <x v="43"/>
    <x v="230"/>
  </r>
  <r>
    <x v="237"/>
    <x v="237"/>
    <d v="2019-08-19T00:00:00"/>
    <n v="8052789"/>
    <n v="6039592"/>
    <n v="2460574"/>
    <n v="5815903"/>
    <n v="22368858"/>
    <n v="0.38226802385418768"/>
    <n v="0.28670102975820688"/>
    <n v="0.11680409862061381"/>
    <n v="0.27608245376075813"/>
    <x v="106"/>
    <x v="231"/>
  </r>
  <r>
    <x v="238"/>
    <x v="238"/>
    <d v="2019-08-20T00:00:00"/>
    <n v="7505512"/>
    <n v="5629134"/>
    <n v="2293351"/>
    <n v="5420648"/>
    <n v="20848645"/>
    <n v="0.3421782231662242"/>
    <n v="0.25663366737466814"/>
    <n v="0.10455446214415265"/>
    <n v="0.24712873699349852"/>
    <x v="62"/>
    <x v="232"/>
  </r>
  <r>
    <x v="239"/>
    <x v="239"/>
    <d v="2019-08-21T00:00:00"/>
    <n v="7896424"/>
    <n v="5922318"/>
    <n v="2412796"/>
    <n v="5702973"/>
    <n v="21934511"/>
    <n v="0.35300970661980152"/>
    <n v="0.26475727996485116"/>
    <n v="0.10786406708827066"/>
    <n v="0.254951459748191"/>
    <x v="105"/>
    <x v="233"/>
  </r>
  <r>
    <x v="240"/>
    <x v="240"/>
    <d v="2019-08-22T00:00:00"/>
    <n v="7661877"/>
    <n v="5746408"/>
    <n v="2341129"/>
    <n v="5533578"/>
    <n v="21282992"/>
    <n v="0.34930694374723009"/>
    <n v="0.26198021920798692"/>
    <n v="0.10673267345690998"/>
    <n v="0.25227724474915353"/>
    <x v="135"/>
    <x v="234"/>
  </r>
  <r>
    <x v="241"/>
    <x v="241"/>
    <d v="2019-08-23T00:00:00"/>
    <n v="7896424"/>
    <n v="5922318"/>
    <n v="2412796"/>
    <n v="5702973"/>
    <n v="21934511"/>
    <n v="0.3787499859103553"/>
    <n v="0.28406248943276652"/>
    <n v="0.11572915170266461"/>
    <n v="0.2735416618202286"/>
    <x v="133"/>
    <x v="235"/>
  </r>
  <r>
    <x v="242"/>
    <x v="242"/>
    <d v="2019-08-24T00:00:00"/>
    <n v="16321913"/>
    <n v="12241435"/>
    <n v="4987251"/>
    <n v="11788048"/>
    <n v="45338647"/>
    <n v="0.37875001525728846"/>
    <n v="0.28406251724421672"/>
    <n v="0.11572916681653229"/>
    <n v="0.27354167123998568"/>
    <x v="136"/>
    <x v="236"/>
  </r>
  <r>
    <x v="243"/>
    <x v="243"/>
    <d v="2019-08-25T00:00:00"/>
    <n v="15352294"/>
    <n v="11514221"/>
    <n v="4690978"/>
    <n v="11087768"/>
    <n v="42645261"/>
    <n v="0.34545454586366942"/>
    <n v="0.25909092064866174"/>
    <n v="0.10555553942925171"/>
    <n v="0.24949495229063007"/>
    <x v="137"/>
    <x v="237"/>
  </r>
  <r>
    <x v="244"/>
    <x v="244"/>
    <d v="2019-08-26T00:00:00"/>
    <n v="8209154"/>
    <n v="6156866"/>
    <n v="2508352"/>
    <n v="5928833"/>
    <n v="22803205"/>
    <n v="0.36699030410940064"/>
    <n v="0.27524275043455504"/>
    <n v="0.11213589893592243"/>
    <n v="0.26504853309900755"/>
    <x v="31"/>
    <x v="238"/>
  </r>
  <r>
    <x v="245"/>
    <x v="245"/>
    <d v="2019-08-27T00:00:00"/>
    <n v="8130972"/>
    <n v="6098229"/>
    <n v="2484463"/>
    <n v="5872368"/>
    <n v="22586032"/>
    <n v="0.39000002158413655"/>
    <n v="0.2925000161881024"/>
    <n v="0.11916664128532094"/>
    <n v="0.28166665027871118"/>
    <x v="46"/>
    <x v="239"/>
  </r>
  <r>
    <x v="246"/>
    <x v="246"/>
    <d v="2019-08-28T00:00:00"/>
    <n v="8052789"/>
    <n v="6039592"/>
    <n v="2460574"/>
    <n v="5815903"/>
    <n v="22368858"/>
    <n v="0.36712872240461619"/>
    <n v="0.27534655320102647"/>
    <n v="0.1121782017388033"/>
    <n v="0.26514851413829105"/>
    <x v="45"/>
    <x v="240"/>
  </r>
  <r>
    <x v="247"/>
    <x v="247"/>
    <d v="2019-08-29T00:00:00"/>
    <n v="7427330"/>
    <n v="5570497"/>
    <n v="2269462"/>
    <n v="5364183"/>
    <n v="20631472"/>
    <n v="0.34897959835722347"/>
    <n v="0.26173467527498012"/>
    <n v="0.10663265766392244"/>
    <n v="0.25204083147707801"/>
    <x v="118"/>
    <x v="241"/>
  </r>
  <r>
    <x v="248"/>
    <x v="248"/>
    <d v="2019-08-30T00:00:00"/>
    <n v="7505512"/>
    <n v="5629134"/>
    <n v="2293351"/>
    <n v="5420648"/>
    <n v="20848645"/>
    <n v="0.3421782231662242"/>
    <n v="0.25663366737466814"/>
    <n v="0.10455446214415265"/>
    <n v="0.24712873699349852"/>
    <x v="62"/>
    <x v="242"/>
  </r>
  <r>
    <x v="249"/>
    <x v="249"/>
    <d v="2019-08-31T00:00:00"/>
    <n v="16806722"/>
    <n v="12605042"/>
    <n v="5135387"/>
    <n v="12138188"/>
    <n v="46685339"/>
    <n v="0.37069306457248274"/>
    <n v="0.27801980945748117"/>
    <n v="0.11326731915930353"/>
    <n v="0.26772276640721104"/>
    <x v="131"/>
    <x v="243"/>
  </r>
  <r>
    <x v="250"/>
    <x v="250"/>
    <d v="2019-09-01T00:00:00"/>
    <n v="15513897"/>
    <n v="11635423"/>
    <n v="4740357"/>
    <n v="11204481"/>
    <n v="43094158"/>
    <n v="0.36378947241054521"/>
    <n v="0.27284211017022503"/>
    <n v="0.11115788457713977"/>
    <n v="0.26273683727718306"/>
    <x v="72"/>
    <x v="244"/>
  </r>
  <r>
    <x v="251"/>
    <x v="251"/>
    <d v="2019-09-02T00:00:00"/>
    <n v="7818242"/>
    <n v="5863681"/>
    <n v="2388907"/>
    <n v="5646508"/>
    <n v="21717338"/>
    <n v="0.34285715538670991"/>
    <n v="0.25714284461329012"/>
    <n v="0.10476189640886006"/>
    <n v="0.24761905179556998"/>
    <x v="59"/>
    <x v="245"/>
  </r>
  <r>
    <x v="252"/>
    <x v="252"/>
    <d v="2019-09-03T00:00:00"/>
    <n v="8052789"/>
    <n v="6039592"/>
    <n v="2460574"/>
    <n v="5815903"/>
    <n v="22368858"/>
    <n v="0.35653845704283071"/>
    <n v="0.26740385385091103"/>
    <n v="0.10894228787066272"/>
    <n v="0.25749998937396351"/>
    <x v="103"/>
    <x v="246"/>
  </r>
  <r>
    <x v="253"/>
    <x v="253"/>
    <d v="2019-09-04T00:00:00"/>
    <n v="7583695"/>
    <n v="5687771"/>
    <n v="2317240"/>
    <n v="5477113"/>
    <n v="21065819"/>
    <n v="0.33902915383521143"/>
    <n v="0.2542718542001563"/>
    <n v="0.1035922352406189"/>
    <n v="0.24485438639737442"/>
    <x v="67"/>
    <x v="247"/>
  </r>
  <r>
    <x v="254"/>
    <x v="254"/>
    <d v="2019-09-05T00:00:00"/>
    <n v="7505512"/>
    <n v="5629134"/>
    <n v="2293351"/>
    <n v="5420648"/>
    <n v="20848645"/>
    <n v="0.36378945719432915"/>
    <n v="0.27284209289574685"/>
    <n v="0.11115789508378268"/>
    <n v="0.26273685173796613"/>
    <x v="23"/>
    <x v="248"/>
  </r>
  <r>
    <x v="255"/>
    <x v="255"/>
    <d v="2019-09-06T00:00:00"/>
    <n v="8209154"/>
    <n v="6156866"/>
    <n v="2508352"/>
    <n v="5928833"/>
    <n v="22803205"/>
    <n v="0.39375000149889838"/>
    <n v="0.29531252510654771"/>
    <n v="0.12031247114620638"/>
    <n v="0.28437497976487203"/>
    <x v="68"/>
    <x v="249"/>
  </r>
  <r>
    <x v="256"/>
    <x v="256"/>
    <d v="2019-09-07T00:00:00"/>
    <n v="15998707"/>
    <n v="11999030"/>
    <n v="4888493"/>
    <n v="11554621"/>
    <n v="44440851"/>
    <n v="0.34269231717477727"/>
    <n v="0.25701923252608277"/>
    <n v="0.10471152410395906"/>
    <n v="0.24749999137844966"/>
    <x v="138"/>
    <x v="250"/>
  </r>
  <r>
    <x v="257"/>
    <x v="257"/>
    <d v="2019-09-08T00:00:00"/>
    <n v="16645119"/>
    <n v="12483839"/>
    <n v="5086008"/>
    <n v="12021475"/>
    <n v="46236441"/>
    <n v="0.38625001096436318"/>
    <n v="0.28968750242202201"/>
    <n v="0.11802082314730455"/>
    <n v="0.27895834511954032"/>
    <x v="139"/>
    <x v="251"/>
  </r>
  <r>
    <x v="258"/>
    <x v="258"/>
    <d v="2019-09-09T00:00:00"/>
    <n v="7427330"/>
    <n v="5570497"/>
    <n v="2269462"/>
    <n v="5364183"/>
    <n v="20631472"/>
    <n v="0.34200001860264828"/>
    <n v="0.25649999092890668"/>
    <n v="0.10450000824226248"/>
    <n v="0.24700002366772575"/>
    <x v="4"/>
    <x v="252"/>
  </r>
  <r>
    <x v="259"/>
    <x v="259"/>
    <d v="2019-09-10T00:00:00"/>
    <n v="8052789"/>
    <n v="6039592"/>
    <n v="2460574"/>
    <n v="5815903"/>
    <n v="22368858"/>
    <n v="0.36000000536460108"/>
    <n v="0.27000001519970307"/>
    <n v="0.10999998301209656"/>
    <n v="0.25999999642359928"/>
    <x v="5"/>
    <x v="253"/>
  </r>
  <r>
    <x v="260"/>
    <x v="260"/>
    <d v="2019-09-11T00:00:00"/>
    <n v="7740060"/>
    <n v="5805045"/>
    <n v="2365018"/>
    <n v="5590043"/>
    <n v="21500166"/>
    <n v="0.36742269550497897"/>
    <n v="0.2755670216287342"/>
    <n v="0.11226803002532207"/>
    <n v="0.26536081981906329"/>
    <x v="15"/>
    <x v="254"/>
  </r>
  <r>
    <x v="261"/>
    <x v="261"/>
    <d v="2019-09-12T00:00:00"/>
    <n v="7661877"/>
    <n v="5746408"/>
    <n v="2341129"/>
    <n v="5533578"/>
    <n v="21282992"/>
    <n v="0.36749999820132195"/>
    <n v="0.27562501064217843"/>
    <n v="0.11229166212000828"/>
    <n v="0.26541667336174607"/>
    <x v="140"/>
    <x v="255"/>
  </r>
  <r>
    <x v="262"/>
    <x v="262"/>
    <d v="2019-09-13T00:00:00"/>
    <n v="7661877"/>
    <n v="5746408"/>
    <n v="2341129"/>
    <n v="5533578"/>
    <n v="21282992"/>
    <n v="0.33600000526241813"/>
    <n v="0.25200001491018476"/>
    <n v="0.10266666462017071"/>
    <n v="0.24266667777621612"/>
    <x v="85"/>
    <x v="256"/>
  </r>
  <r>
    <x v="263"/>
    <x v="263"/>
    <d v="2019-09-14T00:00:00"/>
    <n v="15837104"/>
    <n v="11877828"/>
    <n v="4839115"/>
    <n v="11437908"/>
    <n v="43991955"/>
    <n v="0.35636365289224547"/>
    <n v="0.26727273966918408"/>
    <n v="0.10888889143909508"/>
    <n v="0.25737373931025759"/>
    <x v="49"/>
    <x v="257"/>
  </r>
  <r>
    <x v="264"/>
    <x v="264"/>
    <d v="2019-09-15T00:00:00"/>
    <n v="16483516"/>
    <n v="12362637"/>
    <n v="5036630"/>
    <n v="11904761"/>
    <n v="45787544"/>
    <n v="0.35650486160904987"/>
    <n v="0.26737864620678742"/>
    <n v="0.1089320434503166"/>
    <n v="0.25747572136877922"/>
    <x v="141"/>
    <x v="258"/>
  </r>
  <r>
    <x v="265"/>
    <x v="265"/>
    <d v="2019-09-16T00:00:00"/>
    <n v="7505512"/>
    <n v="5629134"/>
    <n v="2293351"/>
    <n v="5420648"/>
    <n v="20848645"/>
    <n v="0.36378945719432915"/>
    <n v="0.27284209289574685"/>
    <n v="0.11115789508378268"/>
    <n v="0.26273685173796613"/>
    <x v="23"/>
    <x v="259"/>
  </r>
  <r>
    <x v="266"/>
    <x v="266"/>
    <d v="2019-09-17T00:00:00"/>
    <n v="7896424"/>
    <n v="5922318"/>
    <n v="2412796"/>
    <n v="5702973"/>
    <n v="21934511"/>
    <n v="0.35300970661980152"/>
    <n v="0.26475727996485116"/>
    <n v="0.10786406708827066"/>
    <n v="0.254951459748191"/>
    <x v="105"/>
    <x v="260"/>
  </r>
  <r>
    <x v="267"/>
    <x v="267"/>
    <d v="2019-09-18T00:00:00"/>
    <n v="7661877"/>
    <n v="5746408"/>
    <n v="2341129"/>
    <n v="5533578"/>
    <n v="21282992"/>
    <n v="0.35636362063437094"/>
    <n v="0.2672727271035954"/>
    <n v="0.10888888020678537"/>
    <n v="0.25737373376559047"/>
    <x v="121"/>
    <x v="261"/>
  </r>
  <r>
    <x v="268"/>
    <x v="268"/>
    <d v="2019-09-19T00:00:00"/>
    <n v="8052789"/>
    <n v="6039592"/>
    <n v="2460574"/>
    <n v="5815903"/>
    <n v="22368858"/>
    <n v="0.37836733669777256"/>
    <n v="0.28377551426979813"/>
    <n v="0.11561222219131596"/>
    <n v="0.27326529089518992"/>
    <x v="30"/>
    <x v="262"/>
  </r>
  <r>
    <x v="269"/>
    <x v="269"/>
    <d v="2019-09-20T00:00:00"/>
    <n v="7505512"/>
    <n v="5629134"/>
    <n v="2293351"/>
    <n v="5420648"/>
    <n v="20848645"/>
    <n v="0.35265304803008901"/>
    <n v="0.26448978602256673"/>
    <n v="0.10775510322984663"/>
    <n v="0.25469388890434203"/>
    <x v="63"/>
    <x v="263"/>
  </r>
  <r>
    <x v="270"/>
    <x v="270"/>
    <d v="2019-09-21T00:00:00"/>
    <n v="15837104"/>
    <n v="11877828"/>
    <n v="4839115"/>
    <n v="11437908"/>
    <n v="43991955"/>
    <n v="0.36000000454628578"/>
    <n v="0.27000000340971436"/>
    <n v="0.10999999886342855"/>
    <n v="0.25999999318057132"/>
    <x v="5"/>
    <x v="264"/>
  </r>
  <r>
    <x v="271"/>
    <x v="271"/>
    <d v="2019-09-22T00:00:00"/>
    <n v="15352294"/>
    <n v="11514221"/>
    <n v="4690978"/>
    <n v="11087768"/>
    <n v="42645261"/>
    <n v="0.33529411404988219"/>
    <n v="0.2514705964574121"/>
    <n v="0.10245096351968562"/>
    <n v="0.24215686257380392"/>
    <x v="142"/>
    <x v="265"/>
  </r>
  <r>
    <x v="272"/>
    <x v="272"/>
    <d v="2019-09-23T00:00:00"/>
    <n v="7818242"/>
    <n v="5863681"/>
    <n v="2388907"/>
    <n v="5646508"/>
    <n v="21717338"/>
    <n v="0.37500000599559347"/>
    <n v="0.28124998051432121"/>
    <n v="0.11458332184177916"/>
    <n v="0.27083333233406776"/>
    <x v="1"/>
    <x v="266"/>
  </r>
  <r>
    <x v="273"/>
    <x v="273"/>
    <d v="2019-09-24T00:00:00"/>
    <n v="7896424"/>
    <n v="5922318"/>
    <n v="2412796"/>
    <n v="5702973"/>
    <n v="21934511"/>
    <n v="0.3600000018236103"/>
    <n v="0.27000000136770774"/>
    <n v="0.10999999042604597"/>
    <n v="0.26000000638263604"/>
    <x v="5"/>
    <x v="267"/>
  </r>
  <r>
    <x v="274"/>
    <x v="274"/>
    <d v="2019-09-25T00:00:00"/>
    <n v="7740060"/>
    <n v="5805045"/>
    <n v="2365018"/>
    <n v="5590043"/>
    <n v="21500166"/>
    <n v="0.36367349102043545"/>
    <n v="0.27275511826532661"/>
    <n v="0.11112243992761919"/>
    <n v="0.26265306118613396"/>
    <x v="115"/>
    <x v="268"/>
  </r>
  <r>
    <x v="275"/>
    <x v="275"/>
    <d v="2019-09-26T00:00:00"/>
    <n v="7661877"/>
    <n v="5746408"/>
    <n v="2341129"/>
    <n v="5533578"/>
    <n v="21282992"/>
    <n v="0.34252428085510667"/>
    <n v="0.25689322181758228"/>
    <n v="0.10466019320253184"/>
    <n v="0.24737865473507856"/>
    <x v="143"/>
    <x v="269"/>
  </r>
  <r>
    <x v="276"/>
    <x v="276"/>
    <d v="2019-09-27T00:00:00"/>
    <n v="7583695"/>
    <n v="5687771"/>
    <n v="2317240"/>
    <n v="5477113"/>
    <n v="21065819"/>
    <n v="0.36375001828656012"/>
    <n v="0.27281250172373311"/>
    <n v="0.11114583225912283"/>
    <n v="0.26270834387558523"/>
    <x v="90"/>
    <x v="270"/>
  </r>
  <r>
    <x v="277"/>
    <x v="277"/>
    <d v="2019-09-28T00:00:00"/>
    <n v="16645119"/>
    <n v="12483839"/>
    <n v="5086008"/>
    <n v="12021475"/>
    <n v="46236441"/>
    <n v="0.37836734011934681"/>
    <n v="0.28377549940665286"/>
    <n v="0.11561222955424463"/>
    <n v="0.27326530498587753"/>
    <x v="53"/>
    <x v="271"/>
  </r>
  <r>
    <x v="278"/>
    <x v="278"/>
    <d v="2019-09-29T00:00:00"/>
    <n v="15675500"/>
    <n v="11756625"/>
    <n v="4789736"/>
    <n v="11321195"/>
    <n v="43543056"/>
    <n v="0.36757894388311985"/>
    <n v="0.27568420791233988"/>
    <n v="0.11231578580325725"/>
    <n v="0.26547369472073346"/>
    <x v="129"/>
    <x v="272"/>
  </r>
  <r>
    <x v="279"/>
    <x v="279"/>
    <d v="2019-09-30T00:00:00"/>
    <n v="7740060"/>
    <n v="5805045"/>
    <n v="2365018"/>
    <n v="5590043"/>
    <n v="21500166"/>
    <n v="0.35640003392681002"/>
    <n v="0.2673000254451075"/>
    <n v="0.10889999501780559"/>
    <n v="0.25740000915397643"/>
    <x v="54"/>
    <x v="273"/>
  </r>
  <r>
    <x v="280"/>
    <x v="280"/>
    <d v="2019-10-01T00:00:00"/>
    <n v="8052789"/>
    <n v="6039592"/>
    <n v="2460574"/>
    <n v="5815903"/>
    <n v="22368858"/>
    <n v="0.36712872240461619"/>
    <n v="0.27534655320102647"/>
    <n v="0.1121782017388033"/>
    <n v="0.26514851413829105"/>
    <x v="45"/>
    <x v="274"/>
  </r>
  <r>
    <x v="281"/>
    <x v="281"/>
    <d v="2019-10-02T00:00:00"/>
    <n v="7427330"/>
    <n v="5570497"/>
    <n v="2269462"/>
    <n v="5364183"/>
    <n v="20631472"/>
    <n v="0.34545454207190773"/>
    <n v="0.25909088329829638"/>
    <n v="0.10555555710593119"/>
    <n v="0.24949495738777086"/>
    <x v="144"/>
    <x v="275"/>
  </r>
  <r>
    <x v="282"/>
    <x v="282"/>
    <d v="2019-10-03T00:00:00"/>
    <n v="7661877"/>
    <n v="5746408"/>
    <n v="2341129"/>
    <n v="5533578"/>
    <n v="21282992"/>
    <n v="0.359999994361695"/>
    <n v="0.27000000751774"/>
    <n v="0.10999999436169501"/>
    <n v="0.26000000375887"/>
    <x v="5"/>
    <x v="276"/>
  </r>
  <r>
    <x v="283"/>
    <x v="283"/>
    <d v="2019-10-04T00:00:00"/>
    <n v="7661877"/>
    <n v="5746408"/>
    <n v="2341129"/>
    <n v="5533578"/>
    <n v="21282992"/>
    <n v="0.36371132781497839"/>
    <n v="0.27278350772879989"/>
    <n v="0.11113401287649913"/>
    <n v="0.26268041133363956"/>
    <x v="114"/>
    <x v="277"/>
  </r>
  <r>
    <x v="284"/>
    <x v="284"/>
    <d v="2019-10-05T00:00:00"/>
    <n v="16321913"/>
    <n v="12241435"/>
    <n v="4987251"/>
    <n v="11788048"/>
    <n v="45338647"/>
    <n v="0.35300971802738884"/>
    <n v="0.26475729392753217"/>
    <n v="0.10786407630293171"/>
    <n v="0.25495145701201355"/>
    <x v="36"/>
    <x v="278"/>
  </r>
  <r>
    <x v="285"/>
    <x v="285"/>
    <d v="2019-10-06T00:00:00"/>
    <n v="15675500"/>
    <n v="11756625"/>
    <n v="4789736"/>
    <n v="11321195"/>
    <n v="43543056"/>
    <n v="0.35999999632547608"/>
    <n v="0.26999999724410706"/>
    <n v="0.10999999632547609"/>
    <n v="0.26000001010494073"/>
    <x v="5"/>
    <x v="279"/>
  </r>
  <r>
    <x v="286"/>
    <x v="286"/>
    <d v="2019-10-07T00:00:00"/>
    <n v="7505512"/>
    <n v="5629134"/>
    <n v="2293351"/>
    <n v="5420648"/>
    <n v="20848645"/>
    <n v="0.34909088608897254"/>
    <n v="0.26181816456672941"/>
    <n v="0.10666666480621592"/>
    <n v="0.25212121618037742"/>
    <x v="40"/>
    <x v="280"/>
  </r>
  <r>
    <x v="287"/>
    <x v="287"/>
    <d v="2019-10-08T00:00:00"/>
    <n v="7896424"/>
    <n v="5922318"/>
    <n v="2412796"/>
    <n v="5702973"/>
    <n v="21934511"/>
    <n v="0.35300970661980152"/>
    <n v="0.26475727996485116"/>
    <n v="0.10786406708827066"/>
    <n v="0.254951459748191"/>
    <x v="105"/>
    <x v="281"/>
  </r>
  <r>
    <x v="288"/>
    <x v="288"/>
    <d v="2019-10-09T00:00:00"/>
    <n v="7427330"/>
    <n v="5570497"/>
    <n v="2269462"/>
    <n v="5364183"/>
    <n v="20631472"/>
    <n v="0.36000000387757114"/>
    <n v="0.26999997867335884"/>
    <n v="0.11000000387757113"/>
    <n v="0.26000001357149893"/>
    <x v="5"/>
    <x v="282"/>
  </r>
  <r>
    <x v="289"/>
    <x v="289"/>
    <d v="2019-10-10T00:00:00"/>
    <n v="7974607"/>
    <n v="5980955"/>
    <n v="2436685"/>
    <n v="5759438"/>
    <n v="22151685"/>
    <n v="0.37469388702490702"/>
    <n v="0.28102040352221153"/>
    <n v="0.11448977662539177"/>
    <n v="0.27061223346792596"/>
    <x v="145"/>
    <x v="283"/>
  </r>
  <r>
    <x v="290"/>
    <x v="290"/>
    <d v="2019-10-11T00:00:00"/>
    <n v="7505512"/>
    <n v="5629134"/>
    <n v="2293351"/>
    <n v="5420648"/>
    <n v="20848645"/>
    <n v="0.35265304803008901"/>
    <n v="0.26448978602256673"/>
    <n v="0.10775510322984663"/>
    <n v="0.25469388890434203"/>
    <x v="63"/>
    <x v="284"/>
  </r>
  <r>
    <x v="291"/>
    <x v="291"/>
    <d v="2019-10-12T00:00:00"/>
    <n v="16645119"/>
    <n v="12483839"/>
    <n v="5086008"/>
    <n v="12021475"/>
    <n v="46236441"/>
    <n v="0.36712871030315486"/>
    <n v="0.27534652721330655"/>
    <n v="0.11217820417093612"/>
    <n v="0.26514851667276262"/>
    <x v="146"/>
    <x v="285"/>
  </r>
  <r>
    <x v="292"/>
    <x v="292"/>
    <d v="2019-10-13T00:00:00"/>
    <n v="15513897"/>
    <n v="11635423"/>
    <n v="4740357"/>
    <n v="11204481"/>
    <n v="43094158"/>
    <n v="0.35628865828801726"/>
    <n v="0.26721649945745657"/>
    <n v="0.10886596935226595"/>
    <n v="0.25731958271371674"/>
    <x v="123"/>
    <x v="286"/>
  </r>
  <r>
    <x v="293"/>
    <x v="293"/>
    <d v="2019-10-14T00:00:00"/>
    <n v="8209154"/>
    <n v="6156866"/>
    <n v="2508352"/>
    <n v="5928833"/>
    <n v="22803205"/>
    <n v="0.39375000149889838"/>
    <n v="0.29531252510654771"/>
    <n v="0.12031247114620638"/>
    <n v="0.28437497976487203"/>
    <x v="68"/>
    <x v="287"/>
  </r>
  <r>
    <x v="294"/>
    <x v="294"/>
    <d v="2019-10-15T00:00:00"/>
    <n v="7818242"/>
    <n v="5863681"/>
    <n v="2388907"/>
    <n v="5646508"/>
    <n v="21717338"/>
    <n v="0.35643566432823598"/>
    <n v="0.26732672545104835"/>
    <n v="0.1089108847696673"/>
    <n v="0.25742575250480854"/>
    <x v="80"/>
    <x v="288"/>
  </r>
  <r>
    <x v="295"/>
    <x v="295"/>
    <d v="2019-10-16T00:00:00"/>
    <n v="7818242"/>
    <n v="5863681"/>
    <n v="2388907"/>
    <n v="5646508"/>
    <n v="21717338"/>
    <n v="0.37894736740063917"/>
    <n v="0.28421050131565989"/>
    <n v="0.11578945990862892"/>
    <n v="0.27368420440383506"/>
    <x v="32"/>
    <x v="289"/>
  </r>
  <r>
    <x v="296"/>
    <x v="296"/>
    <d v="2019-10-17T00:00:00"/>
    <n v="7583695"/>
    <n v="5687771"/>
    <n v="2317240"/>
    <n v="5477113"/>
    <n v="21065819"/>
    <n v="0.34235296321701936"/>
    <n v="0.25676471112694138"/>
    <n v="0.10460784360196526"/>
    <n v="0.24725491537099772"/>
    <x v="147"/>
    <x v="290"/>
  </r>
  <r>
    <x v="297"/>
    <x v="297"/>
    <d v="2019-10-18T00:00:00"/>
    <n v="7740060"/>
    <n v="5805045"/>
    <n v="2365018"/>
    <n v="5590043"/>
    <n v="21500166"/>
    <n v="0.37125002608083163"/>
    <n v="0.27843751956062374"/>
    <n v="0.11343749198089373"/>
    <n v="0.26812500284790691"/>
    <x v="148"/>
    <x v="291"/>
  </r>
  <r>
    <x v="298"/>
    <x v="298"/>
    <d v="2019-10-19T00:00:00"/>
    <n v="15837104"/>
    <n v="11877828"/>
    <n v="4839115"/>
    <n v="11437908"/>
    <n v="43991955"/>
    <n v="0.34252428728240569"/>
    <n v="0.25689321546180427"/>
    <n v="0.10466019648873925"/>
    <n v="0.2473786423137542"/>
    <x v="88"/>
    <x v="292"/>
  </r>
  <r>
    <x v="299"/>
    <x v="299"/>
    <d v="2019-10-20T00:00:00"/>
    <n v="15513897"/>
    <n v="11635423"/>
    <n v="4740357"/>
    <n v="11204481"/>
    <n v="43094158"/>
    <n v="0.3600000027846002"/>
    <n v="0.27000000788970052"/>
    <n v="0.10999999118209944"/>
    <n v="0.25999999814359986"/>
    <x v="5"/>
    <x v="293"/>
  </r>
  <r>
    <x v="300"/>
    <x v="300"/>
    <d v="2019-10-21T00:00:00"/>
    <n v="7583695"/>
    <n v="5687771"/>
    <n v="2317240"/>
    <n v="5477113"/>
    <n v="21065819"/>
    <n v="0.33257145212701461"/>
    <n v="0.24942857813188979"/>
    <n v="0.10161904872582604"/>
    <n v="0.24019049076653917"/>
    <x v="7"/>
    <x v="294"/>
  </r>
  <r>
    <x v="301"/>
    <x v="301"/>
    <d v="2019-10-22T00:00:00"/>
    <n v="7974607"/>
    <n v="5980955"/>
    <n v="2436685"/>
    <n v="5759438"/>
    <n v="22151685"/>
    <n v="0.36720002239685179"/>
    <n v="0.27540000528609904"/>
    <n v="0.11219998509946293"/>
    <n v="0.26519999826866442"/>
    <x v="39"/>
    <x v="295"/>
  </r>
  <r>
    <x v="302"/>
    <x v="302"/>
    <d v="2019-10-23T00:00:00"/>
    <n v="7740060"/>
    <n v="5805045"/>
    <n v="2365018"/>
    <n v="5590043"/>
    <n v="21500166"/>
    <n v="0.35640003392681002"/>
    <n v="0.2673000254451075"/>
    <n v="0.10889999501780559"/>
    <n v="0.25740000915397643"/>
    <x v="54"/>
    <x v="296"/>
  </r>
  <r>
    <x v="303"/>
    <x v="303"/>
    <d v="2019-10-24T00:00:00"/>
    <n v="7427330"/>
    <n v="5570497"/>
    <n v="2269462"/>
    <n v="5364183"/>
    <n v="20631472"/>
    <n v="0.35257731968550571"/>
    <n v="0.26443296602899702"/>
    <n v="0.10773196143003033"/>
    <n v="0.25463918587736845"/>
    <x v="95"/>
    <x v="297"/>
  </r>
  <r>
    <x v="304"/>
    <x v="304"/>
    <d v="2019-10-25T00:00:00"/>
    <n v="7583695"/>
    <n v="5687771"/>
    <n v="2317240"/>
    <n v="5477113"/>
    <n v="21065819"/>
    <n v="0.35272727661730613"/>
    <n v="0.26454544583516237"/>
    <n v="0.10777777250650064"/>
    <n v="0.25474747497298394"/>
    <x v="51"/>
    <x v="298"/>
  </r>
  <r>
    <x v="305"/>
    <x v="305"/>
    <d v="2019-10-26T00:00:00"/>
    <n v="15352294"/>
    <n v="11514221"/>
    <n v="4690978"/>
    <n v="11087768"/>
    <n v="42645261"/>
    <n v="0.34897958047102023"/>
    <n v="0.26173469671897964"/>
    <n v="0.10663263317122415"/>
    <n v="0.2520408106436734"/>
    <x v="92"/>
    <x v="299"/>
  </r>
  <r>
    <x v="306"/>
    <x v="306"/>
    <d v="2019-10-27T00:00:00"/>
    <n v="16483516"/>
    <n v="12362637"/>
    <n v="5036630"/>
    <n v="11904761"/>
    <n v="45787544"/>
    <n v="0.38250001311082582"/>
    <n v="0.28687500983311937"/>
    <n v="0.11687500658441917"/>
    <n v="0.27624999657726229"/>
    <x v="91"/>
    <x v="300"/>
  </r>
  <r>
    <x v="307"/>
    <x v="307"/>
    <d v="2019-10-28T00:00:00"/>
    <n v="7661877"/>
    <n v="5746408"/>
    <n v="2341129"/>
    <n v="5533578"/>
    <n v="21282992"/>
    <n v="0.36371132781497839"/>
    <n v="0.27278350772879989"/>
    <n v="0.11113401287649913"/>
    <n v="0.26268041133363956"/>
    <x v="114"/>
    <x v="301"/>
  </r>
  <r>
    <x v="308"/>
    <x v="308"/>
    <d v="2019-10-29T00:00:00"/>
    <n v="7505512"/>
    <n v="5629134"/>
    <n v="2293351"/>
    <n v="5420648"/>
    <n v="20848645"/>
    <n v="0.3388235251629842"/>
    <n v="0.25411764387223817"/>
    <n v="0.10352941548238881"/>
    <n v="0.24470589934806314"/>
    <x v="86"/>
    <x v="302"/>
  </r>
  <r>
    <x v="309"/>
    <x v="309"/>
    <d v="2019-10-30T00:00:00"/>
    <n v="7740060"/>
    <n v="5805045"/>
    <n v="2365018"/>
    <n v="5590043"/>
    <n v="21500166"/>
    <n v="0.36000001116270453"/>
    <n v="0.27000000837202837"/>
    <n v="0.10999998790707011"/>
    <n v="0.259999992558197"/>
    <x v="5"/>
    <x v="303"/>
  </r>
  <r>
    <x v="310"/>
    <x v="310"/>
    <d v="2019-10-31T00:00:00"/>
    <n v="7505512"/>
    <n v="5629134"/>
    <n v="2293351"/>
    <n v="5420648"/>
    <n v="20848645"/>
    <n v="0.36378945719432915"/>
    <n v="0.27284209289574685"/>
    <n v="0.11115789508378268"/>
    <n v="0.26273685173796613"/>
    <x v="23"/>
    <x v="304"/>
  </r>
  <r>
    <x v="311"/>
    <x v="311"/>
    <d v="2019-11-01T00:00:00"/>
    <n v="7583695"/>
    <n v="5687771"/>
    <n v="2317240"/>
    <n v="5477113"/>
    <n v="21065819"/>
    <n v="0.36000000759524231"/>
    <n v="0.26999999382886564"/>
    <n v="0.1099999957276762"/>
    <n v="0.26000000284821589"/>
    <x v="5"/>
    <x v="305"/>
  </r>
  <r>
    <x v="312"/>
    <x v="312"/>
    <d v="2019-11-02T00:00:00"/>
    <n v="16483516"/>
    <n v="12362637"/>
    <n v="5036630"/>
    <n v="11904761"/>
    <n v="45787544"/>
    <n v="0.38652632469525744"/>
    <n v="0.28989474352144312"/>
    <n v="0.11810526848458026"/>
    <n v="0.27915788814142795"/>
    <x v="149"/>
    <x v="306"/>
  </r>
  <r>
    <x v="313"/>
    <x v="313"/>
    <d v="2019-11-03T00:00:00"/>
    <n v="16968325"/>
    <n v="12726244"/>
    <n v="5184766"/>
    <n v="12254901"/>
    <n v="47134236"/>
    <n v="0.37058823246776462"/>
    <n v="0.27794117981082367"/>
    <n v="0.11323529386070587"/>
    <n v="0.26764704828894076"/>
    <x v="150"/>
    <x v="307"/>
  </r>
  <r>
    <x v="314"/>
    <x v="314"/>
    <d v="2019-11-04T00:00:00"/>
    <n v="7740060"/>
    <n v="5805045"/>
    <n v="2365018"/>
    <n v="5590043"/>
    <n v="21500166"/>
    <n v="0.36367349102043545"/>
    <n v="0.27275511826532661"/>
    <n v="0.11112243992761919"/>
    <n v="0.26265306118613396"/>
    <x v="115"/>
    <x v="308"/>
  </r>
  <r>
    <x v="315"/>
    <x v="315"/>
    <d v="2019-11-05T00:00:00"/>
    <n v="7427330"/>
    <n v="5570497"/>
    <n v="2269462"/>
    <n v="5364183"/>
    <n v="20631472"/>
    <n v="0.3562500104922886"/>
    <n v="0.26718748388684255"/>
    <n v="0.10885417253735195"/>
    <n v="0.25729168490326348"/>
    <x v="83"/>
    <x v="309"/>
  </r>
  <r>
    <x v="316"/>
    <x v="316"/>
    <d v="2019-11-06T00:00:00"/>
    <n v="7740060"/>
    <n v="5805045"/>
    <n v="2365018"/>
    <n v="5590043"/>
    <n v="21500166"/>
    <n v="0.36000001116270453"/>
    <n v="0.27000000837202837"/>
    <n v="0.10999998790707011"/>
    <n v="0.259999992558197"/>
    <x v="5"/>
    <x v="310"/>
  </r>
  <r>
    <x v="317"/>
    <x v="317"/>
    <d v="2019-11-07T00:00:00"/>
    <n v="7505512"/>
    <n v="5629134"/>
    <n v="2293351"/>
    <n v="5420648"/>
    <n v="20848645"/>
    <n v="0.35999999040705044"/>
    <n v="0.2699999928052878"/>
    <n v="0.11000000239823739"/>
    <n v="0.26000001438942433"/>
    <x v="5"/>
    <x v="311"/>
  </r>
  <r>
    <x v="318"/>
    <x v="318"/>
    <d v="2019-11-08T00:00:00"/>
    <n v="7818242"/>
    <n v="5863681"/>
    <n v="2388907"/>
    <n v="5646508"/>
    <n v="21717338"/>
    <n v="0.37113401572471499"/>
    <n v="0.27835048805840401"/>
    <n v="0.113402047174145"/>
    <n v="0.26804122830448701"/>
    <x v="50"/>
    <x v="312"/>
  </r>
  <r>
    <x v="319"/>
    <x v="319"/>
    <d v="2019-11-09T00:00:00"/>
    <n v="16968325"/>
    <n v="12726244"/>
    <n v="5184766"/>
    <n v="12254901"/>
    <n v="47134236"/>
    <n v="0.37058823246776462"/>
    <n v="0.27794117981082367"/>
    <n v="0.11323529386070587"/>
    <n v="0.26764704828894076"/>
    <x v="150"/>
    <x v="313"/>
  </r>
  <r>
    <x v="320"/>
    <x v="320"/>
    <d v="2019-11-10T00:00:00"/>
    <n v="15837104"/>
    <n v="11877828"/>
    <n v="4839115"/>
    <n v="11437908"/>
    <n v="43991955"/>
    <n v="0.33600001493606474"/>
    <n v="0.25200001120204857"/>
    <n v="0.10266666887313078"/>
    <n v="0.24266666802449074"/>
    <x v="151"/>
    <x v="314"/>
  </r>
  <r>
    <x v="321"/>
    <x v="321"/>
    <d v="2019-11-11T00:00:00"/>
    <n v="8209154"/>
    <n v="6156866"/>
    <n v="2508352"/>
    <n v="5928833"/>
    <n v="22803205"/>
    <n v="0.38181816828763088"/>
    <n v="0.28636364947135756"/>
    <n v="0.11666663410877851"/>
    <n v="0.27575754531383617"/>
    <x v="152"/>
    <x v="315"/>
  </r>
  <r>
    <x v="322"/>
    <x v="322"/>
    <d v="2019-11-12T00:00:00"/>
    <n v="7661877"/>
    <n v="5746408"/>
    <n v="2341129"/>
    <n v="5533578"/>
    <n v="21282992"/>
    <n v="0.37136841229748413"/>
    <n v="0.27852632134052285"/>
    <n v="0.11347367749620579"/>
    <n v="0.26821052807090062"/>
    <x v="128"/>
    <x v="316"/>
  </r>
  <r>
    <x v="323"/>
    <x v="323"/>
    <d v="2019-11-13T00:00:00"/>
    <n v="8052789"/>
    <n v="6039592"/>
    <n v="2460574"/>
    <n v="5815903"/>
    <n v="22368858"/>
    <n v="0.37454543374223248"/>
    <n v="0.28090908693449157"/>
    <n v="0.11444441870820904"/>
    <n v="0.27050502772862312"/>
    <x v="22"/>
    <x v="317"/>
  </r>
  <r>
    <x v="324"/>
    <x v="324"/>
    <d v="2019-11-14T00:00:00"/>
    <n v="7661877"/>
    <n v="5746408"/>
    <n v="2341129"/>
    <n v="5533578"/>
    <n v="21282992"/>
    <n v="0.36749999820132195"/>
    <n v="0.27562501064217843"/>
    <n v="0.11229166212000828"/>
    <n v="0.26541667336174607"/>
    <x v="140"/>
    <x v="318"/>
  </r>
  <r>
    <x v="325"/>
    <x v="325"/>
    <d v="2019-11-15T00:00:00"/>
    <n v="8209154"/>
    <n v="6156866"/>
    <n v="2508352"/>
    <n v="5928833"/>
    <n v="22803205"/>
    <n v="0.37800001086689355"/>
    <n v="0.28350003117324968"/>
    <n v="0.11549997518112026"/>
    <n v="0.2729999873833524"/>
    <x v="55"/>
    <x v="319"/>
  </r>
  <r>
    <x v="326"/>
    <x v="326"/>
    <d v="2019-11-16T00:00:00"/>
    <n v="16483516"/>
    <n v="12362637"/>
    <n v="5036630"/>
    <n v="11904761"/>
    <n v="45787544"/>
    <n v="0.34971429260039349"/>
    <n v="0.26228571945029511"/>
    <n v="0.10685714731856479"/>
    <n v="0.25257142175806135"/>
    <x v="153"/>
    <x v="320"/>
  </r>
  <r>
    <x v="327"/>
    <x v="327"/>
    <d v="2019-11-17T00:00:00"/>
    <n v="16645119"/>
    <n v="12483839"/>
    <n v="5086008"/>
    <n v="12021475"/>
    <n v="46236441"/>
    <n v="0.37836734011934681"/>
    <n v="0.28377549940665286"/>
    <n v="0.11561222955424463"/>
    <n v="0.27326530498587753"/>
    <x v="53"/>
    <x v="321"/>
  </r>
  <r>
    <x v="328"/>
    <x v="328"/>
    <d v="2019-11-18T00:00:00"/>
    <n v="7974607"/>
    <n v="5980955"/>
    <n v="2436685"/>
    <n v="5759438"/>
    <n v="22151685"/>
    <n v="0.34971430551100163"/>
    <n v="0.26228571816988006"/>
    <n v="0.10685712819754942"/>
    <n v="0.25257142581492381"/>
    <x v="154"/>
    <x v="322"/>
  </r>
  <r>
    <x v="329"/>
    <x v="329"/>
    <d v="2019-11-19T00:00:00"/>
    <n v="7583695"/>
    <n v="5687771"/>
    <n v="2317240"/>
    <n v="5477113"/>
    <n v="21065819"/>
    <n v="0.35632654468882946"/>
    <n v="0.2672448967701534"/>
    <n v="0.10887754879577081"/>
    <n v="0.25734694633160599"/>
    <x v="89"/>
    <x v="323"/>
  </r>
  <r>
    <x v="330"/>
    <x v="330"/>
    <d v="2019-11-20T00:00:00"/>
    <n v="8209154"/>
    <n v="6156866"/>
    <n v="2508352"/>
    <n v="5928833"/>
    <n v="22803205"/>
    <n v="0.36699030410940064"/>
    <n v="0.27524275043455504"/>
    <n v="0.11213589893592243"/>
    <n v="0.26504853309900755"/>
    <x v="31"/>
    <x v="324"/>
  </r>
  <r>
    <x v="331"/>
    <x v="331"/>
    <d v="2019-11-21T00:00:00"/>
    <n v="8209154"/>
    <n v="6156866"/>
    <n v="2508352"/>
    <n v="5928833"/>
    <n v="22803205"/>
    <n v="0.3857142830293786"/>
    <n v="0.28928573576497141"/>
    <n v="0.11785711332316434"/>
    <n v="0.27857140574971789"/>
    <x v="155"/>
    <x v="325"/>
  </r>
  <r>
    <x v="332"/>
    <x v="332"/>
    <d v="2019-11-22T00:00:00"/>
    <n v="7818242"/>
    <n v="5863681"/>
    <n v="2388907"/>
    <n v="5646508"/>
    <n v="21717338"/>
    <n v="0.34285715538670991"/>
    <n v="0.25714284461329012"/>
    <n v="0.10476189640886006"/>
    <n v="0.24761905179556998"/>
    <x v="59"/>
    <x v="326"/>
  </r>
  <r>
    <x v="333"/>
    <x v="333"/>
    <d v="2019-11-23T00:00:00"/>
    <n v="16968325"/>
    <n v="12726244"/>
    <n v="5184766"/>
    <n v="12254901"/>
    <n v="47134236"/>
    <n v="0.37058823246776462"/>
    <n v="0.27794117981082367"/>
    <n v="0.11323529386070587"/>
    <n v="0.26764704828894076"/>
    <x v="150"/>
    <x v="327"/>
  </r>
  <r>
    <x v="334"/>
    <x v="334"/>
    <d v="2019-11-24T00:00:00"/>
    <n v="16806722"/>
    <n v="12605042"/>
    <n v="5135387"/>
    <n v="12138188"/>
    <n v="46685339"/>
    <n v="0.36349514877237199"/>
    <n v="0.27262137239326012"/>
    <n v="0.11106795611712415"/>
    <n v="0.26252427171027287"/>
    <x v="156"/>
    <x v="328"/>
  </r>
  <r>
    <x v="335"/>
    <x v="335"/>
    <d v="2019-11-25T00:00:00"/>
    <n v="7740060"/>
    <n v="5805045"/>
    <n v="2365018"/>
    <n v="5590043"/>
    <n v="21500166"/>
    <n v="0.34941179418179702"/>
    <n v="0.26205884563634774"/>
    <n v="0.10676469984111818"/>
    <n v="0.25235294741686692"/>
    <x v="33"/>
    <x v="329"/>
  </r>
  <r>
    <x v="336"/>
    <x v="336"/>
    <d v="2019-11-26T00:00:00"/>
    <n v="7505512"/>
    <n v="5629134"/>
    <n v="2293351"/>
    <n v="5420648"/>
    <n v="20848645"/>
    <n v="0.35628863990524173"/>
    <n v="0.26721647992893133"/>
    <n v="0.10886597857885326"/>
    <n v="0.25731959436279217"/>
    <x v="79"/>
    <x v="330"/>
  </r>
  <r>
    <x v="337"/>
    <x v="337"/>
    <d v="2019-11-27T00:00:00"/>
    <n v="8052789"/>
    <n v="6039592"/>
    <n v="2460574"/>
    <n v="5815903"/>
    <n v="22368858"/>
    <n v="0.35314285864640521"/>
    <n v="0.26485715494817502"/>
    <n v="0.1079047440918941"/>
    <n v="0.25504761282460076"/>
    <x v="97"/>
    <x v="331"/>
  </r>
  <r>
    <x v="338"/>
    <x v="338"/>
    <d v="2019-11-28T00:00:00"/>
    <n v="8130972"/>
    <n v="6098229"/>
    <n v="2484463"/>
    <n v="5872368"/>
    <n v="22586032"/>
    <n v="0.35657145563529336"/>
    <n v="0.26742859172647004"/>
    <n v="0.10895235998623877"/>
    <n v="0.2575237998342777"/>
    <x v="70"/>
    <x v="332"/>
  </r>
  <r>
    <x v="339"/>
    <x v="339"/>
    <d v="2019-11-29T00:00:00"/>
    <n v="7583695"/>
    <n v="5687771"/>
    <n v="2317240"/>
    <n v="5477113"/>
    <n v="21065819"/>
    <n v="0.34920002626472912"/>
    <n v="0.26190000818700709"/>
    <n v="0.10670000163003403"/>
    <n v="0.2522000164108511"/>
    <x v="44"/>
    <x v="333"/>
  </r>
  <r>
    <x v="340"/>
    <x v="340"/>
    <d v="2019-11-30T00:00:00"/>
    <n v="15837104"/>
    <n v="11877828"/>
    <n v="4839115"/>
    <n v="11437908"/>
    <n v="43991955"/>
    <n v="0.33600001493606474"/>
    <n v="0.25200001120204857"/>
    <n v="0.10266666887313078"/>
    <n v="0.24266666802449074"/>
    <x v="151"/>
    <x v="334"/>
  </r>
  <r>
    <x v="341"/>
    <x v="341"/>
    <d v="2019-12-01T00:00:00"/>
    <n v="15837104"/>
    <n v="11877828"/>
    <n v="4839115"/>
    <n v="11437908"/>
    <n v="43991955"/>
    <n v="0.33923078078109276"/>
    <n v="0.25442308558581955"/>
    <n v="0.10365384730311158"/>
    <n v="0.24499999882189996"/>
    <x v="157"/>
    <x v="335"/>
  </r>
  <r>
    <x v="342"/>
    <x v="342"/>
    <d v="2019-12-02T00:00:00"/>
    <n v="8130972"/>
    <n v="6098229"/>
    <n v="2484463"/>
    <n v="5872368"/>
    <n v="22586032"/>
    <n v="0.37818182427056607"/>
    <n v="0.28363636820292459"/>
    <n v="0.11555552640849377"/>
    <n v="0.27313128652122964"/>
    <x v="158"/>
    <x v="336"/>
  </r>
  <r>
    <x v="343"/>
    <x v="343"/>
    <d v="2019-12-03T00:00:00"/>
    <n v="7740060"/>
    <n v="5805045"/>
    <n v="2365018"/>
    <n v="5590043"/>
    <n v="21500166"/>
    <n v="0.37125002608083163"/>
    <n v="0.27843751956062374"/>
    <n v="0.11343749198089373"/>
    <n v="0.26812500284790691"/>
    <x v="148"/>
    <x v="337"/>
  </r>
  <r>
    <x v="344"/>
    <x v="344"/>
    <d v="2019-12-04T00:00:00"/>
    <n v="8130972"/>
    <n v="6098229"/>
    <n v="2484463"/>
    <n v="5872368"/>
    <n v="22586032"/>
    <n v="0.36349517708950541"/>
    <n v="0.27262138281712905"/>
    <n v="0.11106794097400949"/>
    <n v="0.26252426476130342"/>
    <x v="100"/>
    <x v="338"/>
  </r>
  <r>
    <x v="345"/>
    <x v="345"/>
    <d v="2019-12-05T00:00:00"/>
    <n v="7896424"/>
    <n v="5922318"/>
    <n v="2412796"/>
    <n v="5702973"/>
    <n v="21934511"/>
    <n v="0.34961537289949823"/>
    <n v="0.26221152967462369"/>
    <n v="0.10682690965814624"/>
    <n v="0.25249999645798782"/>
    <x v="116"/>
    <x v="339"/>
  </r>
  <r>
    <x v="346"/>
    <x v="346"/>
    <d v="2019-12-06T00:00:00"/>
    <n v="8209154"/>
    <n v="6156866"/>
    <n v="2508352"/>
    <n v="5928833"/>
    <n v="22803205"/>
    <n v="0.38969071176392428"/>
    <n v="0.2922680575580755"/>
    <n v="0.11907213291825967"/>
    <n v="0.28144327073160552"/>
    <x v="64"/>
    <x v="340"/>
  </r>
  <r>
    <x v="347"/>
    <x v="347"/>
    <d v="2019-12-07T00:00:00"/>
    <n v="16483516"/>
    <n v="12362637"/>
    <n v="5036630"/>
    <n v="11904761"/>
    <n v="45787544"/>
    <n v="0.37469387300473461"/>
    <n v="0.28102040475355095"/>
    <n v="0.11448979705493879"/>
    <n v="0.27061222898595894"/>
    <x v="35"/>
    <x v="341"/>
  </r>
  <r>
    <x v="348"/>
    <x v="348"/>
    <d v="2019-12-08T00:00:00"/>
    <n v="15513897"/>
    <n v="11635423"/>
    <n v="4740357"/>
    <n v="11204481"/>
    <n v="43094158"/>
    <n v="0.35265304758563243"/>
    <n v="0.26448979137208156"/>
    <n v="0.10775508840195895"/>
    <n v="0.25469386391216303"/>
    <x v="159"/>
    <x v="342"/>
  </r>
  <r>
    <x v="349"/>
    <x v="349"/>
    <d v="2019-12-09T00:00:00"/>
    <n v="7661877"/>
    <n v="5746408"/>
    <n v="2341129"/>
    <n v="5533578"/>
    <n v="21282992"/>
    <n v="0.33923076882207553"/>
    <n v="0.25442308768534466"/>
    <n v="0.10365384233937151"/>
    <n v="0.24500000708402431"/>
    <x v="111"/>
    <x v="343"/>
  </r>
  <r>
    <x v="350"/>
    <x v="350"/>
    <d v="2019-12-10T00:00:00"/>
    <n v="7583695"/>
    <n v="5687771"/>
    <n v="2317240"/>
    <n v="5477113"/>
    <n v="21065819"/>
    <n v="0.35272727661730613"/>
    <n v="0.26454544583516237"/>
    <n v="0.10777777250650064"/>
    <n v="0.25474747497298394"/>
    <x v="51"/>
    <x v="344"/>
  </r>
  <r>
    <x v="351"/>
    <x v="351"/>
    <d v="2019-12-11T00:00:00"/>
    <n v="8052789"/>
    <n v="6039592"/>
    <n v="2460574"/>
    <n v="5815903"/>
    <n v="22368858"/>
    <n v="0.35653845704283071"/>
    <n v="0.26740385385091103"/>
    <n v="0.10894228787066272"/>
    <n v="0.25749998937396351"/>
    <x v="103"/>
    <x v="345"/>
  </r>
  <r>
    <x v="352"/>
    <x v="352"/>
    <d v="2019-12-12T00:00:00"/>
    <n v="7583695"/>
    <n v="5687771"/>
    <n v="2317240"/>
    <n v="5477113"/>
    <n v="21065819"/>
    <n v="0.34574260625185582"/>
    <n v="0.25930694329132753"/>
    <n v="0.10564356780053132"/>
    <n v="0.24970299087132602"/>
    <x v="160"/>
    <x v="346"/>
  </r>
  <r>
    <x v="353"/>
    <x v="353"/>
    <d v="2019-12-13T00:00:00"/>
    <n v="7974607"/>
    <n v="5980955"/>
    <n v="2436685"/>
    <n v="5759438"/>
    <n v="22151685"/>
    <n v="0.34971430551100163"/>
    <n v="0.26228571816988006"/>
    <n v="0.10685712819754942"/>
    <n v="0.25257142581492381"/>
    <x v="154"/>
    <x v="347"/>
  </r>
  <r>
    <x v="354"/>
    <x v="354"/>
    <d v="2019-12-14T00:00:00"/>
    <n v="16645119"/>
    <n v="12483839"/>
    <n v="5086008"/>
    <n v="12021475"/>
    <n v="46236441"/>
    <n v="0.36352941315218829"/>
    <n v="0.272647054404141"/>
    <n v="0.11107841905650148"/>
    <n v="0.26254902424991389"/>
    <x v="161"/>
    <x v="348"/>
  </r>
  <r>
    <x v="355"/>
    <x v="355"/>
    <d v="2019-12-15T00:00:00"/>
    <n v="15513897"/>
    <n v="11635423"/>
    <n v="4740357"/>
    <n v="11204481"/>
    <n v="43094158"/>
    <n v="0.3600000027846002"/>
    <n v="0.27000000788970052"/>
    <n v="0.10999999118209944"/>
    <n v="0.25999999814359986"/>
    <x v="5"/>
    <x v="349"/>
  </r>
  <r>
    <x v="356"/>
    <x v="356"/>
    <d v="2019-12-16T00:00:00"/>
    <n v="7740060"/>
    <n v="5805045"/>
    <n v="2365018"/>
    <n v="5590043"/>
    <n v="21500166"/>
    <n v="0.36367349102043545"/>
    <n v="0.27275511826532661"/>
    <n v="0.11112243992761919"/>
    <n v="0.26265306118613396"/>
    <x v="115"/>
    <x v="350"/>
  </r>
  <r>
    <x v="357"/>
    <x v="357"/>
    <d v="2019-12-17T00:00:00"/>
    <n v="7661877"/>
    <n v="5746408"/>
    <n v="2341129"/>
    <n v="5533578"/>
    <n v="21282992"/>
    <n v="0.36371132781497839"/>
    <n v="0.27278350772879989"/>
    <n v="0.11113401287649913"/>
    <n v="0.26268041133363956"/>
    <x v="114"/>
    <x v="351"/>
  </r>
  <r>
    <x v="358"/>
    <x v="358"/>
    <d v="2019-12-18T00:00:00"/>
    <n v="7427330"/>
    <n v="5570497"/>
    <n v="2269462"/>
    <n v="5364183"/>
    <n v="20631472"/>
    <n v="0.33203885509041187"/>
    <n v="0.24902911896530436"/>
    <n v="0.10145631931679301"/>
    <n v="0.23980584972196614"/>
    <x v="16"/>
    <x v="352"/>
  </r>
  <r>
    <x v="359"/>
    <x v="359"/>
    <d v="2019-12-19T00:00:00"/>
    <n v="7427330"/>
    <n v="5570497"/>
    <n v="2269462"/>
    <n v="5364183"/>
    <n v="20631472"/>
    <n v="0.35257731968550571"/>
    <n v="0.26443296602899702"/>
    <n v="0.10773196143003033"/>
    <n v="0.25463918587736845"/>
    <x v="95"/>
    <x v="353"/>
  </r>
  <r>
    <x v="360"/>
    <x v="360"/>
    <d v="2019-12-20T00:00:00"/>
    <n v="8052789"/>
    <n v="6039592"/>
    <n v="2460574"/>
    <n v="5815903"/>
    <n v="22368858"/>
    <n v="0.36352941096805952"/>
    <n v="0.27264706951186785"/>
    <n v="0.111078412319424"/>
    <n v="0.26254901150860532"/>
    <x v="47"/>
    <x v="354"/>
  </r>
  <r>
    <x v="361"/>
    <x v="361"/>
    <d v="2019-12-21T00:00:00"/>
    <n v="16321913"/>
    <n v="12241435"/>
    <n v="4987251"/>
    <n v="11788048"/>
    <n v="45338647"/>
    <n v="0.35300971802738884"/>
    <n v="0.26475729392753217"/>
    <n v="0.10786407630293171"/>
    <n v="0.25495145701201355"/>
    <x v="36"/>
    <x v="355"/>
  </r>
  <r>
    <x v="362"/>
    <x v="362"/>
    <d v="2019-12-22T00:00:00"/>
    <n v="15675500"/>
    <n v="11756625"/>
    <n v="4789736"/>
    <n v="11321195"/>
    <n v="43543056"/>
    <n v="0.36375000063813756"/>
    <n v="0.27281250047860317"/>
    <n v="0.11114583094998631"/>
    <n v="0.26270834668587795"/>
    <x v="162"/>
    <x v="356"/>
  </r>
  <r>
    <x v="363"/>
    <x v="363"/>
    <d v="2019-12-23T00:00:00"/>
    <n v="7974607"/>
    <n v="5980955"/>
    <n v="2436685"/>
    <n v="5759438"/>
    <n v="22151685"/>
    <n v="0.37090908972516773"/>
    <n v="0.2781818056660586"/>
    <n v="0.11333331100792431"/>
    <n v="0.26787876893601659"/>
    <x v="41"/>
    <x v="357"/>
  </r>
  <r>
    <x v="364"/>
    <x v="364"/>
    <d v="2019-12-24T00:00:00"/>
    <n v="7896424"/>
    <n v="5922318"/>
    <n v="2412796"/>
    <n v="5702973"/>
    <n v="21934511"/>
    <n v="0.37102039036616657"/>
    <n v="0.27826529277462492"/>
    <n v="0.11336733105946759"/>
    <n v="0.26795917604066194"/>
    <x v="163"/>
    <x v="358"/>
  </r>
  <r>
    <x v="365"/>
    <x v="365"/>
    <d v="2019-12-25T00:00:00"/>
    <n v="7818242"/>
    <n v="5863681"/>
    <n v="2388907"/>
    <n v="5646508"/>
    <n v="21717338"/>
    <n v="0.37894736740063917"/>
    <n v="0.28421050131565989"/>
    <n v="0.11578945990862892"/>
    <n v="0.27368420440383506"/>
    <x v="32"/>
    <x v="3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x v="0"/>
    <n v="20848646"/>
    <n v="5107918"/>
    <n v="2104462"/>
    <n v="1505532"/>
    <n v="1271572.67328"/>
    <x v="0"/>
    <s v="NA"/>
    <s v="NA"/>
    <n v="6.0990659694639161E-2"/>
    <s v="NA"/>
    <x v="0"/>
    <s v="NA"/>
    <s v="NA"/>
    <n v="0.2449999870495187"/>
    <n v="0.41199995771271192"/>
    <n v="0.71539994544924068"/>
    <n v="0.84460022987223116"/>
    <x v="0"/>
    <x v="0"/>
    <x v="0"/>
    <x v="0"/>
  </r>
  <r>
    <x v="1"/>
    <x v="1"/>
    <n v="21934513"/>
    <n v="5428792"/>
    <n v="2171516"/>
    <n v="1569355"/>
    <n v="1261133"/>
    <x v="1"/>
    <s v="NA"/>
    <s v="NA"/>
    <n v="5.749537270328272E-2"/>
    <s v="NA"/>
    <x v="0"/>
    <s v="NA"/>
    <s v="NA"/>
    <n v="0.24750000148168322"/>
    <n v="0.39999985263756649"/>
    <n v="0.72270017812440712"/>
    <n v="0.80359956797537846"/>
    <x v="0"/>
    <x v="0"/>
    <x v="0"/>
    <x v="0"/>
  </r>
  <r>
    <x v="2"/>
    <x v="2"/>
    <n v="20848646"/>
    <n v="5212161"/>
    <n v="2001470"/>
    <n v="1402630"/>
    <n v="1138655"/>
    <x v="2"/>
    <s v="NA"/>
    <s v="NA"/>
    <n v="5.4615297319547756E-2"/>
    <s v="NA"/>
    <x v="0"/>
    <s v="NA"/>
    <s v="NA"/>
    <n v="0.24999997601762725"/>
    <n v="0.38400003376718411"/>
    <n v="0.70079991206463255"/>
    <n v="0.81179997575982266"/>
    <x v="0"/>
    <x v="0"/>
    <x v="0"/>
    <x v="0"/>
  </r>
  <r>
    <x v="3"/>
    <x v="3"/>
    <n v="21717340"/>
    <n v="5700801"/>
    <n v="2303123"/>
    <n v="1597216"/>
    <n v="1296620"/>
    <x v="3"/>
    <s v="NA"/>
    <s v="NA"/>
    <n v="5.9704365267569601E-2"/>
    <s v="NA"/>
    <x v="0"/>
    <s v="NA"/>
    <s v="NA"/>
    <n v="0.2624999654653839"/>
    <n v="0.40399989404997649"/>
    <n v="0.69350008662151352"/>
    <n v="0.811800032055777"/>
    <x v="0"/>
    <x v="0"/>
    <x v="0"/>
    <x v="0"/>
  </r>
  <r>
    <x v="4"/>
    <x v="4"/>
    <n v="42645263"/>
    <n v="8776395"/>
    <n v="2924294"/>
    <n v="2087946"/>
    <n v="1596026"/>
    <x v="4"/>
    <s v="NA"/>
    <s v="NA"/>
    <n v="3.7425633885761242E-2"/>
    <s v="NA"/>
    <x v="0"/>
    <s v="NA"/>
    <s v="NA"/>
    <n v="0.20579999705946239"/>
    <n v="0.3331999072512119"/>
    <n v="0.714000028724882"/>
    <n v="0.76440003716571214"/>
    <x v="0"/>
    <x v="0"/>
    <x v="0"/>
    <x v="0"/>
  </r>
  <r>
    <x v="5"/>
    <x v="5"/>
    <n v="43543058"/>
    <n v="8778280"/>
    <n v="3014461"/>
    <n v="2049833"/>
    <n v="1582881"/>
    <x v="5"/>
    <s v="NA"/>
    <s v="NA"/>
    <n v="3.6352086249890857E-2"/>
    <s v="NA"/>
    <x v="0"/>
    <s v="NA"/>
    <s v="NA"/>
    <n v="0.2015999886824669"/>
    <n v="0.34339995990102845"/>
    <n v="0.67999984076755349"/>
    <n v="0.77219997921781924"/>
    <x v="0"/>
    <x v="0"/>
    <x v="0"/>
    <x v="0"/>
  </r>
  <r>
    <x v="6"/>
    <x v="6"/>
    <n v="22803207"/>
    <n v="5415761"/>
    <n v="2079652"/>
    <n v="1442239"/>
    <n v="1123504"/>
    <x v="6"/>
    <s v="NA"/>
    <s v="NA"/>
    <n v="4.9269561075334707E-2"/>
    <s v="NA"/>
    <x v="0"/>
    <s v="NA"/>
    <s v="NA"/>
    <n v="0.23749997094706898"/>
    <n v="0.3839999586392383"/>
    <n v="0.69350016252719204"/>
    <n v="0.77899987450068953"/>
    <x v="0"/>
    <x v="0"/>
    <x v="0"/>
    <x v="0"/>
  </r>
  <r>
    <x v="7"/>
    <x v="7"/>
    <n v="21717340"/>
    <n v="5320748"/>
    <n v="2085733"/>
    <n v="1583488"/>
    <n v="1311445"/>
    <x v="7"/>
    <n v="1271572.67328"/>
    <n v="20848646"/>
    <n v="6.0386999512831684E-2"/>
    <n v="6.0990659694639161E-2"/>
    <x v="1"/>
    <n v="4.1666686651977258E-2"/>
    <n v="-9.8975840699184747E-3"/>
    <n v="0.24499998618615354"/>
    <n v="0.39199995940420407"/>
    <n v="0.75919976334458916"/>
    <n v="0.82820015055371432"/>
    <x v="1"/>
    <x v="1"/>
    <x v="1"/>
    <x v="1"/>
  </r>
  <r>
    <x v="8"/>
    <x v="8"/>
    <n v="22586034"/>
    <n v="5872368"/>
    <n v="2372437"/>
    <n v="1766516"/>
    <n v="1506485"/>
    <x v="8"/>
    <n v="1261133"/>
    <n v="21934513"/>
    <n v="6.6699846462641474E-2"/>
    <n v="5.749537270328272E-2"/>
    <x v="2"/>
    <n v="2.9703007310898588E-2"/>
    <n v="0.16009068776474278"/>
    <n v="0.25999996280887561"/>
    <n v="0.40400005585481019"/>
    <n v="0.74459975122627076"/>
    <n v="0.85280008785654926"/>
    <x v="2"/>
    <x v="2"/>
    <x v="2"/>
    <x v="2"/>
  </r>
  <r>
    <x v="9"/>
    <x v="9"/>
    <n v="10641496"/>
    <n v="2740185"/>
    <n v="1063191"/>
    <n v="760607"/>
    <n v="623698"/>
    <x v="9"/>
    <n v="1138655"/>
    <n v="20848646"/>
    <n v="5.8609992429635833E-2"/>
    <n v="5.4615297319547756E-2"/>
    <x v="3"/>
    <n v="-0.48958335231937844"/>
    <n v="7.3142421741578811E-2"/>
    <n v="0.25749997932621504"/>
    <n v="0.3879997153476864"/>
    <n v="0.71540014917357275"/>
    <n v="0.82000034183224713"/>
    <x v="3"/>
    <x v="3"/>
    <x v="3"/>
    <x v="3"/>
  </r>
  <r>
    <x v="10"/>
    <x v="10"/>
    <n v="20631473"/>
    <n v="4951553"/>
    <n v="2000427"/>
    <n v="1431105"/>
    <n v="1126566"/>
    <x v="10"/>
    <n v="1296620"/>
    <n v="21717340"/>
    <n v="5.4604244689654489E-2"/>
    <n v="5.9704365267569601E-2"/>
    <x v="4"/>
    <n v="-5.0000000000000044E-2"/>
    <n v="-8.5422909280729042E-2"/>
    <n v="0.23999997479578894"/>
    <n v="0.40399991679378167"/>
    <n v="0.71539976215078083"/>
    <n v="0.78720010062154766"/>
    <x v="4"/>
    <x v="4"/>
    <x v="4"/>
    <x v="4"/>
  </r>
  <r>
    <x v="11"/>
    <x v="11"/>
    <n v="42645263"/>
    <n v="9045060"/>
    <n v="3075320"/>
    <n v="2133042"/>
    <n v="1680410"/>
    <x v="11"/>
    <n v="1596026"/>
    <n v="42645263"/>
    <n v="3.9404376518911377E-2"/>
    <n v="3.7425633885761242E-2"/>
    <x v="5"/>
    <n v="0"/>
    <n v="5.2871319138911188E-2"/>
    <n v="0.21209999338027297"/>
    <n v="0.33999995577696557"/>
    <n v="0.69360001560813178"/>
    <n v="0.78779977140628266"/>
    <x v="5"/>
    <x v="5"/>
    <x v="5"/>
    <x v="5"/>
  </r>
  <r>
    <x v="12"/>
    <x v="12"/>
    <n v="46236443"/>
    <n v="9806749"/>
    <n v="3300951"/>
    <n v="2199754"/>
    <n v="1630017"/>
    <x v="12"/>
    <n v="1582881"/>
    <n v="43543058"/>
    <n v="3.5253944599501305E-2"/>
    <n v="3.6352086249890857E-2"/>
    <x v="6"/>
    <n v="6.1855669392811174E-2"/>
    <n v="-3.0208490451984704E-2"/>
    <n v="0.21209998788185327"/>
    <n v="0.33659992725417975"/>
    <n v="0.66640007682634494"/>
    <n v="0.74099967541825129"/>
    <x v="6"/>
    <x v="6"/>
    <x v="6"/>
    <x v="6"/>
  </r>
  <r>
    <x v="13"/>
    <x v="13"/>
    <n v="21065820"/>
    <n v="5371784"/>
    <n v="2084252"/>
    <n v="1445428"/>
    <n v="1197104"/>
    <x v="13"/>
    <n v="1123504"/>
    <n v="22803207"/>
    <n v="5.6826840825564828E-2"/>
    <n v="4.9269561075334707E-2"/>
    <x v="7"/>
    <n v="-7.6190467419780084E-2"/>
    <n v="0.15338638269325777"/>
    <n v="0.25499999525297379"/>
    <n v="0.38799996425768424"/>
    <n v="0.69349963440121443"/>
    <n v="0.82820036695013521"/>
    <x v="7"/>
    <x v="7"/>
    <x v="7"/>
    <x v="7"/>
  </r>
  <r>
    <x v="14"/>
    <x v="14"/>
    <n v="21282993"/>
    <n v="5054710"/>
    <n v="2042103"/>
    <n v="1475828"/>
    <n v="1198077"/>
    <x v="14"/>
    <n v="1311445"/>
    <n v="21717340"/>
    <n v="5.6292693419576843E-2"/>
    <n v="6.0386999512831684E-2"/>
    <x v="8"/>
    <n v="-2.0000009209230951E-2"/>
    <n v="-6.7801118225535251E-2"/>
    <n v="0.2374999606493316"/>
    <n v="0.40400003165364579"/>
    <n v="0.72270007928101565"/>
    <n v="0.81179988453939078"/>
    <x v="8"/>
    <x v="8"/>
    <x v="8"/>
    <x v="8"/>
  </r>
  <r>
    <x v="15"/>
    <x v="15"/>
    <n v="21065820"/>
    <n v="5529777"/>
    <n v="2278268"/>
    <n v="1663135"/>
    <n v="1391046"/>
    <x v="15"/>
    <n v="1506485"/>
    <n v="22586034"/>
    <n v="6.6033318427670989E-2"/>
    <n v="6.6699846462641474E-2"/>
    <x v="9"/>
    <n v="-6.7307699970698742E-2"/>
    <n v="-9.992947065385005E-3"/>
    <n v="0.26249996439730333"/>
    <n v="0.41199997757594925"/>
    <n v="0.72999971908484862"/>
    <n v="0.83639993145475267"/>
    <x v="9"/>
    <x v="9"/>
    <x v="9"/>
    <x v="9"/>
  </r>
  <r>
    <x v="16"/>
    <x v="16"/>
    <n v="22368860"/>
    <n v="5648137"/>
    <n v="2168884"/>
    <n v="1535787"/>
    <n v="1284532"/>
    <x v="16"/>
    <n v="623698"/>
    <n v="10641496"/>
    <n v="5.7425009589223593E-2"/>
    <n v="5.8609992429635833E-2"/>
    <x v="10"/>
    <n v="1.1020409160516529"/>
    <n v="-2.0218102601444077E-2"/>
    <n v="0.25249999329424921"/>
    <n v="0.38399989235388587"/>
    <n v="0.70810011047156052"/>
    <n v="0.83639983930063222"/>
    <x v="10"/>
    <x v="10"/>
    <x v="10"/>
    <x v="10"/>
  </r>
  <r>
    <x v="17"/>
    <x v="17"/>
    <n v="22151687"/>
    <n v="5759438"/>
    <n v="2395926"/>
    <n v="1661575"/>
    <n v="1307991"/>
    <x v="17"/>
    <n v="1126566"/>
    <n v="20631473"/>
    <n v="5.9047015245385151E-2"/>
    <n v="5.4604244689654489E-2"/>
    <x v="11"/>
    <n v="7.3684220220243013E-2"/>
    <n v="8.136309880269077E-2"/>
    <n v="0.25999997201116104"/>
    <n v="0.4159999638853652"/>
    <n v="0.69350013314267633"/>
    <n v="0.7871994944555617"/>
    <x v="11"/>
    <x v="11"/>
    <x v="11"/>
    <x v="11"/>
  </r>
  <r>
    <x v="18"/>
    <x v="18"/>
    <n v="42645263"/>
    <n v="8686840"/>
    <n v="2894455"/>
    <n v="2046958"/>
    <n v="1612594"/>
    <x v="18"/>
    <n v="1680410"/>
    <n v="42645263"/>
    <n v="3.7814141279888462E-2"/>
    <n v="3.9404376518911377E-2"/>
    <x v="12"/>
    <n v="0"/>
    <n v="-4.0356817681399204E-2"/>
    <n v="0.20369999828585886"/>
    <n v="0.33319998986973398"/>
    <n v="0.7071998009988063"/>
    <n v="0.78780023820713474"/>
    <x v="12"/>
    <x v="12"/>
    <x v="12"/>
    <x v="12"/>
  </r>
  <r>
    <x v="19"/>
    <x v="19"/>
    <n v="44440853"/>
    <n v="9239253"/>
    <n v="3267000"/>
    <n v="2310422"/>
    <n v="1820150"/>
    <x v="19"/>
    <n v="1630017"/>
    <n v="46236443"/>
    <n v="4.0956684607291405E-2"/>
    <n v="3.5253944599501305E-2"/>
    <x v="13"/>
    <n v="-3.8834951036350263E-2"/>
    <n v="0.16176175666511861"/>
    <n v="0.20789999237863413"/>
    <n v="0.35360001506615307"/>
    <n v="0.70719987756351388"/>
    <n v="0.78779980453787235"/>
    <x v="13"/>
    <x v="13"/>
    <x v="13"/>
    <x v="13"/>
  </r>
  <r>
    <x v="20"/>
    <x v="20"/>
    <n v="22151687"/>
    <n v="5759438"/>
    <n v="2395926"/>
    <n v="1818987"/>
    <n v="1476653"/>
    <x v="20"/>
    <n v="1197104"/>
    <n v="21065820"/>
    <n v="6.6660972593193465E-2"/>
    <n v="5.6826840825564828E-2"/>
    <x v="14"/>
    <n v="5.154639126319327E-2"/>
    <n v="0.17305434588235169"/>
    <n v="0.25999997201116104"/>
    <n v="0.4159999638853652"/>
    <n v="0.75919999198639687"/>
    <n v="0.81179964452742104"/>
    <x v="14"/>
    <x v="14"/>
    <x v="14"/>
    <x v="14"/>
  </r>
  <r>
    <x v="21"/>
    <x v="21"/>
    <n v="37570998"/>
    <n v="9768459"/>
    <n v="3751088"/>
    <n v="2656145"/>
    <n v="2221600"/>
    <x v="21"/>
    <n v="1198077"/>
    <n v="21282993"/>
    <n v="5.9130715665311848E-2"/>
    <n v="5.6292693419576843E-2"/>
    <x v="15"/>
    <n v="0.76530612964069489"/>
    <n v="5.041546377221362E-2"/>
    <n v="0.25999998722418821"/>
    <n v="0.38399997379320527"/>
    <n v="0.70809988995192863"/>
    <n v="0.83640012122832152"/>
    <x v="15"/>
    <x v="15"/>
    <x v="15"/>
    <x v="15"/>
  </r>
  <r>
    <x v="22"/>
    <x v="22"/>
    <n v="21500167"/>
    <n v="5428792"/>
    <n v="2258377"/>
    <n v="1648615"/>
    <n v="1392420"/>
    <x v="22"/>
    <n v="1391046"/>
    <n v="21065820"/>
    <n v="6.4763217885702939E-2"/>
    <n v="6.6033318427670989E-2"/>
    <x v="16"/>
    <n v="2.0618565999329652E-2"/>
    <n v="-1.9234237688042999E-2"/>
    <n v="0.25249999220936281"/>
    <n v="0.41599991305616424"/>
    <n v="0.7299999070128681"/>
    <n v="0.84459986109552565"/>
    <x v="16"/>
    <x v="16"/>
    <x v="16"/>
    <x v="16"/>
  </r>
  <r>
    <x v="23"/>
    <x v="23"/>
    <n v="20631473"/>
    <n v="4899974"/>
    <n v="1861990"/>
    <n v="1332067"/>
    <n v="1059526"/>
    <x v="23"/>
    <n v="1284532"/>
    <n v="22368860"/>
    <n v="5.1354840248197496E-2"/>
    <n v="5.7425009589223593E-2"/>
    <x v="17"/>
    <n v="-7.7669894666066996E-2"/>
    <n v="-0.10570602224444781"/>
    <n v="0.23749995940667931"/>
    <n v="0.37999997551007414"/>
    <n v="0.71539965305936126"/>
    <n v="0.79539993108454754"/>
    <x v="17"/>
    <x v="17"/>
    <x v="17"/>
    <x v="17"/>
  </r>
  <r>
    <x v="24"/>
    <x v="24"/>
    <n v="20631473"/>
    <n v="5054710"/>
    <n v="2021884"/>
    <n v="1520254"/>
    <n v="1234142"/>
    <x v="24"/>
    <n v="1307991"/>
    <n v="22151687"/>
    <n v="5.9818414322622526E-2"/>
    <n v="5.9047015245385151E-2"/>
    <x v="18"/>
    <n v="-6.8627459389436152E-2"/>
    <n v="1.3064150220491788E-2"/>
    <n v="0.24499995710437156"/>
    <n v="0.4"/>
    <n v="0.75189971333667016"/>
    <n v="0.81179987028483402"/>
    <x v="18"/>
    <x v="18"/>
    <x v="18"/>
    <x v="18"/>
  </r>
  <r>
    <x v="25"/>
    <x v="25"/>
    <n v="47134238"/>
    <n v="9997171"/>
    <n v="3568990"/>
    <n v="2378375"/>
    <n v="1762376"/>
    <x v="25"/>
    <n v="1612594"/>
    <n v="42645263"/>
    <n v="3.7390569462478637E-2"/>
    <n v="3.7814141279888462E-2"/>
    <x v="19"/>
    <n v="0.10526315666056507"/>
    <n v="-1.120141309767364E-2"/>
    <n v="0.21209998133416308"/>
    <n v="0.35699999529866999"/>
    <n v="0.66640001793224413"/>
    <n v="0.74100005255689283"/>
    <x v="19"/>
    <x v="19"/>
    <x v="19"/>
    <x v="19"/>
  </r>
  <r>
    <x v="26"/>
    <x v="26"/>
    <n v="45338648"/>
    <n v="9616327"/>
    <n v="3400333"/>
    <n v="2358471"/>
    <n v="1784419"/>
    <x v="26"/>
    <n v="1820150"/>
    <n v="44440853"/>
    <n v="3.9357569727266679E-2"/>
    <n v="4.0956684607291405E-2"/>
    <x v="20"/>
    <n v="2.0202019974729035E-2"/>
    <n v="-3.9044050937170782E-2"/>
    <n v="0.21209999468885796"/>
    <n v="0.35359997637351559"/>
    <n v="0.69360000917557196"/>
    <n v="0.75659993275304216"/>
    <x v="20"/>
    <x v="20"/>
    <x v="20"/>
    <x v="20"/>
  </r>
  <r>
    <x v="27"/>
    <x v="27"/>
    <n v="21282993"/>
    <n v="5267540"/>
    <n v="2043805"/>
    <n v="1536737"/>
    <n v="1310529"/>
    <x v="27"/>
    <n v="1476653"/>
    <n v="22151687"/>
    <n v="6.157634877763668E-2"/>
    <n v="6.6660972593193465E-2"/>
    <x v="21"/>
    <n v="-3.9215703977760197E-2"/>
    <n v="-7.6275872039646142E-2"/>
    <n v="0.2474999639383427"/>
    <n v="0.38799990128219247"/>
    <n v="0.75190001003031115"/>
    <n v="0.8527997959312491"/>
    <x v="21"/>
    <x v="21"/>
    <x v="21"/>
    <x v="21"/>
  </r>
  <r>
    <x v="28"/>
    <x v="28"/>
    <n v="22368860"/>
    <n v="2628341"/>
    <n v="1093389"/>
    <n v="790192"/>
    <n v="628519"/>
    <x v="28"/>
    <n v="2221600"/>
    <n v="37570998"/>
    <n v="2.8097945089736356E-2"/>
    <n v="5.9130715665311848E-2"/>
    <x v="22"/>
    <n v="-0.40462427961056557"/>
    <n v="-0.52481642115115479"/>
    <n v="0.11749999776474974"/>
    <n v="0.41599967431927592"/>
    <n v="0.72269978937048018"/>
    <n v="0.79540035839390932"/>
    <x v="22"/>
    <x v="22"/>
    <x v="22"/>
    <x v="22"/>
  </r>
  <r>
    <x v="29"/>
    <x v="29"/>
    <n v="22368860"/>
    <n v="5536293"/>
    <n v="2303097"/>
    <n v="1614011"/>
    <n v="1283784"/>
    <x v="29"/>
    <n v="1392420"/>
    <n v="21500167"/>
    <n v="5.739157024542154E-2"/>
    <n v="6.4763217885702939E-2"/>
    <x v="23"/>
    <n v="4.0404011745583279E-2"/>
    <n v="-0.11382460416483964"/>
    <n v="0.24750000670575076"/>
    <n v="0.41599983960386488"/>
    <n v="0.70080027024480518"/>
    <n v="0.7953997835206823"/>
    <x v="23"/>
    <x v="23"/>
    <x v="23"/>
    <x v="23"/>
  </r>
  <r>
    <x v="30"/>
    <x v="30"/>
    <n v="20848646"/>
    <n v="5316404"/>
    <n v="2147827"/>
    <n v="1520876"/>
    <n v="1272061"/>
    <x v="30"/>
    <n v="1059526"/>
    <n v="20631473"/>
    <n v="6.1014082161498638E-2"/>
    <n v="5.1354840248197496E-2"/>
    <x v="24"/>
    <n v="1.0526296401619062E-2"/>
    <n v="0.18808824770202981"/>
    <n v="0.25499996498573574"/>
    <n v="0.4039999593710335"/>
    <n v="0.70809986092920896"/>
    <n v="0.83640020619695488"/>
    <x v="24"/>
    <x v="24"/>
    <x v="24"/>
    <x v="24"/>
  </r>
  <r>
    <x v="31"/>
    <x v="31"/>
    <n v="20631473"/>
    <n v="5054710"/>
    <n v="2082540"/>
    <n v="1565862"/>
    <n v="1322527"/>
    <x v="31"/>
    <n v="1234142"/>
    <n v="20631473"/>
    <n v="6.4102403158514176E-2"/>
    <n v="5.9818414322622526E-2"/>
    <x v="25"/>
    <n v="0"/>
    <n v="7.1616556279585408E-2"/>
    <n v="0.24499995710437156"/>
    <n v="0.4119998971256511"/>
    <n v="0.75190008355181648"/>
    <n v="0.84459997113411012"/>
    <x v="25"/>
    <x v="25"/>
    <x v="25"/>
    <x v="25"/>
  </r>
  <r>
    <x v="32"/>
    <x v="32"/>
    <n v="43543058"/>
    <n v="9052601"/>
    <n v="2985548"/>
    <n v="2070776"/>
    <n v="1566749"/>
    <x v="32"/>
    <n v="1762376"/>
    <n v="47134238"/>
    <n v="3.598160239457688E-2"/>
    <n v="3.7390569462478637E-2"/>
    <x v="26"/>
    <n v="-7.6190475382247658E-2"/>
    <n v="-3.7682418004241769E-2"/>
    <n v="0.20789998258735065"/>
    <n v="0.32980002101053607"/>
    <n v="0.6935999689169291"/>
    <n v="0.7565999412780523"/>
    <x v="26"/>
    <x v="26"/>
    <x v="26"/>
    <x v="26"/>
  </r>
  <r>
    <x v="33"/>
    <x v="33"/>
    <n v="44889750"/>
    <n v="9709653"/>
    <n v="3268269"/>
    <n v="2333544"/>
    <n v="1892971"/>
    <x v="33"/>
    <n v="1784419"/>
    <n v="45338648"/>
    <n v="4.2169337098112596E-2"/>
    <n v="3.9357569727266679E-2"/>
    <x v="27"/>
    <n v="-9.9010010179394481E-3"/>
    <n v="7.1441590279339273E-2"/>
    <n v="0.21630000167076002"/>
    <n v="0.33659997942253961"/>
    <n v="0.71399997980582386"/>
    <n v="0.81120004593870954"/>
    <x v="27"/>
    <x v="27"/>
    <x v="27"/>
    <x v="27"/>
  </r>
  <r>
    <x v="34"/>
    <x v="34"/>
    <n v="21282993"/>
    <n v="5054710"/>
    <n v="2001665"/>
    <n v="1475828"/>
    <n v="1198077"/>
    <x v="34"/>
    <n v="1310529"/>
    <n v="21282993"/>
    <n v="5.6292693419576843E-2"/>
    <n v="6.157634877763668E-2"/>
    <x v="28"/>
    <n v="0"/>
    <n v="-8.5806571239552931E-2"/>
    <n v="0.2374999606493316"/>
    <n v="0.3959999683463542"/>
    <n v="0.73730019758551002"/>
    <n v="0.81179988453939078"/>
    <x v="28"/>
    <x v="28"/>
    <x v="28"/>
    <x v="28"/>
  </r>
  <r>
    <x v="35"/>
    <x v="35"/>
    <n v="22368860"/>
    <n v="5871825"/>
    <n v="2372217"/>
    <n v="1679767"/>
    <n v="1349861"/>
    <x v="35"/>
    <n v="628519"/>
    <n v="22368860"/>
    <n v="6.0345542866288224E-2"/>
    <n v="2.8097945089736356E-2"/>
    <x v="29"/>
    <n v="0"/>
    <n v="1.1476852728398028"/>
    <n v="0.26249996647124618"/>
    <n v="0.40399994890855911"/>
    <n v="0.7081000599860805"/>
    <n v="0.80360014216257369"/>
    <x v="29"/>
    <x v="29"/>
    <x v="29"/>
    <x v="29"/>
  </r>
  <r>
    <x v="36"/>
    <x v="36"/>
    <n v="20631473"/>
    <n v="5364183"/>
    <n v="2145673"/>
    <n v="1488024"/>
    <n v="1281189"/>
    <x v="36"/>
    <n v="1283784"/>
    <n v="22368860"/>
    <n v="6.2098765318404553E-2"/>
    <n v="5.739157024542154E-2"/>
    <x v="30"/>
    <n v="-7.7669894666066996E-2"/>
    <n v="8.2018928090899168E-2"/>
    <n v="0.26000000096939274"/>
    <n v="0.39999996271566424"/>
    <n v="0.69349989490476882"/>
    <n v="0.86100022580280966"/>
    <x v="30"/>
    <x v="30"/>
    <x v="30"/>
    <x v="30"/>
  </r>
  <r>
    <x v="37"/>
    <x v="37"/>
    <n v="22151687"/>
    <n v="5482542"/>
    <n v="2193017"/>
    <n v="1616911"/>
    <n v="1378902"/>
    <x v="37"/>
    <n v="1272061"/>
    <n v="20848646"/>
    <n v="6.2248170985803472E-2"/>
    <n v="6.1014082161498638E-2"/>
    <x v="31"/>
    <n v="6.2500029977965887E-2"/>
    <n v="2.0226294989381444E-2"/>
    <n v="0.2474999759611988"/>
    <n v="0.40000003647942872"/>
    <n v="0.73729980205351808"/>
    <n v="0.85280018504419852"/>
    <x v="31"/>
    <x v="31"/>
    <x v="31"/>
    <x v="31"/>
  </r>
  <r>
    <x v="38"/>
    <x v="38"/>
    <n v="21934513"/>
    <n v="5209447"/>
    <n v="2104616"/>
    <n v="1490279"/>
    <n v="1246469"/>
    <x v="38"/>
    <n v="1322527"/>
    <n v="20631473"/>
    <n v="5.6826837231353164E-2"/>
    <n v="6.4102403158514176E-2"/>
    <x v="32"/>
    <n v="6.3157875348987425E-2"/>
    <n v="-0.11349911342902064"/>
    <n v="0.23750000740841615"/>
    <n v="0.40399988712813473"/>
    <n v="0.70810019499994303"/>
    <n v="0.83639976138696182"/>
    <x v="32"/>
    <x v="32"/>
    <x v="32"/>
    <x v="32"/>
  </r>
  <r>
    <x v="39"/>
    <x v="39"/>
    <n v="43991955"/>
    <n v="9145927"/>
    <n v="3265096"/>
    <n v="2286873"/>
    <n v="1855111"/>
    <x v="39"/>
    <n v="1566749"/>
    <n v="43543058"/>
    <n v="4.2169323913883797E-2"/>
    <n v="3.598160239457688E-2"/>
    <x v="33"/>
    <n v="1.0309266749248591E-2"/>
    <n v="0.1719690371610445"/>
    <n v="0.20789998989587982"/>
    <n v="0.35700000666963555"/>
    <n v="0.70039992698530151"/>
    <n v="0.81119983488370362"/>
    <x v="33"/>
    <x v="33"/>
    <x v="33"/>
    <x v="33"/>
  </r>
  <r>
    <x v="40"/>
    <x v="40"/>
    <n v="46236443"/>
    <n v="10000942"/>
    <n v="3366317"/>
    <n v="2197531"/>
    <n v="1799778"/>
    <x v="40"/>
    <n v="1892971"/>
    <n v="44889750"/>
    <n v="3.892552893828792E-2"/>
    <n v="4.2169337098112596E-2"/>
    <x v="34"/>
    <n v="3.0000011138400229E-2"/>
    <n v="-7.6923385166750902E-2"/>
    <n v="0.21629998657119884"/>
    <n v="0.33659999228072718"/>
    <n v="0.65279978088813384"/>
    <n v="0.81900005051123281"/>
    <x v="34"/>
    <x v="34"/>
    <x v="34"/>
    <x v="34"/>
  </r>
  <r>
    <x v="41"/>
    <x v="41"/>
    <n v="22368860"/>
    <n v="5312604"/>
    <n v="2125041"/>
    <n v="1582306"/>
    <n v="1297491"/>
    <x v="41"/>
    <n v="1198077"/>
    <n v="21282993"/>
    <n v="5.8004341750093655E-2"/>
    <n v="5.6292693419576843E-2"/>
    <x v="35"/>
    <n v="5.1020408642713067E-2"/>
    <n v="3.0406225507084272E-2"/>
    <n v="0.23749998882374873"/>
    <n v="0.39999988706103445"/>
    <n v="0.74460022183101404"/>
    <n v="0.82000005055912073"/>
    <x v="35"/>
    <x v="35"/>
    <x v="35"/>
    <x v="35"/>
  </r>
  <r>
    <x v="42"/>
    <x v="42"/>
    <n v="22803207"/>
    <n v="5814817"/>
    <n v="2256149"/>
    <n v="1712868"/>
    <n v="1404552"/>
    <x v="42"/>
    <n v="1349861"/>
    <n v="22368860"/>
    <n v="6.1594494142863325E-2"/>
    <n v="6.0345542866288224E-2"/>
    <x v="36"/>
    <n v="1.9417484842767951E-2"/>
    <n v="2.0696661547025652E-2"/>
    <n v="0.25499996557501758"/>
    <n v="0.38800000068789781"/>
    <n v="0.75919985781080945"/>
    <n v="0.82000014011587585"/>
    <x v="36"/>
    <x v="36"/>
    <x v="36"/>
    <x v="36"/>
  </r>
  <r>
    <x v="43"/>
    <x v="43"/>
    <n v="21717340"/>
    <n v="5483628"/>
    <n v="2259254"/>
    <n v="1682241"/>
    <n v="1393232"/>
    <x v="43"/>
    <n v="1281189"/>
    <n v="20631473"/>
    <n v="6.4152976377401652E-2"/>
    <n v="6.2098765318404553E-2"/>
    <x v="37"/>
    <n v="5.2631578947368363E-2"/>
    <n v="3.3079740772048449E-2"/>
    <n v="0.25249998388384581"/>
    <n v="0.41199986578228864"/>
    <n v="0.74460020874146948"/>
    <n v="0.82820000225889157"/>
    <x v="37"/>
    <x v="37"/>
    <x v="37"/>
    <x v="37"/>
  </r>
  <r>
    <x v="44"/>
    <x v="44"/>
    <n v="21500167"/>
    <n v="5213790"/>
    <n v="1981240"/>
    <n v="1402916"/>
    <n v="1184903"/>
    <x v="44"/>
    <n v="1378902"/>
    <n v="22151687"/>
    <n v="5.5111339367736073E-2"/>
    <n v="6.2248170985803472E-2"/>
    <x v="38"/>
    <n v="-2.9411755411675844E-2"/>
    <n v="-0.1146512661343102"/>
    <n v="0.24249997686064484"/>
    <n v="0.37999996164018879"/>
    <n v="0.70809997779168599"/>
    <n v="0.84460010435407396"/>
    <x v="38"/>
    <x v="38"/>
    <x v="38"/>
    <x v="38"/>
  </r>
  <r>
    <x v="45"/>
    <x v="45"/>
    <n v="21500167"/>
    <n v="5482542"/>
    <n v="2214947"/>
    <n v="1633080"/>
    <n v="1285561"/>
    <x v="45"/>
    <n v="1246469"/>
    <n v="21934513"/>
    <n v="5.9793070444522596E-2"/>
    <n v="5.6826837231353164E-2"/>
    <x v="39"/>
    <n v="-1.9801944086928258E-2"/>
    <n v="5.2197752992891644E-2"/>
    <n v="0.25499997279090902"/>
    <n v="0.40400000583670859"/>
    <n v="0.73729980897962799"/>
    <n v="0.78720025963210616"/>
    <x v="39"/>
    <x v="39"/>
    <x v="39"/>
    <x v="39"/>
  </r>
  <r>
    <x v="46"/>
    <x v="46"/>
    <n v="45787545"/>
    <n v="9807692"/>
    <n v="3334615"/>
    <n v="2290213"/>
    <n v="1768503"/>
    <x v="46"/>
    <n v="1855111"/>
    <n v="43991955"/>
    <n v="3.8624106184334629E-2"/>
    <n v="4.2169323913883797E-2"/>
    <x v="40"/>
    <n v="4.081632653061229E-2"/>
    <n v="-8.4071011828148912E-2"/>
    <n v="0.21419999696423994"/>
    <n v="0.33999997145097949"/>
    <n v="0.68679982546710794"/>
    <n v="0.77220022766441376"/>
    <x v="40"/>
    <x v="40"/>
    <x v="40"/>
    <x v="40"/>
  </r>
  <r>
    <x v="47"/>
    <x v="47"/>
    <n v="45338648"/>
    <n v="9901960"/>
    <n v="3232000"/>
    <n v="2087872"/>
    <n v="1579683"/>
    <x v="47"/>
    <n v="1799778"/>
    <n v="46236443"/>
    <n v="3.4841863833257665E-2"/>
    <n v="3.892552893828792E-2"/>
    <x v="41"/>
    <n v="-1.9417475518175187E-2"/>
    <n v="-0.10490968822811508"/>
    <n v="0.21839998404892885"/>
    <n v="0.32640002585346739"/>
    <n v="0.64600000000000002"/>
    <n v="0.75659954250068973"/>
    <x v="41"/>
    <x v="41"/>
    <x v="41"/>
    <x v="41"/>
  </r>
  <r>
    <x v="48"/>
    <x v="48"/>
    <n v="21717340"/>
    <n v="5592215"/>
    <n v="2348730"/>
    <n v="1800301"/>
    <n v="1431960"/>
    <x v="48"/>
    <n v="1297491"/>
    <n v="22368860"/>
    <n v="6.5936251861415815E-2"/>
    <n v="5.8004341750093655E-2"/>
    <x v="42"/>
    <n v="-2.9126204911649523E-2"/>
    <n v="0.13674683432312817"/>
    <n v="0.25749999769769227"/>
    <n v="0.4199999463539939"/>
    <n v="0.76649976795970587"/>
    <n v="0.79540032472347677"/>
    <x v="42"/>
    <x v="42"/>
    <x v="42"/>
    <x v="42"/>
  </r>
  <r>
    <x v="49"/>
    <x v="49"/>
    <n v="21934513"/>
    <n v="5648137"/>
    <n v="948887"/>
    <n v="727321"/>
    <n v="620260"/>
    <x v="49"/>
    <n v="1404552"/>
    <n v="22803207"/>
    <n v="2.8277810407735061E-2"/>
    <n v="6.1594494142863325E-2"/>
    <x v="43"/>
    <n v="-3.809525563663041E-2"/>
    <n v="-0.54090360183579034"/>
    <n v="0.25749999555495034"/>
    <n v="0.16799999716720751"/>
    <n v="0.76649906680142099"/>
    <n v="0.8528008953405718"/>
    <x v="43"/>
    <x v="43"/>
    <x v="43"/>
    <x v="43"/>
  </r>
  <r>
    <x v="50"/>
    <x v="50"/>
    <n v="22151687"/>
    <n v="5427163"/>
    <n v="2105739"/>
    <n v="1537189"/>
    <n v="1222680"/>
    <x v="50"/>
    <n v="1393232"/>
    <n v="21717340"/>
    <n v="5.5195796148618387E-2"/>
    <n v="6.4152976377401652E-2"/>
    <x v="44"/>
    <n v="2.0000009209230951E-2"/>
    <n v="-0.13962220826808736"/>
    <n v="0.24499998577986409"/>
    <n v="0.38799995504096707"/>
    <n v="0.7299997768004487"/>
    <n v="0.79539991503972507"/>
    <x v="44"/>
    <x v="44"/>
    <x v="44"/>
    <x v="44"/>
  </r>
  <r>
    <x v="51"/>
    <x v="51"/>
    <n v="20848646"/>
    <n v="5003675"/>
    <n v="1921411"/>
    <n v="1444709"/>
    <n v="1149121"/>
    <x v="51"/>
    <n v="1184903"/>
    <n v="21500167"/>
    <n v="5.5117296346247138E-2"/>
    <n v="5.5111339367736073E-2"/>
    <x v="45"/>
    <n v="-3.0303066948270674E-2"/>
    <n v="1.0808988820465437E-4"/>
    <n v="0.23999999808141018"/>
    <n v="0.38399996002937842"/>
    <n v="0.75190003596315413"/>
    <n v="0.79539962719135826"/>
    <x v="45"/>
    <x v="45"/>
    <x v="45"/>
    <x v="45"/>
  </r>
  <r>
    <x v="52"/>
    <x v="52"/>
    <n v="22151687"/>
    <n v="5704059"/>
    <n v="2304440"/>
    <n v="1749530"/>
    <n v="1377230"/>
    <x v="52"/>
    <n v="1285561"/>
    <n v="21500167"/>
    <n v="6.2172691407205237E-2"/>
    <n v="5.9793070444522596E-2"/>
    <x v="46"/>
    <n v="3.0303020437004058E-2"/>
    <n v="3.9797604387794561E-2"/>
    <n v="0.25749998182982631"/>
    <n v="0.40400002875145574"/>
    <n v="0.75919963201471941"/>
    <n v="0.78719999085468673"/>
    <x v="46"/>
    <x v="46"/>
    <x v="46"/>
    <x v="46"/>
  </r>
  <r>
    <x v="53"/>
    <x v="53"/>
    <n v="43094160"/>
    <n v="9049773"/>
    <n v="2923076"/>
    <n v="1908184"/>
    <n v="1443732"/>
    <x v="53"/>
    <n v="1768503"/>
    <n v="45787545"/>
    <n v="3.3501801636230989E-2"/>
    <n v="3.8624106184334629E-2"/>
    <x v="47"/>
    <n v="-5.8823529411764719E-2"/>
    <n v="-0.13261936790607654"/>
    <n v="0.20999998607699977"/>
    <n v="0.32299992497049373"/>
    <n v="0.65279999562105129"/>
    <n v="0.75659999245355791"/>
    <x v="47"/>
    <x v="47"/>
    <x v="47"/>
    <x v="47"/>
  </r>
  <r>
    <x v="54"/>
    <x v="54"/>
    <n v="44440853"/>
    <n v="8959276"/>
    <n v="3168000"/>
    <n v="2046528"/>
    <n v="1644180"/>
    <x v="54"/>
    <n v="1579683"/>
    <n v="45338648"/>
    <n v="3.699703963828057E-2"/>
    <n v="3.4841863833257665E-2"/>
    <x v="48"/>
    <n v="-1.9801979979641171E-2"/>
    <n v="6.1855927551318857E-2"/>
    <n v="0.201600000792064"/>
    <n v="0.35360000071434344"/>
    <n v="0.64600000000000002"/>
    <n v="0.80339970916596304"/>
    <x v="48"/>
    <x v="48"/>
    <x v="48"/>
    <x v="48"/>
  </r>
  <r>
    <x v="55"/>
    <x v="55"/>
    <n v="21065820"/>
    <n v="5055796"/>
    <n v="2042541"/>
    <n v="1505966"/>
    <n v="1271939"/>
    <x v="55"/>
    <n v="1431960"/>
    <n v="21717340"/>
    <n v="6.0379277901358691E-2"/>
    <n v="6.5936251861415815E-2"/>
    <x v="49"/>
    <n v="-2.9999990790768982E-2"/>
    <n v="-8.427797764023226E-2"/>
    <n v="0.2399999620237902"/>
    <n v="0.40399988448901025"/>
    <n v="0.73730025492756324"/>
    <n v="0.84460007729258169"/>
    <x v="49"/>
    <x v="49"/>
    <x v="49"/>
    <x v="49"/>
  </r>
  <r>
    <x v="56"/>
    <x v="56"/>
    <n v="22368860"/>
    <n v="5480370"/>
    <n v="2257912"/>
    <n v="1681241"/>
    <n v="1364832"/>
    <x v="56"/>
    <n v="620260"/>
    <n v="21934513"/>
    <n v="6.1014821497385206E-2"/>
    <n v="2.8277810407735061E-2"/>
    <x v="50"/>
    <n v="1.9801989677181275E-2"/>
    <n v="1.157692572996929"/>
    <n v="0.24499996870649643"/>
    <n v="0.41199991971345001"/>
    <n v="0.74459987811748196"/>
    <n v="0.81180033082704983"/>
    <x v="50"/>
    <x v="50"/>
    <x v="50"/>
    <x v="50"/>
  </r>
  <r>
    <x v="57"/>
    <x v="57"/>
    <n v="21500167"/>
    <n v="5482542"/>
    <n v="2105296"/>
    <n v="1613709"/>
    <n v="1323241"/>
    <x v="57"/>
    <n v="1222680"/>
    <n v="22151687"/>
    <n v="6.1545614971269758E-2"/>
    <n v="5.5195796148618387E-2"/>
    <x v="51"/>
    <n v="-2.9411755411675844E-2"/>
    <n v="0.11504171088598958"/>
    <n v="0.25499997279090902"/>
    <n v="0.38399997665316565"/>
    <n v="0.76649981760284536"/>
    <n v="0.81999976451764223"/>
    <x v="51"/>
    <x v="51"/>
    <x v="51"/>
    <x v="51"/>
  </r>
  <r>
    <x v="58"/>
    <x v="58"/>
    <n v="22586034"/>
    <n v="5759438"/>
    <n v="2280737"/>
    <n v="1648289"/>
    <n v="1405660"/>
    <x v="58"/>
    <n v="1149121"/>
    <n v="20848646"/>
    <n v="6.2235804656984049E-2"/>
    <n v="5.5117296346247138E-2"/>
    <x v="52"/>
    <n v="8.3333373303954517E-2"/>
    <n v="0.12915198644756454"/>
    <n v="0.25499997033565081"/>
    <n v="0.39599992221463276"/>
    <n v="0.72270016227210765"/>
    <n v="0.85279947873218831"/>
    <x v="52"/>
    <x v="52"/>
    <x v="52"/>
    <x v="52"/>
  </r>
  <r>
    <x v="59"/>
    <x v="59"/>
    <n v="22368860"/>
    <n v="5815903"/>
    <n v="2442679"/>
    <n v="1872313"/>
    <n v="1458532"/>
    <x v="59"/>
    <n v="1377230"/>
    <n v="22151687"/>
    <n v="6.5203680473658474E-2"/>
    <n v="6.2172691407205237E-2"/>
    <x v="53"/>
    <n v="9.80390342279569E-3"/>
    <n v="4.8751131692233107E-2"/>
    <n v="0.25999997317699697"/>
    <n v="0.41999995529499029"/>
    <n v="0.76649981434318626"/>
    <n v="0.77900009239908075"/>
    <x v="53"/>
    <x v="53"/>
    <x v="53"/>
    <x v="53"/>
  </r>
  <r>
    <x v="60"/>
    <x v="60"/>
    <n v="46685340"/>
    <n v="9803921"/>
    <n v="3333333"/>
    <n v="1110666"/>
    <n v="900972"/>
    <x v="60"/>
    <n v="1443732"/>
    <n v="43094160"/>
    <n v="1.9298820571939712E-2"/>
    <n v="3.3501801636230989E-2"/>
    <x v="54"/>
    <n v="8.3333333333333259E-2"/>
    <n v="-0.42394678407179354"/>
    <n v="0.20999999143199985"/>
    <n v="0.33999998571999918"/>
    <n v="0.33319983331998332"/>
    <n v="0.81119976662651061"/>
    <x v="54"/>
    <x v="54"/>
    <x v="54"/>
    <x v="54"/>
  </r>
  <r>
    <x v="61"/>
    <x v="61"/>
    <n v="43991955"/>
    <n v="8961161"/>
    <n v="2924923"/>
    <n v="2088395"/>
    <n v="1694106"/>
    <x v="61"/>
    <n v="1644180"/>
    <n v="44440853"/>
    <n v="3.8509450193791116E-2"/>
    <n v="3.699703963828057E-2"/>
    <x v="55"/>
    <n v="-1.0101021238273722E-2"/>
    <n v="4.0879231697923846E-2"/>
    <n v="0.20369999469221134"/>
    <n v="0.3264000055349971"/>
    <n v="0.71399999247843449"/>
    <n v="0.81119998850792119"/>
    <x v="55"/>
    <x v="55"/>
    <x v="55"/>
    <x v="55"/>
  </r>
  <r>
    <x v="62"/>
    <x v="62"/>
    <n v="21717340"/>
    <n v="5700801"/>
    <n v="2371533"/>
    <n v="1765843"/>
    <n v="1375592"/>
    <x v="62"/>
    <n v="1271939"/>
    <n v="21065820"/>
    <n v="6.3340722206310721E-2"/>
    <n v="6.0379277901358691E-2"/>
    <x v="56"/>
    <n v="3.0927825263863395E-2"/>
    <n v="4.9047362073294742E-2"/>
    <n v="0.2624999654653839"/>
    <n v="0.4159999621105876"/>
    <n v="0.74459980105695345"/>
    <n v="0.77900017158943347"/>
    <x v="56"/>
    <x v="56"/>
    <x v="56"/>
    <x v="56"/>
  </r>
  <r>
    <x v="63"/>
    <x v="63"/>
    <n v="21717340"/>
    <n v="5266455"/>
    <n v="2001252"/>
    <n v="1490132"/>
    <n v="1258566"/>
    <x v="63"/>
    <n v="1364832"/>
    <n v="22368860"/>
    <n v="5.7952124891906653E-2"/>
    <n v="6.1014821497385206E-2"/>
    <x v="57"/>
    <n v="-2.9126204911649523E-2"/>
    <n v="-5.019594469533617E-2"/>
    <n v="0.24250000230230775"/>
    <n v="0.37999982910705588"/>
    <n v="0.74459988047482273"/>
    <n v="0.84460034413058704"/>
    <x v="57"/>
    <x v="57"/>
    <x v="57"/>
    <x v="57"/>
  </r>
  <r>
    <x v="64"/>
    <x v="64"/>
    <n v="21065820"/>
    <n v="5161125"/>
    <n v="2002516"/>
    <n v="1417982"/>
    <n v="1104608"/>
    <x v="64"/>
    <n v="1323241"/>
    <n v="21500167"/>
    <n v="5.2436031448099336E-2"/>
    <n v="6.1545614971269758E-2"/>
    <x v="58"/>
    <n v="-2.0202029128424948E-2"/>
    <n v="-0.14801352667323064"/>
    <n v="0.24499995727676396"/>
    <n v="0.38799990312189686"/>
    <n v="0.70810020993590062"/>
    <n v="0.77900001551500653"/>
    <x v="58"/>
    <x v="58"/>
    <x v="58"/>
    <x v="58"/>
  </r>
  <r>
    <x v="65"/>
    <x v="65"/>
    <n v="21717340"/>
    <n v="5157868"/>
    <n v="2042515"/>
    <n v="1446305"/>
    <n v="1221549"/>
    <x v="65"/>
    <n v="1405660"/>
    <n v="22586034"/>
    <n v="5.624763437879593E-2"/>
    <n v="6.2235804656984049E-2"/>
    <x v="59"/>
    <n v="-3.8461555490441612E-2"/>
    <n v="-9.6217447676498091E-2"/>
    <n v="0.23749998848846129"/>
    <n v="0.3959998588564112"/>
    <n v="0.70810006291263472"/>
    <n v="0.84459985964232998"/>
    <x v="59"/>
    <x v="59"/>
    <x v="59"/>
    <x v="59"/>
  </r>
  <r>
    <x v="66"/>
    <x v="66"/>
    <n v="21717340"/>
    <n v="5700801"/>
    <n v="2394336"/>
    <n v="1730387"/>
    <n v="1390539"/>
    <x v="66"/>
    <n v="1458532"/>
    <n v="22368860"/>
    <n v="6.402897408246129E-2"/>
    <n v="6.5203680473658474E-2"/>
    <x v="60"/>
    <n v="-2.9126204911649523E-2"/>
    <n v="-1.8015952207970032E-2"/>
    <n v="0.2624999654653839"/>
    <n v="0.41999992632614258"/>
    <n v="0.72270015570078716"/>
    <n v="0.80360000392975672"/>
    <x v="60"/>
    <x v="60"/>
    <x v="60"/>
    <x v="60"/>
  </r>
  <r>
    <x v="67"/>
    <x v="67"/>
    <n v="46685340"/>
    <n v="9705882"/>
    <n v="3267000"/>
    <n v="2310422"/>
    <n v="1820150"/>
    <x v="67"/>
    <n v="900972"/>
    <n v="46685340"/>
    <n v="3.8987613670586958E-2"/>
    <n v="1.9298820571939712E-2"/>
    <x v="61"/>
    <n v="0"/>
    <n v="1.0202070652584103"/>
    <n v="0.20789999601587994"/>
    <n v="0.33660001224000047"/>
    <n v="0.70719987756351388"/>
    <n v="0.78779980453787235"/>
    <x v="61"/>
    <x v="61"/>
    <x v="61"/>
    <x v="61"/>
  </r>
  <r>
    <x v="68"/>
    <x v="68"/>
    <n v="46236443"/>
    <n v="10098039"/>
    <n v="3502000"/>
    <n v="2262292"/>
    <n v="1711650"/>
    <x v="68"/>
    <n v="1694106"/>
    <n v="43991955"/>
    <n v="3.7019499964562587E-2"/>
    <n v="3.8509450193791116E-2"/>
    <x v="62"/>
    <n v="5.1020419528979843E-2"/>
    <n v="-3.8690508997938244E-2"/>
    <n v="0.21839999672985225"/>
    <n v="0.34680000740737882"/>
    <n v="0.64600000000000002"/>
    <n v="0.75659994377383644"/>
    <x v="62"/>
    <x v="62"/>
    <x v="62"/>
    <x v="62"/>
  </r>
  <r>
    <x v="69"/>
    <x v="69"/>
    <n v="21282993"/>
    <n v="5107918"/>
    <n v="2104462"/>
    <n v="1459444"/>
    <n v="1220679"/>
    <x v="69"/>
    <n v="1375592"/>
    <n v="21717340"/>
    <n v="5.735466811458332E-2"/>
    <n v="6.3340722206310721E-2"/>
    <x v="63"/>
    <n v="-2.0000009209230951E-2"/>
    <n v="-9.4505617921909368E-2"/>
    <n v="0.23999998496452074"/>
    <n v="0.41199995771271192"/>
    <n v="0.69349981135321048"/>
    <n v="0.83640002631138977"/>
    <x v="63"/>
    <x v="63"/>
    <x v="63"/>
    <x v="63"/>
  </r>
  <r>
    <x v="70"/>
    <x v="70"/>
    <n v="21500167"/>
    <n v="5428792"/>
    <n v="2149801"/>
    <n v="1600742"/>
    <n v="1299482"/>
    <x v="70"/>
    <n v="1258566"/>
    <n v="21717340"/>
    <n v="6.04405537873264E-2"/>
    <n v="5.7952124891906653E-2"/>
    <x v="64"/>
    <n v="-9.9999815815380311E-3"/>
    <n v="4.2939390057935123E-2"/>
    <n v="0.25249999220936281"/>
    <n v="0.39599988358367755"/>
    <n v="0.74460008158894708"/>
    <n v="0.81179977785302071"/>
    <x v="64"/>
    <x v="64"/>
    <x v="64"/>
    <x v="64"/>
  </r>
  <r>
    <x v="71"/>
    <x v="71"/>
    <n v="21717340"/>
    <n v="5700801"/>
    <n v="2166304"/>
    <n v="1533960"/>
    <n v="1232690"/>
    <x v="71"/>
    <n v="1104608"/>
    <n v="21065820"/>
    <n v="5.6760634589687317E-2"/>
    <n v="5.2436031448099336E-2"/>
    <x v="65"/>
    <n v="3.0927825263863395E-2"/>
    <n v="8.2473883361452227E-2"/>
    <n v="0.2624999654653839"/>
    <n v="0.37999993334270044"/>
    <n v="0.70810006351832433"/>
    <n v="0.80359983311168481"/>
    <x v="65"/>
    <x v="65"/>
    <x v="65"/>
    <x v="65"/>
  </r>
  <r>
    <x v="72"/>
    <x v="72"/>
    <n v="22803207"/>
    <n v="5415761"/>
    <n v="2144641"/>
    <n v="1628211"/>
    <n v="1268377"/>
    <x v="72"/>
    <n v="1221549"/>
    <n v="21717340"/>
    <n v="5.5622746397030909E-2"/>
    <n v="5.624763437879593E-2"/>
    <x v="66"/>
    <n v="5.0000000000000044E-2"/>
    <n v="-1.1109586894921697E-2"/>
    <n v="0.23749997094706898"/>
    <n v="0.39599993426593233"/>
    <n v="0.75919979148025241"/>
    <n v="0.77900038754190948"/>
    <x v="66"/>
    <x v="66"/>
    <x v="66"/>
    <x v="66"/>
  </r>
  <r>
    <x v="73"/>
    <x v="73"/>
    <n v="21500167"/>
    <n v="5106289"/>
    <n v="2124216"/>
    <n v="1519664"/>
    <n v="1183818"/>
    <x v="73"/>
    <n v="1390539"/>
    <n v="21717340"/>
    <n v="5.5060874643438819E-2"/>
    <n v="6.402897408246129E-2"/>
    <x v="67"/>
    <n v="-9.9999815815380311E-3"/>
    <n v="-0.14006314434263278"/>
    <n v="0.23749996918628585"/>
    <n v="0.41599995613252599"/>
    <n v="0.71539994049569344"/>
    <n v="0.77899983154170926"/>
    <x v="67"/>
    <x v="67"/>
    <x v="67"/>
    <x v="67"/>
  </r>
  <r>
    <x v="74"/>
    <x v="74"/>
    <n v="42645263"/>
    <n v="9313725"/>
    <n v="3293333"/>
    <n v="2217072"/>
    <n v="1815781"/>
    <x v="74"/>
    <n v="1820150"/>
    <n v="46685340"/>
    <n v="4.2578726739239479E-2"/>
    <n v="3.8987613670586958E-2"/>
    <x v="68"/>
    <n v="-8.6538450828461344E-2"/>
    <n v="9.2109075948952679E-2"/>
    <n v="0.21839998970108357"/>
    <n v="0.35359998282105171"/>
    <n v="0.67320006813765876"/>
    <n v="0.81899956338810831"/>
    <x v="68"/>
    <x v="68"/>
    <x v="68"/>
    <x v="68"/>
  </r>
  <r>
    <x v="75"/>
    <x v="75"/>
    <n v="42645263"/>
    <n v="8686840"/>
    <n v="2894455"/>
    <n v="1968229"/>
    <n v="1504514"/>
    <x v="75"/>
    <n v="1711650"/>
    <n v="46236443"/>
    <n v="3.5279744903906445E-2"/>
    <n v="3.7019499964562587E-2"/>
    <x v="69"/>
    <n v="-7.7669902072700525E-2"/>
    <n v="-4.6995639117804022E-2"/>
    <n v="0.20369999828585886"/>
    <n v="0.33319998986973398"/>
    <n v="0.6799998618047266"/>
    <n v="0.76439987420163003"/>
    <x v="69"/>
    <x v="69"/>
    <x v="69"/>
    <x v="69"/>
  </r>
  <r>
    <x v="76"/>
    <x v="76"/>
    <n v="22368860"/>
    <n v="5368526"/>
    <n v="2233307"/>
    <n v="1614011"/>
    <n v="1310254"/>
    <x v="76"/>
    <n v="1220679"/>
    <n v="21282993"/>
    <n v="5.8574911729967462E-2"/>
    <n v="5.735466811458332E-2"/>
    <x v="70"/>
    <n v="5.1020408642713067E-2"/>
    <n v="2.1275401907066005E-2"/>
    <n v="0.23999998211799797"/>
    <n v="0.4160000342738398"/>
    <n v="0.72270001392553729"/>
    <n v="0.81179991957923459"/>
    <x v="70"/>
    <x v="70"/>
    <x v="70"/>
    <x v="70"/>
  </r>
  <r>
    <x v="77"/>
    <x v="77"/>
    <n v="21934513"/>
    <n v="5757809"/>
    <n v="2418280"/>
    <n v="1835958"/>
    <n v="707578"/>
    <x v="77"/>
    <n v="1299482"/>
    <n v="21500167"/>
    <n v="3.2258660130726403E-2"/>
    <n v="6.04405537873264E-2"/>
    <x v="71"/>
    <n v="2.0201982617158221E-2"/>
    <n v="-0.46627457709544307"/>
    <n v="0.26249996979645729"/>
    <n v="0.42000003820897847"/>
    <n v="0.75919992722100005"/>
    <n v="0.38539988387533919"/>
    <x v="71"/>
    <x v="71"/>
    <x v="71"/>
    <x v="71"/>
  </r>
  <r>
    <x v="78"/>
    <x v="78"/>
    <n v="21282993"/>
    <n v="5427163"/>
    <n v="2149156"/>
    <n v="1600262"/>
    <n v="1377825"/>
    <x v="78"/>
    <n v="1232690"/>
    <n v="21717340"/>
    <n v="6.4738310067573676E-2"/>
    <n v="5.6760634589687317E-2"/>
    <x v="72"/>
    <n v="-2.0000009209230951E-2"/>
    <n v="0.14054944127308611"/>
    <n v="0.25499998989803735"/>
    <n v="0.39599989902643423"/>
    <n v="0.74460020584824926"/>
    <n v="0.86099963630955434"/>
    <x v="72"/>
    <x v="72"/>
    <x v="72"/>
    <x v="72"/>
  </r>
  <r>
    <x v="79"/>
    <x v="79"/>
    <n v="21717340"/>
    <n v="5429335"/>
    <n v="2128299"/>
    <n v="1475975"/>
    <n v="1234506"/>
    <x v="79"/>
    <n v="1268377"/>
    <n v="22803207"/>
    <n v="5.6844254406847247E-2"/>
    <n v="5.5622746397030909E-2"/>
    <x v="73"/>
    <n v="-4.7619047619047672E-2"/>
    <n v="2.1960584274233863E-2"/>
    <n v="0.25"/>
    <n v="0.39199994106092184"/>
    <n v="0.6934998324953402"/>
    <n v="0.83640034553430787"/>
    <x v="73"/>
    <x v="73"/>
    <x v="73"/>
    <x v="73"/>
  </r>
  <r>
    <x v="80"/>
    <x v="80"/>
    <n v="21065820"/>
    <n v="5529777"/>
    <n v="2123434"/>
    <n v="1612111"/>
    <n v="1361589"/>
    <x v="80"/>
    <n v="1183818"/>
    <n v="21500167"/>
    <n v="6.4634986912448691E-2"/>
    <n v="5.5060874643438819E-2"/>
    <x v="74"/>
    <n v="-2.0202029128424948E-2"/>
    <n v="0.17388231354858696"/>
    <n v="0.26249996439730333"/>
    <n v="0.38399993345120426"/>
    <n v="0.75919995629720538"/>
    <n v="0.84460003064305122"/>
    <x v="74"/>
    <x v="74"/>
    <x v="74"/>
    <x v="74"/>
  </r>
  <r>
    <x v="81"/>
    <x v="81"/>
    <n v="44440853"/>
    <n v="9612556"/>
    <n v="3268269"/>
    <n v="2289095"/>
    <n v="1874769"/>
    <x v="81"/>
    <n v="1815781"/>
    <n v="42645263"/>
    <n v="4.2185711421875723E-2"/>
    <n v="4.2578726739239479E-2"/>
    <x v="75"/>
    <n v="4.2105262664225984E-2"/>
    <n v="-9.2303210420231485E-3"/>
    <n v="0.21629998866133376"/>
    <n v="0.33999999583877588"/>
    <n v="0.70039981409119012"/>
    <n v="0.8190000851865038"/>
    <x v="75"/>
    <x v="75"/>
    <x v="75"/>
    <x v="75"/>
  </r>
  <r>
    <x v="82"/>
    <x v="82"/>
    <n v="45338648"/>
    <n v="9425904"/>
    <n v="3300951"/>
    <n v="2289540"/>
    <n v="1839416"/>
    <x v="82"/>
    <n v="1504514"/>
    <n v="42645263"/>
    <n v="4.05705966353474E-2"/>
    <n v="3.5279744903906445E-2"/>
    <x v="76"/>
    <n v="6.3157893996339087E-2"/>
    <n v="0.14996853706998059"/>
    <n v="0.20789997972590626"/>
    <n v="0.35019993838256785"/>
    <n v="0.69360011705717539"/>
    <n v="0.80339980956873436"/>
    <x v="76"/>
    <x v="76"/>
    <x v="76"/>
    <x v="76"/>
  </r>
  <r>
    <x v="83"/>
    <x v="83"/>
    <n v="22368860"/>
    <n v="5536293"/>
    <n v="2258807"/>
    <n v="1632440"/>
    <n v="1351986"/>
    <x v="83"/>
    <n v="1310254"/>
    <n v="22368860"/>
    <n v="6.044054100208951E-2"/>
    <n v="5.8574911729967462E-2"/>
    <x v="77"/>
    <n v="0"/>
    <n v="3.1850312992747876E-2"/>
    <n v="0.24750000670575076"/>
    <n v="0.40799990173930462"/>
    <n v="0.72270008017506582"/>
    <n v="0.82819950503540707"/>
    <x v="77"/>
    <x v="77"/>
    <x v="77"/>
    <x v="77"/>
  </r>
  <r>
    <x v="84"/>
    <x v="84"/>
    <n v="20848646"/>
    <n v="5107918"/>
    <n v="2043167"/>
    <n v="1476597"/>
    <n v="1259241"/>
    <x v="84"/>
    <n v="707578"/>
    <n v="21934513"/>
    <n v="6.0399174123825596E-2"/>
    <n v="3.2258660130726403E-2"/>
    <x v="78"/>
    <n v="-4.9504951397826846E-2"/>
    <n v="0.87233982685769784"/>
    <n v="0.2449999870495187"/>
    <n v="0.39999996084510364"/>
    <n v="0.72270010234112048"/>
    <n v="0.85279937586220211"/>
    <x v="78"/>
    <x v="78"/>
    <x v="78"/>
    <x v="78"/>
  </r>
  <r>
    <x v="85"/>
    <x v="85"/>
    <n v="20848646"/>
    <n v="5212161"/>
    <n v="2084864"/>
    <n v="1476292"/>
    <n v="1150032"/>
    <x v="85"/>
    <n v="1377825"/>
    <n v="21282993"/>
    <n v="5.5160992229423438E-2"/>
    <n v="6.4738310067573676E-2"/>
    <x v="79"/>
    <n v="-2.0408172854259776E-2"/>
    <n v="-0.14793895342886554"/>
    <n v="0.24999997601762725"/>
    <n v="0.39999992325639977"/>
    <n v="0.70809990483791752"/>
    <n v="0.77900036036231313"/>
    <x v="79"/>
    <x v="79"/>
    <x v="79"/>
    <x v="79"/>
  </r>
  <r>
    <x v="86"/>
    <x v="86"/>
    <n v="21500167"/>
    <n v="5267540"/>
    <n v="2064876"/>
    <n v="1552580"/>
    <n v="1311309"/>
    <x v="86"/>
    <n v="1234506"/>
    <n v="21717340"/>
    <n v="6.0990642537799823E-2"/>
    <n v="5.6844254406847247E-2"/>
    <x v="80"/>
    <n v="-9.9999815815380311E-3"/>
    <n v="7.2942959217582981E-2"/>
    <n v="0.24499995744219102"/>
    <n v="0.39200006074942001"/>
    <n v="0.75189987195357011"/>
    <n v="0.84459995620193484"/>
    <x v="80"/>
    <x v="80"/>
    <x v="80"/>
    <x v="80"/>
  </r>
  <r>
    <x v="87"/>
    <x v="87"/>
    <n v="22803207"/>
    <n v="5757809"/>
    <n v="2234030"/>
    <n v="1712384"/>
    <n v="1390113"/>
    <x v="87"/>
    <n v="1361589"/>
    <n v="21065820"/>
    <n v="6.0961293733815598E-2"/>
    <n v="6.4634986912448691E-2"/>
    <x v="81"/>
    <n v="8.2474216527056665E-2"/>
    <n v="-5.6837532644808841E-2"/>
    <n v="0.25249996634245347"/>
    <n v="0.38800001875713486"/>
    <n v="0.76650000223810777"/>
    <n v="0.81179980658543882"/>
    <x v="81"/>
    <x v="81"/>
    <x v="81"/>
    <x v="81"/>
  </r>
  <r>
    <x v="88"/>
    <x v="88"/>
    <n v="44889750"/>
    <n v="9898190"/>
    <n v="3399038"/>
    <n v="2311346"/>
    <n v="1748764"/>
    <x v="88"/>
    <n v="1874769"/>
    <n v="44440853"/>
    <n v="3.8956866545258102E-2"/>
    <n v="4.2185711421875723E-2"/>
    <x v="82"/>
    <n v="1.0100998736455313E-2"/>
    <n v="-7.6538827195012704E-2"/>
    <n v="0.22050000278460005"/>
    <n v="0.34339995494125691"/>
    <n v="0.68000004707214212"/>
    <n v="0.75659983403609843"/>
    <x v="82"/>
    <x v="82"/>
    <x v="82"/>
    <x v="82"/>
  </r>
  <r>
    <x v="89"/>
    <x v="89"/>
    <n v="42645263"/>
    <n v="8597285"/>
    <n v="2806153"/>
    <n v="2003593"/>
    <n v="1640943"/>
    <x v="89"/>
    <n v="1839416"/>
    <n v="45338648"/>
    <n v="3.8478904444791441E-2"/>
    <n v="4.05705966353474E-2"/>
    <x v="83"/>
    <n v="-5.9405939938923624E-2"/>
    <n v="-5.1556850626484518E-2"/>
    <n v="0.20159999951225532"/>
    <n v="0.32639990415578873"/>
    <n v="0.71399991376093885"/>
    <n v="0.81900016620141913"/>
    <x v="83"/>
    <x v="83"/>
    <x v="83"/>
    <x v="83"/>
  </r>
  <r>
    <x v="90"/>
    <x v="90"/>
    <n v="21065820"/>
    <n v="5424448"/>
    <n v="2278268"/>
    <n v="1629873"/>
    <n v="1363225"/>
    <x v="90"/>
    <n v="1351986"/>
    <n v="22368860"/>
    <n v="6.4712648261496586E-2"/>
    <n v="6.044054100208951E-2"/>
    <x v="84"/>
    <n v="-5.8252409823299045E-2"/>
    <n v="7.068280972632901E-2"/>
    <n v="0.25749996914432954"/>
    <n v="0.41999997050391119"/>
    <n v="0.71540003195409851"/>
    <n v="0.8363995231530309"/>
    <x v="84"/>
    <x v="84"/>
    <x v="84"/>
    <x v="84"/>
  </r>
  <r>
    <x v="91"/>
    <x v="91"/>
    <n v="22803207"/>
    <n v="5700801"/>
    <n v="2257517"/>
    <n v="1565588"/>
    <n v="1309458"/>
    <x v="91"/>
    <n v="1259241"/>
    <n v="20848646"/>
    <n v="5.7424291241139895E-2"/>
    <n v="6.0399174123825596E-2"/>
    <x v="85"/>
    <n v="9.3750020984576077E-2"/>
    <n v="-4.9253701326889554E-2"/>
    <n v="0.24999996710988942"/>
    <n v="0.39599996561886652"/>
    <n v="0.69349998250290035"/>
    <n v="0.83640012570356947"/>
    <x v="85"/>
    <x v="85"/>
    <x v="85"/>
    <x v="85"/>
  </r>
  <r>
    <x v="92"/>
    <x v="92"/>
    <n v="22368860"/>
    <n v="5536293"/>
    <n v="2303097"/>
    <n v="1597198"/>
    <n v="1335896"/>
    <x v="92"/>
    <n v="1150032"/>
    <n v="20848646"/>
    <n v="5.9721237470304701E-2"/>
    <n v="5.5160992229423438E-2"/>
    <x v="86"/>
    <n v="7.2916677658587448E-2"/>
    <n v="8.267155931340886E-2"/>
    <n v="0.24750000670575076"/>
    <n v="0.41599983960386488"/>
    <n v="0.69350010008262786"/>
    <n v="0.83639974505352499"/>
    <x v="86"/>
    <x v="86"/>
    <x v="86"/>
    <x v="86"/>
  </r>
  <r>
    <x v="93"/>
    <x v="93"/>
    <n v="22151687"/>
    <n v="5814817"/>
    <n v="1162963"/>
    <n v="806515"/>
    <n v="628275"/>
    <x v="93"/>
    <n v="1311309"/>
    <n v="21500167"/>
    <n v="2.8362399667348135E-2"/>
    <n v="6.0990642537799823E-2"/>
    <x v="87"/>
    <n v="3.0303020437004058E-2"/>
    <n v="-0.53497129252622422"/>
    <n v="0.26249996219249577"/>
    <n v="0.19999993121021695"/>
    <n v="0.69350013714967718"/>
    <n v="0.77899977061802939"/>
    <x v="87"/>
    <x v="87"/>
    <x v="87"/>
    <x v="87"/>
  </r>
  <r>
    <x v="94"/>
    <x v="94"/>
    <n v="22586034"/>
    <n v="5928833"/>
    <n v="2418964"/>
    <n v="1854136"/>
    <n v="1566003"/>
    <x v="94"/>
    <n v="1390113"/>
    <n v="22803207"/>
    <n v="6.9335014726357003E-2"/>
    <n v="6.0961293733815598E-2"/>
    <x v="88"/>
    <n v="-9.5237919824172623E-3"/>
    <n v="0.13736127433753009"/>
    <n v="0.26249995904548801"/>
    <n v="0.40800002293874699"/>
    <n v="0.76650003885961093"/>
    <n v="0.84459985675268701"/>
    <x v="88"/>
    <x v="88"/>
    <x v="88"/>
    <x v="88"/>
  </r>
  <r>
    <x v="95"/>
    <x v="95"/>
    <n v="46685340"/>
    <n v="9999999"/>
    <n v="3434000"/>
    <n v="2288417"/>
    <n v="1856364"/>
    <x v="95"/>
    <n v="1748764"/>
    <n v="44889750"/>
    <n v="3.9763317563929063E-2"/>
    <n v="3.8956866545258102E-2"/>
    <x v="89"/>
    <n v="4.0000000000000036E-2"/>
    <n v="2.0701126404354619E-2"/>
    <n v="0.2141999822642397"/>
    <n v="0.34340003434000343"/>
    <n v="0.66639982527664532"/>
    <n v="0.81120005663303496"/>
    <x v="89"/>
    <x v="89"/>
    <x v="89"/>
    <x v="89"/>
  </r>
  <r>
    <x v="96"/>
    <x v="96"/>
    <n v="43094160"/>
    <n v="8687782"/>
    <n v="2983384"/>
    <n v="1947553"/>
    <n v="1503900"/>
    <x v="96"/>
    <n v="1640943"/>
    <n v="42645263"/>
    <n v="3.4898000100245602E-2"/>
    <n v="3.8478904444791441E-2"/>
    <x v="90"/>
    <n v="1.0526303941424953E-2"/>
    <n v="-9.306149424507737E-2"/>
    <n v="0.20159998477751973"/>
    <n v="0.3433999610027047"/>
    <n v="0.6527999747937242"/>
    <n v="0.77219978095589692"/>
    <x v="90"/>
    <x v="90"/>
    <x v="90"/>
    <x v="90"/>
  </r>
  <r>
    <x v="97"/>
    <x v="97"/>
    <n v="21500167"/>
    <n v="5536293"/>
    <n v="2170226"/>
    <n v="1520894"/>
    <n v="1259605"/>
    <x v="97"/>
    <n v="1363225"/>
    <n v="21065820"/>
    <n v="5.8585824007785614E-2"/>
    <n v="6.4712648261496586E-2"/>
    <x v="91"/>
    <n v="2.0618565999329652E-2"/>
    <n v="-9.46773840710885E-2"/>
    <n v="0.25749999988372185"/>
    <n v="0.39199984538390581"/>
    <n v="0.70079982453440337"/>
    <n v="0.82820038740372437"/>
    <x v="91"/>
    <x v="91"/>
    <x v="91"/>
    <x v="91"/>
  </r>
  <r>
    <x v="98"/>
    <x v="98"/>
    <n v="21717340"/>
    <n v="5592215"/>
    <n v="2214517"/>
    <n v="1535767"/>
    <n v="1322295"/>
    <x v="98"/>
    <n v="1309458"/>
    <n v="22803207"/>
    <n v="6.088660029266936E-2"/>
    <n v="5.7424291241139895E-2"/>
    <x v="92"/>
    <n v="-4.7619047619047672E-2"/>
    <n v="6.0293457293017383E-2"/>
    <n v="0.25749999769769227"/>
    <n v="0.39599997496519718"/>
    <n v="0.69349975638028516"/>
    <n v="0.86099974800864976"/>
    <x v="92"/>
    <x v="92"/>
    <x v="92"/>
    <x v="92"/>
  </r>
  <r>
    <x v="99"/>
    <x v="99"/>
    <n v="21500167"/>
    <n v="5375041"/>
    <n v="2064016"/>
    <n v="1521799"/>
    <n v="1210438"/>
    <x v="99"/>
    <n v="1335896"/>
    <n v="22368860"/>
    <n v="5.6299004561220382E-2"/>
    <n v="5.9721237470304701E-2"/>
    <x v="93"/>
    <n v="-3.8834924980530983E-2"/>
    <n v="-5.7303449393291017E-2"/>
    <n v="0.24999996511655004"/>
    <n v="0.38400004762754369"/>
    <n v="0.73730000155037556"/>
    <n v="0.79539939242961788"/>
    <x v="93"/>
    <x v="93"/>
    <x v="93"/>
    <x v="93"/>
  </r>
  <r>
    <x v="100"/>
    <x v="100"/>
    <n v="20631473"/>
    <n v="5106289"/>
    <n v="1981240"/>
    <n v="1504157"/>
    <n v="1208741"/>
    <x v="100"/>
    <n v="628275"/>
    <n v="22151687"/>
    <n v="5.8587237081908793E-2"/>
    <n v="2.8362399667348135E-2"/>
    <x v="94"/>
    <n v="-6.8627459389436152E-2"/>
    <n v="1.0656657324153227"/>
    <n v="0.24749997249348119"/>
    <n v="0.38799997414952425"/>
    <n v="0.75919979406836124"/>
    <n v="0.80360028906556957"/>
    <x v="94"/>
    <x v="94"/>
    <x v="94"/>
    <x v="94"/>
  </r>
  <r>
    <x v="101"/>
    <x v="101"/>
    <n v="20631473"/>
    <n v="5054710"/>
    <n v="1920790"/>
    <n v="1402176"/>
    <n v="1138287"/>
    <x v="101"/>
    <n v="1566003"/>
    <n v="22586034"/>
    <n v="5.5172357300906243E-2"/>
    <n v="6.9335014726357003E-2"/>
    <x v="95"/>
    <n v="-8.6538477715919493E-2"/>
    <n v="-0.20426414390111858"/>
    <n v="0.24499995710437156"/>
    <n v="0.38000003956705725"/>
    <n v="0.72999963556661585"/>
    <n v="0.8118003731343284"/>
    <x v="95"/>
    <x v="95"/>
    <x v="95"/>
    <x v="95"/>
  </r>
  <r>
    <x v="102"/>
    <x v="102"/>
    <n v="43094160"/>
    <n v="9140271"/>
    <n v="3107692"/>
    <n v="2113230"/>
    <n v="1598870"/>
    <x v="102"/>
    <n v="1856364"/>
    <n v="46685340"/>
    <n v="3.7101778988150598E-2"/>
    <n v="3.9763317563929063E-2"/>
    <x v="96"/>
    <n v="-7.6923076923076872E-2"/>
    <n v="-6.6934520025885735E-2"/>
    <n v="0.21209999220311987"/>
    <n v="0.3399999846831675"/>
    <n v="0.67999981980196234"/>
    <n v="0.75660008612408491"/>
    <x v="96"/>
    <x v="96"/>
    <x v="96"/>
    <x v="96"/>
  </r>
  <r>
    <x v="103"/>
    <x v="103"/>
    <n v="46685340"/>
    <n v="9803921"/>
    <n v="3466666"/>
    <n v="2357333"/>
    <n v="1930656"/>
    <x v="103"/>
    <n v="1503900"/>
    <n v="43094160"/>
    <n v="4.1354652231300019E-2"/>
    <n v="3.4898000100245602E-2"/>
    <x v="97"/>
    <n v="8.3333333333333259E-2"/>
    <n v="0.18501496110113713"/>
    <n v="0.20999999143199985"/>
    <n v="0.35359995250879722"/>
    <n v="0.68000003461539127"/>
    <n v="0.81900011580883991"/>
    <x v="97"/>
    <x v="97"/>
    <x v="97"/>
    <x v="97"/>
  </r>
  <r>
    <x v="104"/>
    <x v="104"/>
    <n v="21065820"/>
    <n v="5477113"/>
    <n v="2256570"/>
    <n v="1729661"/>
    <n v="1418322"/>
    <x v="104"/>
    <n v="1259605"/>
    <n v="21500167"/>
    <n v="6.732811730091684E-2"/>
    <n v="5.8585824007785614E-2"/>
    <x v="98"/>
    <n v="-2.0202029128424948E-2"/>
    <n v="0.14922199083466747"/>
    <n v="0.25999999050594758"/>
    <n v="0.41199989848666624"/>
    <n v="0.76650004209929223"/>
    <n v="0.81999998843704058"/>
    <x v="98"/>
    <x v="98"/>
    <x v="98"/>
    <x v="98"/>
  </r>
  <r>
    <x v="105"/>
    <x v="105"/>
    <n v="22586034"/>
    <n v="5872368"/>
    <n v="2254989"/>
    <n v="1596758"/>
    <n v="1296248"/>
    <x v="105"/>
    <n v="1322295"/>
    <n v="21717340"/>
    <n v="5.7391572154721807E-2"/>
    <n v="6.088660029266936E-2"/>
    <x v="99"/>
    <n v="4.0000018418461902E-2"/>
    <n v="-5.7402254702145883E-2"/>
    <n v="0.25999996280887561"/>
    <n v="0.3839999468698147"/>
    <n v="0.70810012820461654"/>
    <n v="0.81179990956675963"/>
    <x v="99"/>
    <x v="99"/>
    <x v="99"/>
    <x v="99"/>
  </r>
  <r>
    <x v="106"/>
    <x v="106"/>
    <n v="21934513"/>
    <n v="5319119"/>
    <n v="2191477"/>
    <n v="1551785"/>
    <n v="1336086"/>
    <x v="106"/>
    <n v="1210438"/>
    <n v="21500167"/>
    <n v="6.0912498946295274E-2"/>
    <n v="5.6299004561220382E-2"/>
    <x v="100"/>
    <n v="2.0201982617158221E-2"/>
    <n v="8.1946286990884687E-2"/>
    <n v="0.24249998164992312"/>
    <n v="0.41199999473597038"/>
    <n v="0.70810006219549648"/>
    <n v="0.86099942968903553"/>
    <x v="100"/>
    <x v="100"/>
    <x v="100"/>
    <x v="100"/>
  </r>
  <r>
    <x v="107"/>
    <x v="107"/>
    <n v="22803207"/>
    <n v="5415761"/>
    <n v="3639391"/>
    <n v="2656756"/>
    <n v="2091398"/>
    <x v="107"/>
    <n v="1208741"/>
    <n v="20631473"/>
    <n v="9.1715082005789803E-2"/>
    <n v="5.8587237081908793E-2"/>
    <x v="101"/>
    <n v="0.10526315789473695"/>
    <n v="0.56544473803340667"/>
    <n v="0.23749997094706898"/>
    <n v="0.67199992761866711"/>
    <n v="0.73000015661961026"/>
    <n v="0.78719987834787986"/>
    <x v="101"/>
    <x v="101"/>
    <x v="101"/>
    <x v="101"/>
  </r>
  <r>
    <x v="108"/>
    <x v="108"/>
    <n v="22151687"/>
    <n v="5537921"/>
    <n v="2281623"/>
    <n v="1748864"/>
    <n v="1419728"/>
    <x v="108"/>
    <n v="1138287"/>
    <n v="20631473"/>
    <n v="6.409119088762856E-2"/>
    <n v="5.5172357300906243E-2"/>
    <x v="102"/>
    <n v="7.3684220220243013E-2"/>
    <n v="0.16165402428030418"/>
    <n v="0.24999996614253353"/>
    <n v="0.41199991838092309"/>
    <n v="0.76649998707060718"/>
    <n v="0.81180011710458899"/>
    <x v="102"/>
    <x v="102"/>
    <x v="102"/>
    <x v="102"/>
  </r>
  <r>
    <x v="109"/>
    <x v="109"/>
    <n v="44440853"/>
    <n v="9612556"/>
    <n v="3300951"/>
    <n v="2132414"/>
    <n v="1596752"/>
    <x v="109"/>
    <n v="1598870"/>
    <n v="43094160"/>
    <n v="3.5929823399204329E-2"/>
    <n v="3.7101778988150598E-2"/>
    <x v="103"/>
    <n v="3.1250011602500294E-2"/>
    <n v="-3.1587584771085031E-2"/>
    <n v="0.21629998866133376"/>
    <n v="0.34339992401604735"/>
    <n v="0.64599989518172185"/>
    <n v="0.74880018608018895"/>
    <x v="103"/>
    <x v="103"/>
    <x v="103"/>
    <x v="103"/>
  </r>
  <r>
    <x v="110"/>
    <x v="110"/>
    <n v="46685340"/>
    <n v="10098039"/>
    <n v="3536333"/>
    <n v="2356612"/>
    <n v="1930065"/>
    <x v="110"/>
    <n v="1930656"/>
    <n v="46685340"/>
    <n v="4.1341993011082281E-2"/>
    <n v="4.1354652231300019E-2"/>
    <x v="104"/>
    <n v="0"/>
    <n v="-3.0611356968823777E-4"/>
    <n v="0.21629999910035999"/>
    <n v="0.35019997447029072"/>
    <n v="0.66639991199923765"/>
    <n v="0.81899990325093819"/>
    <x v="104"/>
    <x v="104"/>
    <x v="104"/>
    <x v="104"/>
  </r>
  <r>
    <x v="111"/>
    <x v="111"/>
    <n v="20848646"/>
    <n v="5368526"/>
    <n v="2211832"/>
    <n v="1695369"/>
    <n v="1459713"/>
    <x v="111"/>
    <n v="1418322"/>
    <n v="21065820"/>
    <n v="7.0014762589378707E-2"/>
    <n v="6.732811730091684E-2"/>
    <x v="105"/>
    <n v="-1.030930673479602E-2"/>
    <n v="3.9903763779018941E-2"/>
    <n v="0.2574999834521628"/>
    <n v="0.41199986737514172"/>
    <n v="0.76649989691802989"/>
    <n v="0.86100017164404918"/>
    <x v="105"/>
    <x v="105"/>
    <x v="105"/>
    <x v="105"/>
  </r>
  <r>
    <x v="112"/>
    <x v="112"/>
    <n v="20631473"/>
    <n v="4899974"/>
    <n v="1881590"/>
    <n v="1414767"/>
    <n v="1148508"/>
    <x v="112"/>
    <n v="1296248"/>
    <n v="22586034"/>
    <n v="5.5667765457173127E-2"/>
    <n v="5.7391572154721807E-2"/>
    <x v="106"/>
    <n v="-8.6538477715919493E-2"/>
    <n v="-3.0035885633198478E-2"/>
    <n v="0.23749995940667931"/>
    <n v="0.38399999673467655"/>
    <n v="0.75189972310652164"/>
    <n v="0.81180010560042748"/>
    <x v="106"/>
    <x v="106"/>
    <x v="106"/>
    <x v="106"/>
  </r>
  <r>
    <x v="113"/>
    <x v="113"/>
    <n v="21717340"/>
    <n v="5700801"/>
    <n v="2325927"/>
    <n v="1765843"/>
    <n v="1476951"/>
    <x v="113"/>
    <n v="1336086"/>
    <n v="21934513"/>
    <n v="6.8007914413091106E-2"/>
    <n v="6.0912498946295274E-2"/>
    <x v="107"/>
    <n v="-9.9009720434640736E-3"/>
    <n v="0.11648537803467307"/>
    <n v="0.2624999654653839"/>
    <n v="0.40800003367947768"/>
    <n v="0.7591996653377342"/>
    <n v="0.83639995175108994"/>
    <x v="107"/>
    <x v="107"/>
    <x v="107"/>
    <x v="107"/>
  </r>
  <r>
    <x v="114"/>
    <x v="114"/>
    <n v="22803207"/>
    <n v="5700801"/>
    <n v="2189107"/>
    <n v="1518146"/>
    <n v="1282226"/>
    <x v="114"/>
    <n v="2091398"/>
    <n v="22803207"/>
    <n v="5.6230073252415767E-2"/>
    <n v="9.1715082005789803E-2"/>
    <x v="108"/>
    <n v="0"/>
    <n v="-0.38690483590402214"/>
    <n v="0.24999996710988942"/>
    <n v="0.38399989755825542"/>
    <n v="0.69350013498654928"/>
    <n v="0.84459992648928361"/>
    <x v="108"/>
    <x v="108"/>
    <x v="108"/>
    <x v="108"/>
  </r>
  <r>
    <x v="115"/>
    <x v="115"/>
    <n v="22151687"/>
    <n v="5759438"/>
    <n v="2188586"/>
    <n v="1533761"/>
    <n v="1307991"/>
    <x v="115"/>
    <n v="1419728"/>
    <n v="22151687"/>
    <n v="5.9047015245385151E-2"/>
    <n v="6.409119088762856E-2"/>
    <x v="109"/>
    <n v="0"/>
    <n v="-7.8703103693101739E-2"/>
    <n v="0.25999997201116104"/>
    <n v="0.37999992360365714"/>
    <n v="0.70079996856417792"/>
    <n v="0.85279975172142208"/>
    <x v="109"/>
    <x v="109"/>
    <x v="109"/>
    <x v="109"/>
  </r>
  <r>
    <x v="116"/>
    <x v="116"/>
    <n v="47134238"/>
    <n v="9997171"/>
    <n v="3297067"/>
    <n v="2354106"/>
    <n v="1744392"/>
    <x v="116"/>
    <n v="1596752"/>
    <n v="44440853"/>
    <n v="3.7009020915963468E-2"/>
    <n v="3.5929823399204329E-2"/>
    <x v="110"/>
    <n v="6.0606059924187328E-2"/>
    <n v="3.0036259982926472E-2"/>
    <n v="0.21209998133416308"/>
    <n v="0.32980000042011887"/>
    <n v="0.71400004913457926"/>
    <n v="0.74099976806481949"/>
    <x v="110"/>
    <x v="110"/>
    <x v="110"/>
    <x v="110"/>
  </r>
  <r>
    <x v="117"/>
    <x v="117"/>
    <n v="46236443"/>
    <n v="9224170"/>
    <n v="3261666"/>
    <n v="2151395"/>
    <n v="1644526"/>
    <x v="117"/>
    <n v="1930065"/>
    <n v="46685340"/>
    <n v="3.5567744690048933E-2"/>
    <n v="4.1341993011082281E-2"/>
    <x v="111"/>
    <n v="-9.6153739053844722E-3"/>
    <n v="-0.13967029406360465"/>
    <n v="0.19949999181381664"/>
    <n v="0.3535999444936509"/>
    <n v="0.65960003262136591"/>
    <n v="0.76439984289263474"/>
    <x v="111"/>
    <x v="111"/>
    <x v="111"/>
    <x v="111"/>
  </r>
  <r>
    <x v="118"/>
    <x v="118"/>
    <n v="20631473"/>
    <n v="5209447"/>
    <n v="2062941"/>
    <n v="1475828"/>
    <n v="1210178"/>
    <x v="118"/>
    <n v="1459713"/>
    <n v="20848646"/>
    <n v="5.8656887949784291E-2"/>
    <n v="7.0014762589378707E-2"/>
    <x v="112"/>
    <n v="-1.041664768062156E-2"/>
    <n v="-0.16222114050726522"/>
    <n v="0.25250000327170047"/>
    <n v="0.39599999769649252"/>
    <n v="0.71540000416880556"/>
    <n v="0.81999934951769449"/>
    <x v="112"/>
    <x v="112"/>
    <x v="112"/>
    <x v="112"/>
  </r>
  <r>
    <x v="119"/>
    <x v="119"/>
    <n v="21065820"/>
    <n v="5319119"/>
    <n v="2148924"/>
    <n v="1490279"/>
    <n v="1246469"/>
    <x v="119"/>
    <n v="1148508"/>
    <n v="20631473"/>
    <n v="5.9170210321743945E-2"/>
    <n v="5.5667765457173127E-2"/>
    <x v="113"/>
    <n v="2.105264127287465E-2"/>
    <n v="6.2916929318195036E-2"/>
    <n v="0.25249997389135576"/>
    <n v="0.40399998571191958"/>
    <n v="0.69350009586192907"/>
    <n v="0.83639976138696182"/>
    <x v="113"/>
    <x v="113"/>
    <x v="113"/>
    <x v="113"/>
  </r>
  <r>
    <x v="120"/>
    <x v="120"/>
    <n v="22803207"/>
    <n v="5529777"/>
    <n v="2278268"/>
    <n v="1696398"/>
    <n v="1460599"/>
    <x v="120"/>
    <n v="1476951"/>
    <n v="21717340"/>
    <n v="6.4052350180393486E-2"/>
    <n v="6.8007914413091106E-2"/>
    <x v="114"/>
    <n v="5.0000000000000044E-2"/>
    <n v="-5.8163292711358228E-2"/>
    <n v="0.24249996941219715"/>
    <n v="0.41199997757594925"/>
    <n v="0.7445998451455228"/>
    <n v="0.86100018981394699"/>
    <x v="114"/>
    <x v="114"/>
    <x v="114"/>
    <x v="114"/>
  </r>
  <r>
    <x v="121"/>
    <x v="121"/>
    <n v="21282993"/>
    <n v="5533578"/>
    <n v="2169162"/>
    <n v="1615158"/>
    <n v="1284697"/>
    <x v="121"/>
    <n v="1282226"/>
    <n v="22803207"/>
    <n v="6.0362609713774752E-2"/>
    <n v="5.6230073252415767E-2"/>
    <x v="115"/>
    <n v="-6.6666675437362821E-2"/>
    <n v="7.3493350129709034E-2"/>
    <n v="0.25999999154254289"/>
    <n v="0.39199989590821704"/>
    <n v="0.74459998838261043"/>
    <n v="0.79540020233314634"/>
    <x v="115"/>
    <x v="115"/>
    <x v="115"/>
    <x v="115"/>
  </r>
  <r>
    <x v="122"/>
    <x v="122"/>
    <n v="20848646"/>
    <n v="5264283"/>
    <n v="2147827"/>
    <n v="1552235"/>
    <n v="1260104"/>
    <x v="122"/>
    <n v="1307991"/>
    <n v="22151687"/>
    <n v="6.0440567699216532E-2"/>
    <n v="5.9047015245385151E-2"/>
    <x v="116"/>
    <n v="-5.8823555966640351E-2"/>
    <n v="2.3600726438755881E-2"/>
    <n v="0.25249999448405425"/>
    <n v="0.40799991185884193"/>
    <n v="0.72270019885214221"/>
    <n v="0.81179975970133389"/>
    <x v="116"/>
    <x v="116"/>
    <x v="116"/>
    <x v="116"/>
  </r>
  <r>
    <x v="123"/>
    <x v="123"/>
    <n v="43094160"/>
    <n v="9321266"/>
    <n v="3042461"/>
    <n v="1986118"/>
    <n v="1487205"/>
    <x v="123"/>
    <n v="1744392"/>
    <n v="47134238"/>
    <n v="3.4510592618582192E-2"/>
    <n v="3.7009020915963468E-2"/>
    <x v="117"/>
    <n v="-8.5714295413028663E-2"/>
    <n v="-6.750862993794049E-2"/>
    <n v="0.21629998125035968"/>
    <n v="0.32639997614058003"/>
    <n v="0.65279982224915944"/>
    <n v="0.74879992024643049"/>
    <x v="117"/>
    <x v="117"/>
    <x v="117"/>
    <x v="117"/>
  </r>
  <r>
    <x v="124"/>
    <x v="124"/>
    <n v="43991955"/>
    <n v="8868778"/>
    <n v="3136000"/>
    <n v="2068505"/>
    <n v="1532762"/>
    <x v="124"/>
    <n v="1644526"/>
    <n v="46236443"/>
    <n v="3.4841870519280171E-2"/>
    <n v="3.5567744690048933E-2"/>
    <x v="118"/>
    <n v="-4.8543699609418511E-2"/>
    <n v="-2.040821472079013E-2"/>
    <n v="0.2015999970903771"/>
    <n v="0.35360001118530648"/>
    <n v="0.65959980867346935"/>
    <n v="0.74099990089460743"/>
    <x v="118"/>
    <x v="118"/>
    <x v="118"/>
    <x v="118"/>
  </r>
  <r>
    <x v="125"/>
    <x v="125"/>
    <n v="21717340"/>
    <n v="5157868"/>
    <n v="1959989"/>
    <n v="1430792"/>
    <n v="1161517"/>
    <x v="125"/>
    <n v="1210178"/>
    <n v="20631473"/>
    <n v="5.3483391612416623E-2"/>
    <n v="5.8656887949784291E-2"/>
    <x v="119"/>
    <n v="5.2631578947368363E-2"/>
    <n v="-8.8199297954515754E-2"/>
    <n v="0.23749998848846129"/>
    <n v="0.37999983714201296"/>
    <n v="0.73000001530620839"/>
    <n v="0.81180003802090028"/>
    <x v="119"/>
    <x v="119"/>
    <x v="119"/>
    <x v="119"/>
  </r>
  <r>
    <x v="126"/>
    <x v="126"/>
    <n v="22151687"/>
    <n v="5814817"/>
    <n v="2372445"/>
    <n v="1679928"/>
    <n v="1308664"/>
    <x v="126"/>
    <n v="1246469"/>
    <n v="21065820"/>
    <n v="5.9077396678636714E-2"/>
    <n v="5.9170210321743945E-2"/>
    <x v="120"/>
    <n v="5.154639126319327E-2"/>
    <n v="-1.5685873449249321E-3"/>
    <n v="0.26249996219249577"/>
    <n v="0.4079999422165822"/>
    <n v="0.70809987165139765"/>
    <n v="0.77900005238319736"/>
    <x v="120"/>
    <x v="120"/>
    <x v="120"/>
    <x v="120"/>
  </r>
  <r>
    <x v="127"/>
    <x v="127"/>
    <n v="22803207"/>
    <n v="5757809"/>
    <n v="2187967"/>
    <n v="1565272"/>
    <n v="1334864"/>
    <x v="127"/>
    <n v="1460599"/>
    <n v="22803207"/>
    <n v="5.8538432773951488E-2"/>
    <n v="6.4052350180393486E-2"/>
    <x v="121"/>
    <n v="0"/>
    <n v="-8.6084544765537951E-2"/>
    <n v="0.25249996634245347"/>
    <n v="0.37999992705558661"/>
    <n v="0.71540018656588511"/>
    <n v="0.85280002453247739"/>
    <x v="121"/>
    <x v="121"/>
    <x v="121"/>
    <x v="121"/>
  </r>
  <r>
    <x v="128"/>
    <x v="128"/>
    <n v="21065820"/>
    <n v="5108461"/>
    <n v="2063818"/>
    <n v="1506587"/>
    <n v="1210693"/>
    <x v="128"/>
    <n v="1284697"/>
    <n v="21282993"/>
    <n v="5.7471914219337297E-2"/>
    <n v="6.0362609713774752E-2"/>
    <x v="122"/>
    <n v="-1.0204062934193514E-2"/>
    <n v="-4.7888842250930708E-2"/>
    <n v="0.24249998338540821"/>
    <n v="0.40399995223610397"/>
    <n v="0.72999993216456105"/>
    <n v="0.80359979211290156"/>
    <x v="122"/>
    <x v="122"/>
    <x v="122"/>
    <x v="122"/>
  </r>
  <r>
    <x v="129"/>
    <x v="129"/>
    <n v="21065820"/>
    <n v="5213790"/>
    <n v="2168936"/>
    <n v="1583323"/>
    <n v="1337275"/>
    <x v="129"/>
    <n v="1260104"/>
    <n v="20848646"/>
    <n v="6.3480794955999814E-2"/>
    <n v="6.0440567699216532E-2"/>
    <x v="123"/>
    <n v="1.0416695645367069E-2"/>
    <n v="5.030110358845441E-2"/>
    <n v="0.247499978638382"/>
    <n v="0.41599987724860416"/>
    <n v="0.72999987090444352"/>
    <n v="0.84460024897004593"/>
    <x v="123"/>
    <x v="123"/>
    <x v="123"/>
    <x v="123"/>
  </r>
  <r>
    <x v="130"/>
    <x v="130"/>
    <n v="45787545"/>
    <n v="10096153"/>
    <n v="3398365"/>
    <n v="2218452"/>
    <n v="1678481"/>
    <x v="130"/>
    <n v="1487205"/>
    <n v="43094160"/>
    <n v="3.6658025670518041E-2"/>
    <n v="3.4510592618582192E-2"/>
    <x v="124"/>
    <n v="6.25E-2"/>
    <n v="6.2225331093838321E-2"/>
    <n v="0.22049998531259976"/>
    <n v="0.33659999011504677"/>
    <n v="0.6527998022578505"/>
    <n v="0.75660009772580161"/>
    <x v="124"/>
    <x v="124"/>
    <x v="124"/>
    <x v="124"/>
  </r>
  <r>
    <x v="131"/>
    <x v="131"/>
    <n v="42645263"/>
    <n v="8955505"/>
    <n v="3166666"/>
    <n v="2088733"/>
    <n v="1564043"/>
    <x v="131"/>
    <n v="1532762"/>
    <n v="43991955"/>
    <n v="3.6675656098075889E-2"/>
    <n v="3.4841870519280171E-2"/>
    <x v="125"/>
    <n v="-3.0612233532244737E-2"/>
    <n v="5.2631662751314368E-2"/>
    <n v="0.20999999460666943"/>
    <n v="0.35359993657532435"/>
    <n v="0.65960003360000707"/>
    <n v="0.74879987054353048"/>
    <x v="125"/>
    <x v="125"/>
    <x v="125"/>
    <x v="125"/>
  </r>
  <r>
    <x v="132"/>
    <x v="132"/>
    <n v="20848646"/>
    <n v="5420648"/>
    <n v="2059846"/>
    <n v="1428503"/>
    <n v="1229941"/>
    <x v="132"/>
    <n v="1161517"/>
    <n v="21717340"/>
    <n v="5.8993807079845854E-2"/>
    <n v="5.3483391612416623E-2"/>
    <x v="126"/>
    <n v="-4.0000018418461902E-2"/>
    <n v="0.10303040441717126"/>
    <n v="0.2600000019185898"/>
    <n v="0.37999995572485062"/>
    <n v="0.69349990241988968"/>
    <n v="0.86099994189721685"/>
    <x v="126"/>
    <x v="126"/>
    <x v="126"/>
    <x v="126"/>
  </r>
  <r>
    <x v="133"/>
    <x v="133"/>
    <n v="22803207"/>
    <n v="5700801"/>
    <n v="2280320"/>
    <n v="1731219"/>
    <n v="1433796"/>
    <x v="133"/>
    <n v="1308664"/>
    <n v="22151687"/>
    <n v="6.287694533492591E-2"/>
    <n v="5.9077396678636714E-2"/>
    <x v="127"/>
    <n v="2.9411755411675955E-2"/>
    <n v="6.4314761142194588E-2"/>
    <n v="0.24999996710988942"/>
    <n v="0.39999992983442151"/>
    <n v="0.75920002455795677"/>
    <n v="0.82820024502965828"/>
    <x v="127"/>
    <x v="127"/>
    <x v="127"/>
    <x v="127"/>
  </r>
  <r>
    <x v="134"/>
    <x v="134"/>
    <n v="21934513"/>
    <n v="5483628"/>
    <n v="2303123"/>
    <n v="1647654"/>
    <n v="1283523"/>
    <x v="134"/>
    <n v="1334864"/>
    <n v="22803207"/>
    <n v="5.8516138470911118E-2"/>
    <n v="5.8538432773951488E-2"/>
    <x v="128"/>
    <n v="-3.809525563663041E-2"/>
    <n v="-3.808489907213275E-4"/>
    <n v="0.24999998860243672"/>
    <n v="0.41999986140562418"/>
    <n v="0.71539991567970973"/>
    <n v="0.7790003240971709"/>
    <x v="128"/>
    <x v="128"/>
    <x v="128"/>
    <x v="128"/>
  </r>
  <r>
    <x v="135"/>
    <x v="135"/>
    <n v="21065820"/>
    <n v="5424448"/>
    <n v="2256570"/>
    <n v="1680242"/>
    <n v="1377798"/>
    <x v="135"/>
    <n v="1210693"/>
    <n v="21065820"/>
    <n v="6.5404432393327203E-2"/>
    <n v="5.7471914219337297E-2"/>
    <x v="129"/>
    <n v="0"/>
    <n v="0.13802425552968423"/>
    <n v="0.25749996914432954"/>
    <n v="0.41599993215899572"/>
    <n v="0.74459999025069024"/>
    <n v="0.81999973813295945"/>
    <x v="129"/>
    <x v="129"/>
    <x v="129"/>
    <x v="129"/>
  </r>
  <r>
    <x v="136"/>
    <x v="136"/>
    <n v="20631473"/>
    <n v="5312604"/>
    <n v="2082540"/>
    <n v="1489849"/>
    <n v="1185026"/>
    <x v="136"/>
    <n v="1337275"/>
    <n v="21065820"/>
    <n v="5.7437779648598045E-2"/>
    <n v="6.3480794955999814E-2"/>
    <x v="130"/>
    <n v="-2.0618565999329763E-2"/>
    <n v="-9.5194386138206633E-2"/>
    <n v="0.25749998558028309"/>
    <n v="0.39199985543812416"/>
    <n v="0.71539994429878895"/>
    <n v="0.79540007074542451"/>
    <x v="130"/>
    <x v="130"/>
    <x v="130"/>
    <x v="130"/>
  </r>
  <r>
    <x v="137"/>
    <x v="137"/>
    <n v="44889750"/>
    <n v="9332579"/>
    <n v="3331730"/>
    <n v="2152298"/>
    <n v="1745944"/>
    <x v="137"/>
    <n v="1678481"/>
    <n v="45787545"/>
    <n v="3.8894045968177589E-2"/>
    <n v="3.6658025670518041E-2"/>
    <x v="131"/>
    <n v="-1.9607843137254943E-2"/>
    <n v="6.0996746463022111E-2"/>
    <n v="0.20789999944307999"/>
    <n v="0.35699992467248337"/>
    <n v="0.64600012606063517"/>
    <n v="0.81119993606833252"/>
    <x v="131"/>
    <x v="131"/>
    <x v="131"/>
    <x v="131"/>
  </r>
  <r>
    <x v="138"/>
    <x v="138"/>
    <n v="47134238"/>
    <n v="9403280"/>
    <n v="3069230"/>
    <n v="2066206"/>
    <n v="1547175"/>
    <x v="138"/>
    <n v="1564043"/>
    <n v="42645263"/>
    <n v="3.2824865016381509E-2"/>
    <n v="3.6675656098075889E-2"/>
    <x v="132"/>
    <n v="0.10526315666056507"/>
    <n v="-0.10499583351411135"/>
    <n v="0.19949998979510394"/>
    <n v="0.32639993704324449"/>
    <n v="0.67320011859652096"/>
    <n v="0.74879997444591684"/>
    <x v="132"/>
    <x v="132"/>
    <x v="132"/>
    <x v="132"/>
  </r>
  <r>
    <x v="139"/>
    <x v="139"/>
    <n v="22368860"/>
    <n v="5480370"/>
    <n v="2148305"/>
    <n v="1536897"/>
    <n v="1310666"/>
    <x v="139"/>
    <n v="1229941"/>
    <n v="20848646"/>
    <n v="5.8593330192061643E-2"/>
    <n v="5.8993807079845854E-2"/>
    <x v="133"/>
    <n v="7.2916677658587448E-2"/>
    <n v="-6.7884564093682043E-3"/>
    <n v="0.24499996870649643"/>
    <n v="0.39199999270122271"/>
    <n v="0.71539981520314855"/>
    <n v="0.85280015511774698"/>
    <x v="133"/>
    <x v="133"/>
    <x v="133"/>
    <x v="133"/>
  </r>
  <r>
    <x v="140"/>
    <x v="140"/>
    <n v="22368860"/>
    <n v="5424448"/>
    <n v="2148081"/>
    <n v="1521056"/>
    <n v="1234793"/>
    <x v="140"/>
    <n v="1433796"/>
    <n v="22803207"/>
    <n v="5.5201427341402286E-2"/>
    <n v="6.287694533492591E-2"/>
    <x v="134"/>
    <n v="-1.9047627818315149E-2"/>
    <n v="-0.12207205602369087"/>
    <n v="0.24249997541224722"/>
    <n v="0.39599992478497353"/>
    <n v="0.7080999273304871"/>
    <n v="0.81179982854017207"/>
    <x v="134"/>
    <x v="134"/>
    <x v="134"/>
    <x v="134"/>
  </r>
  <r>
    <x v="141"/>
    <x v="141"/>
    <n v="21934513"/>
    <n v="5648137"/>
    <n v="2372217"/>
    <n v="1818304"/>
    <n v="1476099"/>
    <x v="141"/>
    <n v="1283523"/>
    <n v="21934513"/>
    <n v="6.7295727058084218E-2"/>
    <n v="5.8516138470911118E-2"/>
    <x v="135"/>
    <n v="0"/>
    <n v="0.15003704647287197"/>
    <n v="0.25749999555495034"/>
    <n v="0.41999990439325391"/>
    <n v="0.76649986067885023"/>
    <n v="0.81179989704691846"/>
    <x v="135"/>
    <x v="135"/>
    <x v="135"/>
    <x v="135"/>
  </r>
  <r>
    <x v="142"/>
    <x v="142"/>
    <n v="21065820"/>
    <n v="5319119"/>
    <n v="2234030"/>
    <n v="1614533"/>
    <n v="1310678"/>
    <x v="142"/>
    <n v="1377798"/>
    <n v="21065820"/>
    <n v="6.2218228390824568E-2"/>
    <n v="6.5404432393327203E-2"/>
    <x v="136"/>
    <n v="0"/>
    <n v="-4.8715414015697567E-2"/>
    <n v="0.25249997389135576"/>
    <n v="0.42000000376002117"/>
    <n v="0.72269978469402829"/>
    <n v="0.81180006850278064"/>
    <x v="136"/>
    <x v="136"/>
    <x v="136"/>
    <x v="136"/>
  </r>
  <r>
    <x v="143"/>
    <x v="143"/>
    <n v="22368860"/>
    <n v="5312604"/>
    <n v="2082540"/>
    <n v="1505052"/>
    <n v="1295850"/>
    <x v="143"/>
    <n v="1185026"/>
    <n v="20631473"/>
    <n v="5.7930980836752521E-2"/>
    <n v="5.7437779648598045E-2"/>
    <x v="137"/>
    <n v="8.4210516621862075E-2"/>
    <n v="8.5867035803239844E-3"/>
    <n v="0.23749998882374873"/>
    <n v="0.39199985543812416"/>
    <n v="0.72270016422253591"/>
    <n v="0.86100015148978237"/>
    <x v="137"/>
    <x v="137"/>
    <x v="137"/>
    <x v="137"/>
  </r>
  <r>
    <x v="144"/>
    <x v="144"/>
    <n v="47134238"/>
    <n v="9898190"/>
    <n v="3500000"/>
    <n v="2475200"/>
    <n v="1853429"/>
    <x v="144"/>
    <n v="1745944"/>
    <n v="44889750"/>
    <n v="3.9322349923212929E-2"/>
    <n v="3.8894045968177589E-2"/>
    <x v="138"/>
    <n v="5.0000011138400247E-2"/>
    <n v="1.1012069955020243E-2"/>
    <n v="0.21000000042432002"/>
    <n v="0.35360000161645716"/>
    <n v="0.70720000000000005"/>
    <n v="0.74879969295410476"/>
    <x v="138"/>
    <x v="138"/>
    <x v="138"/>
    <x v="138"/>
  </r>
  <r>
    <x v="145"/>
    <x v="145"/>
    <n v="47134238"/>
    <n v="9799208"/>
    <n v="3365048"/>
    <n v="2288232"/>
    <n v="1695580"/>
    <x v="145"/>
    <n v="1547175"/>
    <n v="47134238"/>
    <n v="3.5973425517136823E-2"/>
    <n v="3.2824865016381509E-2"/>
    <x v="139"/>
    <n v="0"/>
    <n v="9.5919983195178471E-2"/>
    <n v="0.2078999982984768"/>
    <n v="0.34339999722426545"/>
    <n v="0.67999980980954799"/>
    <n v="0.74100003845763895"/>
    <x v="139"/>
    <x v="139"/>
    <x v="139"/>
    <x v="139"/>
  </r>
  <r>
    <x v="146"/>
    <x v="146"/>
    <n v="21065820"/>
    <n v="5055796"/>
    <n v="1941425"/>
    <n v="1445585"/>
    <n v="1126111"/>
    <x v="146"/>
    <n v="1310666"/>
    <n v="22368860"/>
    <n v="5.3456784497351632E-2"/>
    <n v="5.8593330192061643E-2"/>
    <x v="140"/>
    <n v="-5.8252409823299045E-2"/>
    <n v="-8.7664341280365043E-2"/>
    <n v="0.2399999620237902"/>
    <n v="0.383999868665587"/>
    <n v="0.74459997167029368"/>
    <n v="0.77900019715201807"/>
    <x v="140"/>
    <x v="140"/>
    <x v="140"/>
    <x v="140"/>
  </r>
  <r>
    <x v="147"/>
    <x v="147"/>
    <n v="22586034"/>
    <n v="5477113"/>
    <n v="2125119"/>
    <n v="1582364"/>
    <n v="1232661"/>
    <x v="147"/>
    <n v="1234793"/>
    <n v="22368860"/>
    <n v="5.457624831344892E-2"/>
    <n v="5.5201427341402286E-2"/>
    <x v="141"/>
    <n v="9.7087647738864913E-3"/>
    <n v="-1.1325414179724769E-2"/>
    <n v="0.24249998915258872"/>
    <n v="0.38799984590421999"/>
    <n v="0.74460018474259559"/>
    <n v="0.778999648626991"/>
    <x v="141"/>
    <x v="141"/>
    <x v="141"/>
    <x v="141"/>
  </r>
  <r>
    <x v="148"/>
    <x v="148"/>
    <n v="20631473"/>
    <n v="5261025"/>
    <n v="2146498"/>
    <n v="1535605"/>
    <n v="1271788"/>
    <x v="148"/>
    <n v="1476099"/>
    <n v="21934513"/>
    <n v="6.1643102264196066E-2"/>
    <n v="6.7295727058084218E-2"/>
    <x v="142"/>
    <n v="-5.940592344129092E-2"/>
    <n v="-8.3996786140808966E-2"/>
    <n v="0.25499997019117343"/>
    <n v="0.40799996198459426"/>
    <n v="0.71540015411148761"/>
    <n v="0.82819996027624287"/>
    <x v="142"/>
    <x v="142"/>
    <x v="142"/>
    <x v="142"/>
  </r>
  <r>
    <x v="149"/>
    <x v="149"/>
    <n v="21500167"/>
    <n v="5428792"/>
    <n v="2128086"/>
    <n v="1569038"/>
    <n v="1260879"/>
    <x v="149"/>
    <n v="1310678"/>
    <n v="21065820"/>
    <n v="5.8645079361476588E-2"/>
    <n v="6.2218228390824568E-2"/>
    <x v="143"/>
    <n v="2.0618565999329652E-2"/>
    <n v="-5.7429295590083362E-2"/>
    <n v="0.25249999220936281"/>
    <n v="0.39199991452978861"/>
    <n v="0.73730009031589894"/>
    <n v="0.80360004027945786"/>
    <x v="143"/>
    <x v="143"/>
    <x v="143"/>
    <x v="143"/>
  </r>
  <r>
    <x v="150"/>
    <x v="150"/>
    <n v="22368860"/>
    <n v="5368526"/>
    <n v="2211832"/>
    <n v="1598491"/>
    <n v="1297655"/>
    <x v="150"/>
    <n v="1295850"/>
    <n v="22368860"/>
    <n v="5.8011673370927261E-2"/>
    <n v="5.7930980836752521E-2"/>
    <x v="144"/>
    <n v="0"/>
    <n v="1.3929081297989754E-3"/>
    <n v="0.23999998211799797"/>
    <n v="0.41199986737514172"/>
    <n v="0.72270000614874907"/>
    <n v="0.81180000387865803"/>
    <x v="144"/>
    <x v="144"/>
    <x v="144"/>
    <x v="144"/>
  </r>
  <r>
    <x v="151"/>
    <x v="151"/>
    <n v="46685340"/>
    <n v="10196078"/>
    <n v="3570666"/>
    <n v="2355211"/>
    <n v="1781953"/>
    <x v="151"/>
    <n v="1853429"/>
    <n v="47134238"/>
    <n v="3.8169433916514263E-2"/>
    <n v="3.9322349923212929E-2"/>
    <x v="145"/>
    <n v="-9.523820030781005E-3"/>
    <n v="-2.9319611085045327E-2"/>
    <n v="0.2183999945164799"/>
    <n v="0.35019994943153632"/>
    <n v="0.65959991777444316"/>
    <n v="0.75660015174861195"/>
    <x v="145"/>
    <x v="145"/>
    <x v="145"/>
    <x v="145"/>
  </r>
  <r>
    <x v="152"/>
    <x v="152"/>
    <n v="43543058"/>
    <n v="9144042"/>
    <n v="3046794"/>
    <n v="2175411"/>
    <n v="1713789"/>
    <x v="152"/>
    <n v="1695580"/>
    <n v="47134238"/>
    <n v="3.935848970460458E-2"/>
    <n v="3.5973425517136823E-2"/>
    <x v="146"/>
    <n v="-7.6190475382247658E-2"/>
    <n v="9.4099022787118125E-2"/>
    <n v="0.2099999958661608"/>
    <n v="0.33319991312375863"/>
    <n v="0.71400002756996372"/>
    <n v="0.78780009846415233"/>
    <x v="146"/>
    <x v="146"/>
    <x v="146"/>
    <x v="146"/>
  </r>
  <r>
    <x v="153"/>
    <x v="153"/>
    <n v="21500167"/>
    <n v="5375041"/>
    <n v="2150016"/>
    <n v="1506731"/>
    <n v="1186099"/>
    <x v="153"/>
    <n v="1126111"/>
    <n v="21065820"/>
    <n v="5.5166966842629638E-2"/>
    <n v="5.3456784497351632E-2"/>
    <x v="147"/>
    <n v="2.0618565999329652E-2"/>
    <n v="3.1991867100849225E-2"/>
    <n v="0.24999996511655004"/>
    <n v="0.39999992558196301"/>
    <n v="0.70079990102399237"/>
    <n v="0.78720023680404794"/>
    <x v="147"/>
    <x v="147"/>
    <x v="147"/>
    <x v="147"/>
  </r>
  <r>
    <x v="154"/>
    <x v="154"/>
    <n v="22368860"/>
    <n v="5759981"/>
    <n v="2280952"/>
    <n v="1715048"/>
    <n v="1392276"/>
    <x v="154"/>
    <n v="1232661"/>
    <n v="22586034"/>
    <n v="6.2241705656881932E-2"/>
    <n v="5.457624831344892E-2"/>
    <x v="148"/>
    <n v="-9.6154110101844825E-3"/>
    <n v="0.14045409093362049"/>
    <n v="0.2574999798827477"/>
    <n v="0.3959999173608385"/>
    <n v="0.75190008382464868"/>
    <n v="0.81180001959128845"/>
    <x v="148"/>
    <x v="148"/>
    <x v="148"/>
    <x v="148"/>
  </r>
  <r>
    <x v="155"/>
    <x v="155"/>
    <n v="22368860"/>
    <n v="5536293"/>
    <n v="2170226"/>
    <n v="1536737"/>
    <n v="1247523"/>
    <x v="155"/>
    <n v="1271788"/>
    <n v="20631473"/>
    <n v="5.5770522056108357E-2"/>
    <n v="6.1643102264196066E-2"/>
    <x v="149"/>
    <n v="8.4210516621862075E-2"/>
    <n v="-9.5267434512274041E-2"/>
    <n v="0.24750000670575076"/>
    <n v="0.39199984538390581"/>
    <n v="0.70809998590008594"/>
    <n v="0.81179993713953658"/>
    <x v="149"/>
    <x v="149"/>
    <x v="149"/>
    <x v="149"/>
  </r>
  <r>
    <x v="156"/>
    <x v="156"/>
    <n v="22368860"/>
    <n v="5815903"/>
    <n v="2326361"/>
    <n v="1766173"/>
    <n v="1477227"/>
    <x v="156"/>
    <n v="1260879"/>
    <n v="21500167"/>
    <n v="6.6039440543684394E-2"/>
    <n v="5.8645079361476588E-2"/>
    <x v="150"/>
    <n v="4.0404011745583279E-2"/>
    <n v="0.12608664294970828"/>
    <n v="0.25999997317699697"/>
    <n v="0.39999996561153101"/>
    <n v="0.75919988342308009"/>
    <n v="0.83639994496575365"/>
    <x v="150"/>
    <x v="150"/>
    <x v="150"/>
    <x v="150"/>
  </r>
  <r>
    <x v="157"/>
    <x v="157"/>
    <n v="21065820"/>
    <n v="5477113"/>
    <n v="2278479"/>
    <n v="1596758"/>
    <n v="1348621"/>
    <x v="157"/>
    <n v="1297655"/>
    <n v="22368860"/>
    <n v="6.4019392551536089E-2"/>
    <n v="5.8011673370927261E-2"/>
    <x v="151"/>
    <n v="-5.8252409823299045E-2"/>
    <n v="0.10356052207278021"/>
    <n v="0.25999999050594758"/>
    <n v="0.41599999853937647"/>
    <n v="0.7007999634844122"/>
    <n v="0.84459949472618889"/>
    <x v="151"/>
    <x v="151"/>
    <x v="151"/>
    <x v="151"/>
  </r>
  <r>
    <x v="158"/>
    <x v="158"/>
    <n v="42645263"/>
    <n v="8597285"/>
    <n v="2776923"/>
    <n v="1926073"/>
    <n v="1427220"/>
    <x v="158"/>
    <n v="1781953"/>
    <n v="46685340"/>
    <n v="3.3467257547456095E-2"/>
    <n v="3.8169433916514263E-2"/>
    <x v="152"/>
    <n v="-8.6538450828461344E-2"/>
    <n v="-0.12319219560193007"/>
    <n v="0.20159999951225532"/>
    <n v="0.32299999360263154"/>
    <n v="0.69359971450414726"/>
    <n v="0.7409999517152257"/>
    <x v="152"/>
    <x v="152"/>
    <x v="152"/>
    <x v="152"/>
  </r>
  <r>
    <x v="159"/>
    <x v="159"/>
    <n v="44889750"/>
    <n v="9803921"/>
    <n v="3333333"/>
    <n v="2153333"/>
    <n v="1646008"/>
    <x v="159"/>
    <n v="1713789"/>
    <n v="43543058"/>
    <n v="3.6667791645086018E-2"/>
    <n v="3.935848970460458E-2"/>
    <x v="153"/>
    <n v="3.0927823213518835E-2"/>
    <n v="-6.8363854398706181E-2"/>
    <n v="0.21839999108927985"/>
    <n v="0.33999998571999918"/>
    <n v="0.64599996459999642"/>
    <n v="0.76440011832819166"/>
    <x v="153"/>
    <x v="153"/>
    <x v="153"/>
    <x v="153"/>
  </r>
  <r>
    <x v="160"/>
    <x v="160"/>
    <n v="21934513"/>
    <n v="5319119"/>
    <n v="2212753"/>
    <n v="1647616"/>
    <n v="1310514"/>
    <x v="160"/>
    <n v="1186099"/>
    <n v="21500167"/>
    <n v="5.9746664993200443E-2"/>
    <n v="5.5166966842629638E-2"/>
    <x v="154"/>
    <n v="2.0201982617158221E-2"/>
    <n v="8.3015224738292037E-2"/>
    <n v="0.24249998164992312"/>
    <n v="0.41599990524746672"/>
    <n v="0.74460005251376904"/>
    <n v="0.79540014178060903"/>
    <x v="100"/>
    <x v="154"/>
    <x v="154"/>
    <x v="154"/>
  </r>
  <r>
    <x v="161"/>
    <x v="161"/>
    <n v="22368860"/>
    <n v="5759981"/>
    <n v="2350072"/>
    <n v="1681241"/>
    <n v="1309687"/>
    <x v="161"/>
    <n v="1392276"/>
    <n v="22368860"/>
    <n v="5.8549563992085427E-2"/>
    <n v="6.2241705656881932E-2"/>
    <x v="155"/>
    <n v="0"/>
    <n v="-5.9319416552465198E-2"/>
    <n v="0.2574999798827477"/>
    <n v="0.40799995694430241"/>
    <n v="0.71539978349599498"/>
    <n v="0.77900015524246669"/>
    <x v="25"/>
    <x v="155"/>
    <x v="155"/>
    <x v="155"/>
  </r>
  <r>
    <x v="162"/>
    <x v="162"/>
    <n v="21934513"/>
    <n v="5757809"/>
    <n v="2418280"/>
    <n v="1853611"/>
    <n v="1443963"/>
    <x v="162"/>
    <n v="1247523"/>
    <n v="22368860"/>
    <n v="6.5830638683430087E-2"/>
    <n v="5.5770522056108357E-2"/>
    <x v="156"/>
    <n v="-1.9417484842768062E-2"/>
    <n v="0.1803841215113724"/>
    <n v="0.26249996979645729"/>
    <n v="0.42000003820897847"/>
    <n v="0.76649974361943196"/>
    <n v="0.77900001672411312"/>
    <x v="154"/>
    <x v="156"/>
    <x v="156"/>
    <x v="156"/>
  </r>
  <r>
    <x v="163"/>
    <x v="163"/>
    <n v="21717340"/>
    <n v="5483628"/>
    <n v="2105713"/>
    <n v="1583285"/>
    <n v="1350226"/>
    <x v="163"/>
    <n v="1477227"/>
    <n v="22368860"/>
    <n v="6.2172715443051495E-2"/>
    <n v="6.6039440543684394E-2"/>
    <x v="157"/>
    <n v="-2.9126204911649523E-2"/>
    <n v="-5.8551754357687225E-2"/>
    <n v="0.25249998388384581"/>
    <n v="0.38399997228112481"/>
    <n v="0.75189971282886126"/>
    <n v="0.85280034864222176"/>
    <x v="155"/>
    <x v="157"/>
    <x v="157"/>
    <x v="157"/>
  </r>
  <r>
    <x v="164"/>
    <x v="164"/>
    <n v="22368860"/>
    <n v="5815903"/>
    <n v="2279834"/>
    <n v="1647636"/>
    <n v="1283508"/>
    <x v="164"/>
    <n v="1348621"/>
    <n v="21065820"/>
    <n v="5.7379231664018641E-2"/>
    <n v="6.4019392551536089E-2"/>
    <x v="158"/>
    <n v="6.1855650527727013E-2"/>
    <n v="-0.1037210854847157"/>
    <n v="0.25999997317699697"/>
    <n v="0.39200000412661629"/>
    <n v="0.72269998605161601"/>
    <n v="0.77899973052300386"/>
    <x v="156"/>
    <x v="158"/>
    <x v="158"/>
    <x v="158"/>
  </r>
  <r>
    <x v="165"/>
    <x v="165"/>
    <n v="44440853"/>
    <n v="8865950"/>
    <n v="3135000"/>
    <n v="2110482"/>
    <n v="1613252"/>
    <x v="165"/>
    <n v="1427220"/>
    <n v="42645263"/>
    <n v="3.6301103401413112E-2"/>
    <n v="3.3467257547456095E-2"/>
    <x v="159"/>
    <n v="4.2105262664225984E-2"/>
    <n v="8.4675173934962045E-2"/>
    <n v="0.19949999609593452"/>
    <n v="0.3536000090232857"/>
    <n v="0.67320000000000002"/>
    <n v="0.76439979113775902"/>
    <x v="157"/>
    <x v="159"/>
    <x v="159"/>
    <x v="159"/>
  </r>
  <r>
    <x v="166"/>
    <x v="166"/>
    <n v="45787545"/>
    <n v="9230769"/>
    <n v="3201230"/>
    <n v="2133300"/>
    <n v="1697253"/>
    <x v="166"/>
    <n v="1646008"/>
    <n v="44889750"/>
    <n v="3.7068006157569708E-2"/>
    <n v="3.6667791645086018E-2"/>
    <x v="160"/>
    <n v="2.0000000000000018E-2"/>
    <n v="1.0914606376010827E-2"/>
    <n v="0.20159999842751997"/>
    <n v="0.34679992533666482"/>
    <n v="0.66640010246061665"/>
    <n v="0.79559977499648427"/>
    <x v="158"/>
    <x v="160"/>
    <x v="160"/>
    <x v="160"/>
  </r>
  <r>
    <x v="167"/>
    <x v="167"/>
    <n v="22586034"/>
    <n v="5928833"/>
    <n v="2252956"/>
    <n v="1611765"/>
    <n v="1361297"/>
    <x v="167"/>
    <n v="1310514"/>
    <n v="21934513"/>
    <n v="6.0271626262494778E-2"/>
    <n v="5.9746664993200443E-2"/>
    <x v="161"/>
    <n v="2.9703007310898588E-2"/>
    <n v="8.786453090797286E-3"/>
    <n v="0.26249995904548801"/>
    <n v="0.37999990891968116"/>
    <n v="0.71540012321589952"/>
    <n v="0.84460017434303392"/>
    <x v="159"/>
    <x v="161"/>
    <x v="161"/>
    <x v="161"/>
  </r>
  <r>
    <x v="168"/>
    <x v="168"/>
    <n v="21065820"/>
    <n v="5529777"/>
    <n v="2101315"/>
    <n v="1579979"/>
    <n v="1256715"/>
    <x v="168"/>
    <n v="1309687"/>
    <n v="22368860"/>
    <n v="5.965659062880059E-2"/>
    <n v="5.8549563992085427E-2"/>
    <x v="162"/>
    <n v="-5.8252409823299045E-2"/>
    <n v="1.8907512904191792E-2"/>
    <n v="0.26249996439730333"/>
    <n v="0.37999995298182909"/>
    <n v="0.75190011968695791"/>
    <n v="0.795399812275986"/>
    <x v="160"/>
    <x v="162"/>
    <x v="162"/>
    <x v="162"/>
  </r>
  <r>
    <x v="169"/>
    <x v="169"/>
    <n v="22151687"/>
    <n v="5261025"/>
    <n v="2146498"/>
    <n v="1519935"/>
    <n v="1296201"/>
    <x v="169"/>
    <n v="1443963"/>
    <n v="21934513"/>
    <n v="5.8514775872374865E-2"/>
    <n v="6.5830638683430087E-2"/>
    <x v="163"/>
    <n v="9.9010176337173128E-3"/>
    <n v="-0.11113157881144275"/>
    <n v="0.23749997009257129"/>
    <n v="0.40799996198459426"/>
    <n v="0.70809989107839844"/>
    <n v="0.85280028422268062"/>
    <x v="161"/>
    <x v="163"/>
    <x v="163"/>
    <x v="163"/>
  </r>
  <r>
    <x v="170"/>
    <x v="170"/>
    <n v="10207150"/>
    <n v="2526269"/>
    <n v="1040823"/>
    <n v="729408"/>
    <n v="616058"/>
    <x v="170"/>
    <n v="1350226"/>
    <n v="21717340"/>
    <n v="6.035553509059826E-2"/>
    <n v="6.2172715443051495E-2"/>
    <x v="164"/>
    <n v="-0.52999999079076909"/>
    <n v="-2.9227939289827587E-2"/>
    <n v="0.24749993876841234"/>
    <n v="0.41200006808459433"/>
    <n v="0.70079927134584841"/>
    <n v="0.84460000438711946"/>
    <x v="162"/>
    <x v="164"/>
    <x v="164"/>
    <x v="164"/>
  </r>
  <r>
    <x v="171"/>
    <x v="171"/>
    <n v="21065820"/>
    <n v="5108461"/>
    <n v="2104686"/>
    <n v="1613241"/>
    <n v="1336086"/>
    <x v="171"/>
    <n v="1283508"/>
    <n v="22368860"/>
    <n v="6.342435281417956E-2"/>
    <n v="5.7379231664018641E-2"/>
    <x v="165"/>
    <n v="-5.8252409823299045E-2"/>
    <n v="0.10535381835640178"/>
    <n v="0.24249998338540821"/>
    <n v="0.41200001331124969"/>
    <n v="0.76649961086831953"/>
    <n v="0.82819987838146936"/>
    <x v="163"/>
    <x v="165"/>
    <x v="165"/>
    <x v="165"/>
  </r>
  <r>
    <x v="172"/>
    <x v="172"/>
    <n v="44889750"/>
    <n v="9332579"/>
    <n v="3014423"/>
    <n v="2131800"/>
    <n v="1579663"/>
    <x v="172"/>
    <n v="1613252"/>
    <n v="44440853"/>
    <n v="3.51898373236652E-2"/>
    <n v="3.6301103401413112E-2"/>
    <x v="166"/>
    <n v="1.0100998736455313E-2"/>
    <n v="-3.0612460052788726E-2"/>
    <n v="0.20789999944307999"/>
    <n v="0.32299999817842423"/>
    <n v="0.7072000180465714"/>
    <n v="0.74099962473027492"/>
    <x v="164"/>
    <x v="166"/>
    <x v="166"/>
    <x v="166"/>
  </r>
  <r>
    <x v="173"/>
    <x v="173"/>
    <n v="43543058"/>
    <n v="8869720"/>
    <n v="3136333"/>
    <n v="2068725"/>
    <n v="1662014"/>
    <x v="173"/>
    <n v="1697253"/>
    <n v="45787545"/>
    <n v="3.8169436790590136E-2"/>
    <n v="3.7068006157569708E-2"/>
    <x v="167"/>
    <n v="-4.9019596923137065E-2"/>
    <n v="2.9713781430229513E-2"/>
    <n v="0.20369997899550371"/>
    <n v="0.35360000090194504"/>
    <n v="0.65959992130937628"/>
    <n v="0.80340016193549169"/>
    <x v="165"/>
    <x v="167"/>
    <x v="167"/>
    <x v="167"/>
  </r>
  <r>
    <x v="174"/>
    <x v="174"/>
    <n v="21282993"/>
    <n v="5054710"/>
    <n v="2042103"/>
    <n v="1460920"/>
    <n v="1233893"/>
    <x v="174"/>
    <n v="1361297"/>
    <n v="22586034"/>
    <n v="5.7975539436582062E-2"/>
    <n v="6.0271626262494778E-2"/>
    <x v="168"/>
    <n v="-5.7692333235662363E-2"/>
    <n v="-3.8095650777910106E-2"/>
    <n v="0.2374999606493316"/>
    <n v="0.40400003165364579"/>
    <n v="0.7153997619121073"/>
    <n v="0.8445999780959943"/>
    <x v="166"/>
    <x v="168"/>
    <x v="168"/>
    <x v="168"/>
  </r>
  <r>
    <x v="175"/>
    <x v="175"/>
    <n v="22586034"/>
    <n v="5646508"/>
    <n v="2236017"/>
    <n v="1632292"/>
    <n v="1271556"/>
    <x v="175"/>
    <n v="1256715"/>
    <n v="21065820"/>
    <n v="5.6298330198210095E-2"/>
    <n v="5.965659062880059E-2"/>
    <x v="169"/>
    <n v="7.2164957262522922E-2"/>
    <n v="-5.6293200720880954E-2"/>
    <n v="0.24999997786242595"/>
    <n v="0.39599997024709788"/>
    <n v="0.72999981663824565"/>
    <n v="0.77900032592207769"/>
    <x v="167"/>
    <x v="169"/>
    <x v="169"/>
    <x v="169"/>
  </r>
  <r>
    <x v="176"/>
    <x v="176"/>
    <n v="22368860"/>
    <n v="5759981"/>
    <n v="2234872"/>
    <n v="1615142"/>
    <n v="1324416"/>
    <x v="176"/>
    <n v="1296201"/>
    <n v="22151687"/>
    <n v="5.9208024011952333E-2"/>
    <n v="5.8514775872374865E-2"/>
    <x v="170"/>
    <n v="9.80390342279569E-3"/>
    <n v="1.1847403142917212E-2"/>
    <n v="0.2574999798827477"/>
    <n v="0.3879998909718626"/>
    <n v="0.72270000250573629"/>
    <n v="0.81999972757813244"/>
    <x v="168"/>
    <x v="170"/>
    <x v="170"/>
    <x v="170"/>
  </r>
  <r>
    <x v="177"/>
    <x v="177"/>
    <n v="22368860"/>
    <n v="5759981"/>
    <n v="2234872"/>
    <n v="1680400"/>
    <n v="1322811"/>
    <x v="177"/>
    <n v="616058"/>
    <n v="10207150"/>
    <n v="5.9136272478794182E-2"/>
    <n v="6.035553509059826E-2"/>
    <x v="171"/>
    <n v="1.1914892991677402"/>
    <n v="-2.0201338783159994E-2"/>
    <n v="0.2574999798827477"/>
    <n v="0.3879998909718626"/>
    <n v="0.75189988509409045"/>
    <n v="0.78720007141156867"/>
    <x v="169"/>
    <x v="171"/>
    <x v="171"/>
    <x v="171"/>
  </r>
  <r>
    <x v="178"/>
    <x v="178"/>
    <n v="21282993"/>
    <n v="5373955"/>
    <n v="2063599"/>
    <n v="1461234"/>
    <n v="1234158"/>
    <x v="178"/>
    <n v="1336086"/>
    <n v="21065820"/>
    <n v="5.7987990692850391E-2"/>
    <n v="6.342435281417956E-2"/>
    <x v="172"/>
    <n v="1.0309259264533743E-2"/>
    <n v="-8.5714112641505413E-2"/>
    <n v="0.25249996558284826"/>
    <n v="0.38400005210315308"/>
    <n v="0.70809978101365623"/>
    <n v="0.84459983821893003"/>
    <x v="170"/>
    <x v="172"/>
    <x v="172"/>
    <x v="172"/>
  </r>
  <r>
    <x v="179"/>
    <x v="179"/>
    <n v="46685340"/>
    <n v="9999999"/>
    <n v="3502000"/>
    <n v="2286105"/>
    <n v="1729667"/>
    <x v="179"/>
    <n v="1579663"/>
    <n v="44889750"/>
    <n v="3.7049467777250843E-2"/>
    <n v="3.51898373236652E-2"/>
    <x v="173"/>
    <n v="4.0000000000000036E-2"/>
    <n v="5.2845667812594366E-2"/>
    <n v="0.2141999822642397"/>
    <n v="0.35020003502000352"/>
    <n v="0.65279982866933184"/>
    <n v="0.75659998119071525"/>
    <x v="171"/>
    <x v="173"/>
    <x v="173"/>
    <x v="173"/>
  </r>
  <r>
    <x v="180"/>
    <x v="180"/>
    <n v="43991955"/>
    <n v="8776395"/>
    <n v="3133173"/>
    <n v="2066640"/>
    <n v="1692578"/>
    <x v="180"/>
    <n v="1662014"/>
    <n v="43543058"/>
    <n v="3.8474716570336555E-2"/>
    <n v="3.8169436790590136E-2"/>
    <x v="174"/>
    <n v="1.0309266749248591E-2"/>
    <n v="7.9980163558943662E-3"/>
    <n v="0.19949999948854286"/>
    <n v="0.35699999829086998"/>
    <n v="0.65959970930427403"/>
    <n v="0.81899992257964616"/>
    <x v="172"/>
    <x v="174"/>
    <x v="174"/>
    <x v="174"/>
  </r>
  <r>
    <x v="181"/>
    <x v="181"/>
    <n v="21500167"/>
    <n v="5213790"/>
    <n v="2189792"/>
    <n v="1582562"/>
    <n v="1297701"/>
    <x v="181"/>
    <n v="1233893"/>
    <n v="21282993"/>
    <n v="6.0357717221452278E-2"/>
    <n v="5.7975539436582062E-2"/>
    <x v="175"/>
    <n v="1.0204109920066262E-2"/>
    <n v="4.1089359547503923E-2"/>
    <n v="0.24249997686064484"/>
    <n v="0.4200000383598112"/>
    <n v="0.72269969019888647"/>
    <n v="0.82000010110188415"/>
    <x v="173"/>
    <x v="175"/>
    <x v="175"/>
    <x v="175"/>
  </r>
  <r>
    <x v="182"/>
    <x v="182"/>
    <n v="21934513"/>
    <n v="5264283"/>
    <n v="2105713"/>
    <n v="1583285"/>
    <n v="1311277"/>
    <x v="182"/>
    <n v="1271556"/>
    <n v="22586034"/>
    <n v="5.9781450356340256E-2"/>
    <n v="5.6298330198210095E-2"/>
    <x v="176"/>
    <n v="-2.8846188755405233E-2"/>
    <n v="6.1868978100542371E-2"/>
    <n v="0.23999999452916962"/>
    <n v="0.39999996200812155"/>
    <n v="0.75189971282886126"/>
    <n v="0.82820022927015668"/>
    <x v="174"/>
    <x v="176"/>
    <x v="176"/>
    <x v="176"/>
  </r>
  <r>
    <x v="183"/>
    <x v="183"/>
    <n v="22151687"/>
    <n v="5814817"/>
    <n v="2302667"/>
    <n v="1731375"/>
    <n v="1462320"/>
    <x v="183"/>
    <n v="1324416"/>
    <n v="22368860"/>
    <n v="6.6013933837183597E-2"/>
    <n v="5.9208024011952333E-2"/>
    <x v="177"/>
    <n v="-9.7087200688814601E-3"/>
    <n v="0.11494911270569252"/>
    <n v="0.26249996219249577"/>
    <n v="0.39599990850958855"/>
    <n v="0.75189986220326255"/>
    <n v="0.8446003898635478"/>
    <x v="175"/>
    <x v="177"/>
    <x v="177"/>
    <x v="177"/>
  </r>
  <r>
    <x v="184"/>
    <x v="184"/>
    <n v="22368860"/>
    <n v="5759981"/>
    <n v="2373112"/>
    <n v="1645753"/>
    <n v="1349517"/>
    <x v="184"/>
    <n v="1322811"/>
    <n v="22368860"/>
    <n v="6.0330164344539687E-2"/>
    <n v="5.9136272478794182E-2"/>
    <x v="178"/>
    <n v="0"/>
    <n v="2.0188825160964097E-2"/>
    <n v="0.2574999798827477"/>
    <n v="0.41199997013879036"/>
    <n v="0.69349992752133061"/>
    <n v="0.81999972049268632"/>
    <x v="25"/>
    <x v="178"/>
    <x v="178"/>
    <x v="178"/>
  </r>
  <r>
    <x v="185"/>
    <x v="185"/>
    <n v="20631473"/>
    <n v="4899974"/>
    <n v="2038389"/>
    <n v="1562425"/>
    <n v="1255565"/>
    <x v="185"/>
    <n v="1234158"/>
    <n v="21282993"/>
    <n v="6.0856779348716403E-2"/>
    <n v="5.7987990692850391E-2"/>
    <x v="179"/>
    <n v="-3.061223578845329E-2"/>
    <n v="4.9472116926095211E-2"/>
    <n v="0.23749995940667931"/>
    <n v="0.41599996244878035"/>
    <n v="0.7664999173366811"/>
    <n v="0.80360017280829477"/>
    <x v="176"/>
    <x v="179"/>
    <x v="179"/>
    <x v="179"/>
  </r>
  <r>
    <x v="186"/>
    <x v="186"/>
    <n v="44889750"/>
    <n v="9332579"/>
    <n v="3204807"/>
    <n v="2179269"/>
    <n v="1750824"/>
    <x v="186"/>
    <n v="1729667"/>
    <n v="46685340"/>
    <n v="3.9002756754047414E-2"/>
    <n v="3.7049467777250843E-2"/>
    <x v="180"/>
    <n v="-3.8461538461538436E-2"/>
    <n v="5.2721107588917349E-2"/>
    <n v="0.20789999944307999"/>
    <n v="0.34339993264455626"/>
    <n v="0.68000007488750491"/>
    <n v="0.80339967209188035"/>
    <x v="177"/>
    <x v="180"/>
    <x v="180"/>
    <x v="180"/>
  </r>
  <r>
    <x v="187"/>
    <x v="187"/>
    <n v="43543058"/>
    <n v="9144042"/>
    <n v="3140064"/>
    <n v="2135243"/>
    <n v="1632180"/>
    <x v="187"/>
    <n v="1692578"/>
    <n v="43991955"/>
    <n v="3.748427590914722E-2"/>
    <n v="3.8474716570336555E-2"/>
    <x v="181"/>
    <n v="-1.0204070266938592E-2"/>
    <n v="-2.5742636969883437E-2"/>
    <n v="0.2099999958661608"/>
    <n v="0.34339999750657313"/>
    <n v="0.67999983439827982"/>
    <n v="0.76440011745735736"/>
    <x v="178"/>
    <x v="181"/>
    <x v="181"/>
    <x v="181"/>
  </r>
  <r>
    <x v="188"/>
    <x v="188"/>
    <n v="21282993"/>
    <n v="5267540"/>
    <n v="2022735"/>
    <n v="1535660"/>
    <n v="1284426"/>
    <x v="188"/>
    <n v="1297701"/>
    <n v="21500167"/>
    <n v="6.0349876542270156E-2"/>
    <n v="6.0357717221452278E-2"/>
    <x v="182"/>
    <n v="-1.0101037819845726E-2"/>
    <n v="-1.2990350767172476E-4"/>
    <n v="0.2474999639383427"/>
    <n v="0.38399993165690244"/>
    <n v="0.75919979631538481"/>
    <n v="0.83639998437154062"/>
    <x v="179"/>
    <x v="182"/>
    <x v="182"/>
    <x v="182"/>
  </r>
  <r>
    <x v="189"/>
    <x v="189"/>
    <n v="22803207"/>
    <n v="5643793"/>
    <n v="2234942"/>
    <n v="1647823"/>
    <n v="1351214"/>
    <x v="189"/>
    <n v="1311277"/>
    <n v="21934513"/>
    <n v="5.9255437184778437E-2"/>
    <n v="5.9781450356340256E-2"/>
    <x v="183"/>
    <n v="3.9603979354362773E-2"/>
    <n v="-8.7989362657882042E-3"/>
    <n v="0.24749996787732534"/>
    <n v="0.39599999503879751"/>
    <n v="0.73730011785540739"/>
    <n v="0.81999947809928619"/>
    <x v="180"/>
    <x v="183"/>
    <x v="183"/>
    <x v="183"/>
  </r>
  <r>
    <x v="190"/>
    <x v="190"/>
    <n v="22803207"/>
    <n v="5814817"/>
    <n v="2395704"/>
    <n v="1818819"/>
    <n v="1506346"/>
    <x v="190"/>
    <n v="1462320"/>
    <n v="22151687"/>
    <n v="6.6058515365843062E-2"/>
    <n v="6.6013933837183597E-2"/>
    <x v="184"/>
    <n v="2.9411755411675955E-2"/>
    <n v="6.7533513105622056E-4"/>
    <n v="0.25499996557501758"/>
    <n v="0.41199989612742755"/>
    <n v="0.75920021839091978"/>
    <n v="0.82820005728992274"/>
    <x v="181"/>
    <x v="184"/>
    <x v="184"/>
    <x v="184"/>
  </r>
  <r>
    <x v="191"/>
    <x v="191"/>
    <n v="21500167"/>
    <n v="5321291"/>
    <n v="2149801"/>
    <n v="1600742"/>
    <n v="1338860"/>
    <x v="191"/>
    <n v="1349517"/>
    <n v="22368860"/>
    <n v="6.2272074444817103E-2"/>
    <n v="6.0330164344539687E-2"/>
    <x v="185"/>
    <n v="-3.8834924980530983E-2"/>
    <n v="3.2188045919904207E-2"/>
    <n v="0.24749998453500385"/>
    <n v="0.40399989401068276"/>
    <n v="0.74460008158894708"/>
    <n v="0.83639961967637511"/>
    <x v="182"/>
    <x v="185"/>
    <x v="185"/>
    <x v="185"/>
  </r>
  <r>
    <x v="192"/>
    <x v="192"/>
    <n v="20848646"/>
    <n v="5160040"/>
    <n v="2125936"/>
    <n v="1598491"/>
    <n v="1376301"/>
    <x v="192"/>
    <n v="1255565"/>
    <n v="20631473"/>
    <n v="6.6013927235370584E-2"/>
    <n v="6.0856779348716403E-2"/>
    <x v="186"/>
    <n v="1.0526296401619062E-2"/>
    <n v="8.4742372860435511E-2"/>
    <n v="0.24750000551594573"/>
    <n v="0.4119999069774653"/>
    <n v="0.75189986904591677"/>
    <n v="0.86100015577191236"/>
    <x v="183"/>
    <x v="186"/>
    <x v="186"/>
    <x v="186"/>
  </r>
  <r>
    <x v="193"/>
    <x v="193"/>
    <n v="44889750"/>
    <n v="9898190"/>
    <n v="3466346"/>
    <n v="2404257"/>
    <n v="1912827"/>
    <x v="193"/>
    <n v="1750824"/>
    <n v="44889750"/>
    <n v="4.2611665246520644E-2"/>
    <n v="3.9002756754047414E-2"/>
    <x v="187"/>
    <n v="0"/>
    <n v="9.2529574645995316E-2"/>
    <n v="0.22050000278460005"/>
    <n v="0.35019998605805708"/>
    <n v="0.6935998310612963"/>
    <n v="0.79560005440350179"/>
    <x v="184"/>
    <x v="187"/>
    <x v="187"/>
    <x v="187"/>
  </r>
  <r>
    <x v="194"/>
    <x v="194"/>
    <n v="43094160"/>
    <n v="9230769"/>
    <n v="3232615"/>
    <n v="2264123"/>
    <n v="1801336"/>
    <x v="194"/>
    <n v="1632180"/>
    <n v="43543058"/>
    <n v="4.1800002598960044E-2"/>
    <n v="3.748427590914722E-2"/>
    <x v="188"/>
    <n v="-1.0309289715021874E-2"/>
    <n v="0.11513432192936301"/>
    <n v="0.21419999832923997"/>
    <n v="0.35019996708833251"/>
    <n v="0.70039983109649617"/>
    <n v="0.79559988569525597"/>
    <x v="185"/>
    <x v="188"/>
    <x v="188"/>
    <x v="188"/>
  </r>
  <r>
    <x v="195"/>
    <x v="195"/>
    <n v="21500167"/>
    <n v="5590043"/>
    <n v="2236017"/>
    <n v="1599646"/>
    <n v="1298593"/>
    <x v="195"/>
    <n v="1284426"/>
    <n v="21282993"/>
    <n v="6.0399205271289287E-2"/>
    <n v="6.0349876542270156E-2"/>
    <x v="189"/>
    <n v="1.0204109920066262E-2"/>
    <n v="8.1737912064450136E-4"/>
    <n v="0.25999998046526801"/>
    <n v="0.39999996422209988"/>
    <n v="0.71539974874967405"/>
    <n v="0.8118002358021712"/>
    <x v="186"/>
    <x v="189"/>
    <x v="189"/>
    <x v="189"/>
  </r>
  <r>
    <x v="196"/>
    <x v="196"/>
    <n v="20631473"/>
    <n v="2063147"/>
    <n v="817006"/>
    <n v="596414"/>
    <n v="498841"/>
    <x v="196"/>
    <n v="1351214"/>
    <n v="22803207"/>
    <n v="2.4178642019404045E-2"/>
    <n v="5.9255437184778437E-2"/>
    <x v="190"/>
    <n v="-9.5238095238095233E-2"/>
    <n v="-0.59195909830169868"/>
    <n v="9.9999985459109E-2"/>
    <n v="0.39599989724435536"/>
    <n v="0.72999953488713665"/>
    <n v="0.83640055397760615"/>
    <x v="187"/>
    <x v="190"/>
    <x v="190"/>
    <x v="190"/>
  </r>
  <r>
    <x v="197"/>
    <x v="197"/>
    <n v="21500167"/>
    <n v="5267540"/>
    <n v="2064876"/>
    <n v="1552580"/>
    <n v="1285847"/>
    <x v="197"/>
    <n v="1506346"/>
    <n v="22803207"/>
    <n v="5.9806372666779753E-2"/>
    <n v="6.6058515365843062E-2"/>
    <x v="191"/>
    <n v="-5.7142839601464823E-2"/>
    <n v="-9.4645522449875008E-2"/>
    <n v="0.24499995744219102"/>
    <n v="0.39200006074942001"/>
    <n v="0.75189987195357011"/>
    <n v="0.82820015715776318"/>
    <x v="188"/>
    <x v="191"/>
    <x v="191"/>
    <x v="191"/>
  </r>
  <r>
    <x v="198"/>
    <x v="198"/>
    <n v="22151687"/>
    <n v="5759438"/>
    <n v="2211624"/>
    <n v="1695210"/>
    <n v="1445675"/>
    <x v="198"/>
    <n v="1338860"/>
    <n v="21500167"/>
    <n v="6.5262523797848901E-2"/>
    <n v="6.2272074444817103E-2"/>
    <x v="192"/>
    <n v="3.0303020437004058E-2"/>
    <n v="4.8022317863873454E-2"/>
    <n v="0.25999997201116104"/>
    <n v="0.38399996666341402"/>
    <n v="0.76650009223991056"/>
    <n v="0.85279994808902737"/>
    <x v="189"/>
    <x v="192"/>
    <x v="192"/>
    <x v="192"/>
  </r>
  <r>
    <x v="199"/>
    <x v="199"/>
    <n v="22586034"/>
    <n v="5872368"/>
    <n v="2442905"/>
    <n v="1783320"/>
    <n v="1491569"/>
    <x v="199"/>
    <n v="1376301"/>
    <n v="20848646"/>
    <n v="6.6039438353807489E-2"/>
    <n v="6.6013927235370584E-2"/>
    <x v="193"/>
    <n v="8.3333373303954517E-2"/>
    <n v="3.8645054922947786E-4"/>
    <n v="0.25999996280887561"/>
    <n v="0.41599998501456315"/>
    <n v="0.72999973392334128"/>
    <n v="0.83640008523428211"/>
    <x v="190"/>
    <x v="193"/>
    <x v="193"/>
    <x v="193"/>
  </r>
  <r>
    <x v="200"/>
    <x v="200"/>
    <n v="44440853"/>
    <n v="9332579"/>
    <n v="3331730"/>
    <n v="2152298"/>
    <n v="1729156"/>
    <x v="200"/>
    <n v="1912827"/>
    <n v="44889750"/>
    <n v="3.8909154151474099E-2"/>
    <n v="4.2611665246520644E-2"/>
    <x v="194"/>
    <n v="-9.9999888615998067E-3"/>
    <n v="-8.6889612823776385E-2"/>
    <n v="0.20999999707476361"/>
    <n v="0.35699992467248337"/>
    <n v="0.64600012606063517"/>
    <n v="0.803399900943085"/>
    <x v="191"/>
    <x v="194"/>
    <x v="194"/>
    <x v="194"/>
  </r>
  <r>
    <x v="201"/>
    <x v="201"/>
    <n v="42645263"/>
    <n v="9134615"/>
    <n v="2950480"/>
    <n v="1926073"/>
    <n v="1547407"/>
    <x v="201"/>
    <n v="1801336"/>
    <n v="43094160"/>
    <n v="3.6285554154045198E-2"/>
    <n v="4.1800002598960044E-2"/>
    <x v="195"/>
    <n v="-1.0416655064166447E-2"/>
    <n v="-0.13192459574277737"/>
    <n v="0.2141999921538765"/>
    <n v="0.3229999293894707"/>
    <n v="0.65279988340880124"/>
    <n v="0.80339997497498794"/>
    <x v="192"/>
    <x v="195"/>
    <x v="195"/>
    <x v="195"/>
  </r>
  <r>
    <x v="202"/>
    <x v="202"/>
    <n v="21500167"/>
    <n v="5321291"/>
    <n v="2128516"/>
    <n v="1553817"/>
    <n v="1286871"/>
    <x v="202"/>
    <n v="1298593"/>
    <n v="21500167"/>
    <n v="5.9854000203812367E-2"/>
    <n v="6.0399205271289287E-2"/>
    <x v="196"/>
    <n v="0"/>
    <n v="-9.0266927359072824E-3"/>
    <n v="0.24749998453500385"/>
    <n v="0.39999992483027147"/>
    <n v="0.7300001503394854"/>
    <n v="0.82819984592780227"/>
    <x v="193"/>
    <x v="196"/>
    <x v="196"/>
    <x v="196"/>
  </r>
  <r>
    <x v="203"/>
    <x v="203"/>
    <n v="21282993"/>
    <n v="5054710"/>
    <n v="2001665"/>
    <n v="1505052"/>
    <n v="1172435"/>
    <x v="203"/>
    <n v="498841"/>
    <n v="20631473"/>
    <n v="5.5087881671529941E-2"/>
    <n v="2.4178642019404045E-2"/>
    <x v="197"/>
    <n v="3.1578937674493712E-2"/>
    <n v="1.2783695472773182"/>
    <n v="0.2374999606493316"/>
    <n v="0.3959999683463542"/>
    <n v="0.75190004321402437"/>
    <n v="0.77899966247013397"/>
    <x v="194"/>
    <x v="197"/>
    <x v="197"/>
    <x v="197"/>
  </r>
  <r>
    <x v="204"/>
    <x v="204"/>
    <n v="21934513"/>
    <n v="5593301"/>
    <n v="2192574"/>
    <n v="1536555"/>
    <n v="1297775"/>
    <x v="204"/>
    <n v="1285847"/>
    <n v="21500167"/>
    <n v="5.9165890758550235E-2"/>
    <n v="5.9806372666779753E-2"/>
    <x v="198"/>
    <n v="2.0201982617158221E-2"/>
    <n v="-1.0709258556743761E-2"/>
    <n v="0.25500000843419685"/>
    <n v="0.39200000143028241"/>
    <n v="0.70079960813181219"/>
    <n v="0.84460042107181321"/>
    <x v="195"/>
    <x v="198"/>
    <x v="198"/>
    <x v="198"/>
  </r>
  <r>
    <x v="205"/>
    <x v="205"/>
    <n v="20631473"/>
    <n v="5415761"/>
    <n v="2122978"/>
    <n v="1580769"/>
    <n v="1296231"/>
    <x v="205"/>
    <n v="1445675"/>
    <n v="22151687"/>
    <n v="6.2827845592992801E-2"/>
    <n v="6.5262523797848901E-2"/>
    <x v="199"/>
    <n v="-6.8627459389436152E-2"/>
    <n v="-3.730591560322627E-2"/>
    <n v="0.2624999678888657"/>
    <n v="0.39199994239036767"/>
    <n v="0.74459980272993875"/>
    <n v="0.8200002656934694"/>
    <x v="196"/>
    <x v="199"/>
    <x v="199"/>
    <x v="199"/>
  </r>
  <r>
    <x v="206"/>
    <x v="206"/>
    <n v="21065820"/>
    <n v="5319119"/>
    <n v="2063818"/>
    <n v="1566850"/>
    <n v="1246273"/>
    <x v="206"/>
    <n v="1491569"/>
    <n v="22586034"/>
    <n v="5.916090615034212E-2"/>
    <n v="6.6039438353807489E-2"/>
    <x v="200"/>
    <n v="-6.7307699970698742E-2"/>
    <n v="-0.10415794523589839"/>
    <n v="0.25249997389135576"/>
    <n v="0.387999967663818"/>
    <n v="0.75919969687249556"/>
    <n v="0.79540032549382522"/>
    <x v="197"/>
    <x v="200"/>
    <x v="200"/>
    <x v="200"/>
  </r>
  <r>
    <x v="207"/>
    <x v="207"/>
    <n v="44889750"/>
    <n v="9615384"/>
    <n v="3171153"/>
    <n v="2156384"/>
    <n v="1698799"/>
    <x v="207"/>
    <n v="1729156"/>
    <n v="44440853"/>
    <n v="3.7843806214113464E-2"/>
    <n v="3.8909154151474099E-2"/>
    <x v="201"/>
    <n v="1.0100998736455313E-2"/>
    <n v="-2.7380393138674131E-2"/>
    <n v="0.21419998997543982"/>
    <n v="0.32979993310719574"/>
    <n v="0.6799999873862913"/>
    <n v="0.78779985382937356"/>
    <x v="198"/>
    <x v="201"/>
    <x v="201"/>
    <x v="201"/>
  </r>
  <r>
    <x v="208"/>
    <x v="208"/>
    <n v="43543058"/>
    <n v="8778280"/>
    <n v="3074153"/>
    <n v="2027711"/>
    <n v="1660696"/>
    <x v="208"/>
    <n v="1547407"/>
    <n v="42645263"/>
    <n v="3.8139167901344917E-2"/>
    <n v="3.6285554154045198E-2"/>
    <x v="202"/>
    <n v="2.1052631332113103E-2"/>
    <n v="5.1084068867474519E-2"/>
    <n v="0.2015999886824669"/>
    <n v="0.35019992527009847"/>
    <n v="0.65959989629663851"/>
    <n v="0.8190003407783456"/>
    <x v="199"/>
    <x v="202"/>
    <x v="202"/>
    <x v="202"/>
  </r>
  <r>
    <x v="209"/>
    <x v="209"/>
    <n v="21500167"/>
    <n v="5536293"/>
    <n v="2214517"/>
    <n v="1551933"/>
    <n v="1298037"/>
    <x v="209"/>
    <n v="1286871"/>
    <n v="21500167"/>
    <n v="6.0373345007041106E-2"/>
    <n v="5.9854000203812367E-2"/>
    <x v="203"/>
    <n v="0"/>
    <n v="8.6768603846072434E-3"/>
    <n v="0.25749999988372185"/>
    <n v="0.39999996387474435"/>
    <n v="0.70079976807583777"/>
    <n v="0.83640015387262212"/>
    <x v="200"/>
    <x v="203"/>
    <x v="203"/>
    <x v="203"/>
  </r>
  <r>
    <x v="210"/>
    <x v="210"/>
    <n v="20848646"/>
    <n v="5212161"/>
    <n v="2043167"/>
    <n v="1416936"/>
    <n v="1208363"/>
    <x v="210"/>
    <n v="1172435"/>
    <n v="21282993"/>
    <n v="5.7958823800835793E-2"/>
    <n v="5.5087881671529941E-2"/>
    <x v="204"/>
    <n v="-2.0408172854259776E-2"/>
    <n v="5.2115674848858706E-2"/>
    <n v="0.24999997601762725"/>
    <n v="0.39199997851179197"/>
    <n v="0.69349984607229853"/>
    <n v="0.85279998532043788"/>
    <x v="201"/>
    <x v="204"/>
    <x v="204"/>
    <x v="204"/>
  </r>
  <r>
    <x v="211"/>
    <x v="211"/>
    <n v="22368860"/>
    <n v="5592215"/>
    <n v="2214517"/>
    <n v="1535767"/>
    <n v="1322295"/>
    <x v="211"/>
    <n v="1297775"/>
    <n v="21934513"/>
    <n v="5.9113204696171373E-2"/>
    <n v="5.9165890758550235E-2"/>
    <x v="205"/>
    <n v="1.9801989677181275E-2"/>
    <n v="-8.9048033763017287E-4"/>
    <n v="0.25"/>
    <n v="0.39599997496519718"/>
    <n v="0.69349975638028516"/>
    <n v="0.86099974800864976"/>
    <x v="202"/>
    <x v="205"/>
    <x v="205"/>
    <x v="205"/>
  </r>
  <r>
    <x v="212"/>
    <x v="212"/>
    <n v="22151687"/>
    <n v="5704059"/>
    <n v="2327256"/>
    <n v="1749863"/>
    <n v="1506632"/>
    <x v="212"/>
    <n v="1296231"/>
    <n v="20631473"/>
    <n v="6.8014323243191371E-2"/>
    <n v="6.2827845592992801E-2"/>
    <x v="206"/>
    <n v="7.3684220220243013E-2"/>
    <n v="8.2550620688114362E-2"/>
    <n v="0.25749998182982631"/>
    <n v="0.40799998737740967"/>
    <n v="0.75189966209132131"/>
    <n v="0.86099997542664763"/>
    <x v="203"/>
    <x v="206"/>
    <x v="206"/>
    <x v="206"/>
  </r>
  <r>
    <x v="213"/>
    <x v="213"/>
    <n v="22803207"/>
    <n v="5814817"/>
    <n v="2256149"/>
    <n v="1581109"/>
    <n v="1322439"/>
    <x v="213"/>
    <n v="1246273"/>
    <n v="21065820"/>
    <n v="5.7993553275203794E-2"/>
    <n v="5.916090615034212E-2"/>
    <x v="207"/>
    <n v="8.2474216527056665E-2"/>
    <n v="-1.9731828856234923E-2"/>
    <n v="0.25499996557501758"/>
    <n v="0.38800000068789781"/>
    <n v="0.7007999028432963"/>
    <n v="0.83639964101146724"/>
    <x v="204"/>
    <x v="207"/>
    <x v="207"/>
    <x v="207"/>
  </r>
  <r>
    <x v="214"/>
    <x v="214"/>
    <n v="45338648"/>
    <n v="9045060"/>
    <n v="3167580"/>
    <n v="2240112"/>
    <n v="1782233"/>
    <x v="214"/>
    <n v="1698799"/>
    <n v="44889750"/>
    <n v="3.930935479152356E-2"/>
    <n v="3.7843806214113464E-2"/>
    <x v="208"/>
    <n v="1.0000011138400211E-2"/>
    <n v="3.8726246750083293E-2"/>
    <n v="0.19949999391247838"/>
    <n v="0.35019999867330898"/>
    <n v="0.70719981815771027"/>
    <n v="0.79559995214524992"/>
    <x v="205"/>
    <x v="208"/>
    <x v="208"/>
    <x v="208"/>
  </r>
  <r>
    <x v="215"/>
    <x v="215"/>
    <n v="43991955"/>
    <n v="9053544"/>
    <n v="2924294"/>
    <n v="2068061"/>
    <n v="1677611"/>
    <x v="215"/>
    <n v="1660696"/>
    <n v="43543058"/>
    <n v="3.8134495273056179E-2"/>
    <n v="3.8139167901344917E-2"/>
    <x v="209"/>
    <n v="1.0309266749248591E-2"/>
    <n v="-1.2251521325334913E-4"/>
    <n v="0.20579999229404558"/>
    <n v="0.3229999213567637"/>
    <n v="0.70720009684388774"/>
    <n v="0.81119995976907833"/>
    <x v="206"/>
    <x v="209"/>
    <x v="209"/>
    <x v="209"/>
  </r>
  <r>
    <x v="216"/>
    <x v="216"/>
    <n v="22368860"/>
    <n v="5592215"/>
    <n v="2214517"/>
    <n v="1551933"/>
    <n v="1208956"/>
    <x v="216"/>
    <n v="1298037"/>
    <n v="21500167"/>
    <n v="5.4046384125073878E-2"/>
    <n v="6.0373345007041106E-2"/>
    <x v="210"/>
    <n v="4.0404011745583279E-2"/>
    <n v="-0.10479725582919641"/>
    <n v="0.25"/>
    <n v="0.39599997496519718"/>
    <n v="0.70079976807583777"/>
    <n v="0.77900012436103883"/>
    <x v="207"/>
    <x v="210"/>
    <x v="48"/>
    <x v="210"/>
  </r>
  <r>
    <x v="217"/>
    <x v="217"/>
    <n v="22586034"/>
    <n v="5420648"/>
    <n v="2124894"/>
    <n v="1535660"/>
    <n v="1221464"/>
    <x v="217"/>
    <n v="1208363"/>
    <n v="20848646"/>
    <n v="5.4080499480342589E-2"/>
    <n v="5.7958823800835793E-2"/>
    <x v="211"/>
    <n v="8.3333373303954517E-2"/>
    <n v="-6.6915166081014887E-2"/>
    <n v="0.23999999291597632"/>
    <n v="0.39199999704832339"/>
    <n v="0.72269957936725315"/>
    <n v="0.79540002344268912"/>
    <x v="208"/>
    <x v="211"/>
    <x v="210"/>
    <x v="211"/>
  </r>
  <r>
    <x v="218"/>
    <x v="218"/>
    <n v="22586034"/>
    <n v="5364183"/>
    <n v="2124216"/>
    <n v="1488650"/>
    <n v="1184072"/>
    <x v="218"/>
    <n v="1322295"/>
    <n v="22368860"/>
    <n v="5.2424963143152974E-2"/>
    <n v="5.9113204696171373E-2"/>
    <x v="212"/>
    <n v="9.7087647738864913E-3"/>
    <n v="-0.1131429362930747"/>
    <n v="0.23749999667936389"/>
    <n v="0.39599991275465435"/>
    <n v="0.70079973034757292"/>
    <n v="0.79539985893258991"/>
    <x v="209"/>
    <x v="212"/>
    <x v="211"/>
    <x v="212"/>
  </r>
  <r>
    <x v="219"/>
    <x v="219"/>
    <n v="20848646"/>
    <n v="5264283"/>
    <n v="2168884"/>
    <n v="1519954"/>
    <n v="1233898"/>
    <x v="219"/>
    <n v="1506632"/>
    <n v="22151687"/>
    <n v="5.9183603577901416E-2"/>
    <n v="6.8014323243191371E-2"/>
    <x v="213"/>
    <n v="-5.8823555966640351E-2"/>
    <n v="-0.12983617632590294"/>
    <n v="0.25249999448405425"/>
    <n v="0.41199988678420213"/>
    <n v="0.70080004278698171"/>
    <n v="0.8117995676184937"/>
    <x v="210"/>
    <x v="213"/>
    <x v="212"/>
    <x v="213"/>
  </r>
  <r>
    <x v="220"/>
    <x v="220"/>
    <n v="22586034"/>
    <n v="5590043"/>
    <n v="2124216"/>
    <n v="1566184"/>
    <n v="1322799"/>
    <x v="220"/>
    <n v="1322439"/>
    <n v="22803207"/>
    <n v="5.8567121611523297E-2"/>
    <n v="5.7993553275203794E-2"/>
    <x v="214"/>
    <n v="-9.5237919824172623E-3"/>
    <n v="9.8902085477963197E-3"/>
    <n v="0.24749998162581355"/>
    <n v="0.37999993917756986"/>
    <n v="0.7372997849559555"/>
    <n v="0.84459999591363466"/>
    <x v="211"/>
    <x v="214"/>
    <x v="213"/>
    <x v="214"/>
  </r>
  <r>
    <x v="221"/>
    <x v="221"/>
    <n v="46685340"/>
    <n v="9411764"/>
    <n v="3328000"/>
    <n v="2330931"/>
    <n v="1890851"/>
    <x v="221"/>
    <n v="1782233"/>
    <n v="45338648"/>
    <n v="4.0502029116634898E-2"/>
    <n v="3.930935479152356E-2"/>
    <x v="215"/>
    <n v="2.9702958941342894E-2"/>
    <n v="3.034072503699603E-2"/>
    <n v="0.2015999883475198"/>
    <n v="0.353600026520002"/>
    <n v="0.70039993990384619"/>
    <n v="0.81119990252821728"/>
    <x v="212"/>
    <x v="215"/>
    <x v="214"/>
    <x v="215"/>
  </r>
  <r>
    <x v="222"/>
    <x v="222"/>
    <n v="43991955"/>
    <n v="9700226"/>
    <n v="3166153"/>
    <n v="1033432"/>
    <n v="765773"/>
    <x v="222"/>
    <n v="1677611"/>
    <n v="43991955"/>
    <n v="1.7407114550830941E-2"/>
    <n v="3.8134495273056179E-2"/>
    <x v="216"/>
    <n v="0"/>
    <n v="-0.54353363205176897"/>
    <n v="0.22049999823831426"/>
    <n v="0.32639992099153153"/>
    <n v="0.32639989286683241"/>
    <n v="0.74099989162325142"/>
    <x v="213"/>
    <x v="216"/>
    <x v="215"/>
    <x v="216"/>
  </r>
  <r>
    <x v="223"/>
    <x v="223"/>
    <n v="20631473"/>
    <n v="5157868"/>
    <n v="2063147"/>
    <n v="1445853"/>
    <n v="1244880"/>
    <x v="223"/>
    <n v="1208956"/>
    <n v="22368860"/>
    <n v="6.0338881281040861E-2"/>
    <n v="5.4046384125073878E-2"/>
    <x v="217"/>
    <n v="-7.7669894666066996E-2"/>
    <n v="0.11642771774342786"/>
    <n v="0.24999998788259084"/>
    <n v="0.39999996122428877"/>
    <n v="0.70079979759076794"/>
    <n v="0.86100039215604907"/>
    <x v="214"/>
    <x v="217"/>
    <x v="216"/>
    <x v="217"/>
  </r>
  <r>
    <x v="224"/>
    <x v="224"/>
    <n v="20848646"/>
    <n v="5316404"/>
    <n v="2211624"/>
    <n v="1549906"/>
    <n v="1334469"/>
    <x v="224"/>
    <n v="1221464"/>
    <n v="22586034"/>
    <n v="6.4007466000429961E-2"/>
    <n v="5.4080499480342589E-2"/>
    <x v="218"/>
    <n v="-7.6923110980883114E-2"/>
    <n v="0.18355907610830524"/>
    <n v="0.25499996498573574"/>
    <n v="0.41599998796178772"/>
    <n v="0.70079995514608273"/>
    <n v="0.86099995741677238"/>
    <x v="215"/>
    <x v="218"/>
    <x v="217"/>
    <x v="218"/>
  </r>
  <r>
    <x v="225"/>
    <x v="225"/>
    <n v="22586034"/>
    <n v="5477113"/>
    <n v="2147028"/>
    <n v="1551657"/>
    <n v="1335977"/>
    <x v="225"/>
    <n v="1184072"/>
    <n v="22586034"/>
    <n v="5.9150579512985767E-2"/>
    <n v="5.2424963143152974E-2"/>
    <x v="219"/>
    <n v="0"/>
    <n v="0.12829034045226972"/>
    <n v="0.24249998915258872"/>
    <n v="0.39199994595693022"/>
    <n v="0.72269993684292888"/>
    <n v="0.86100020816456213"/>
    <x v="216"/>
    <x v="219"/>
    <x v="218"/>
    <x v="219"/>
  </r>
  <r>
    <x v="226"/>
    <x v="226"/>
    <n v="21934513"/>
    <n v="5702973"/>
    <n v="2235565"/>
    <n v="1615643"/>
    <n v="1298330"/>
    <x v="226"/>
    <n v="1233898"/>
    <n v="20848646"/>
    <n v="5.9191193349038565E-2"/>
    <n v="5.9183603577901416E-2"/>
    <x v="220"/>
    <n v="5.2083334332598819E-2"/>
    <n v="1.282411120364646E-4"/>
    <n v="0.25999998267570379"/>
    <n v="0.39199992705559011"/>
    <n v="0.7227000780563303"/>
    <n v="0.8035995575755287"/>
    <x v="217"/>
    <x v="220"/>
    <x v="219"/>
    <x v="220"/>
  </r>
  <r>
    <x v="227"/>
    <x v="227"/>
    <n v="21282993"/>
    <n v="5480370"/>
    <n v="2279834"/>
    <n v="1581065"/>
    <n v="1257579"/>
    <x v="227"/>
    <n v="1322799"/>
    <n v="22586034"/>
    <n v="5.9088446817606902E-2"/>
    <n v="5.8567121611523297E-2"/>
    <x v="221"/>
    <n v="-5.7692333235662363E-2"/>
    <n v="8.9013287957289133E-3"/>
    <n v="0.2574999672273538"/>
    <n v="0.41600001459755453"/>
    <n v="0.69350005307403961"/>
    <n v="0.79539993611900839"/>
    <x v="218"/>
    <x v="221"/>
    <x v="220"/>
    <x v="221"/>
  </r>
  <r>
    <x v="228"/>
    <x v="228"/>
    <n v="46685340"/>
    <n v="10098039"/>
    <n v="3399000"/>
    <n v="2357546"/>
    <n v="1857275"/>
    <x v="228"/>
    <n v="1890851"/>
    <n v="46685340"/>
    <n v="3.9782831184264698E-2"/>
    <n v="4.0502029116634898E-2"/>
    <x v="222"/>
    <n v="0"/>
    <n v="-1.7757083979647148E-2"/>
    <n v="0.21629999910035999"/>
    <n v="0.33660000718951472"/>
    <n v="0.69359988231832892"/>
    <n v="0.78780011079317225"/>
    <x v="219"/>
    <x v="222"/>
    <x v="221"/>
    <x v="222"/>
  </r>
  <r>
    <x v="229"/>
    <x v="229"/>
    <n v="45338648"/>
    <n v="9521116"/>
    <n v="3140064"/>
    <n v="2028481"/>
    <n v="1582215"/>
    <x v="229"/>
    <n v="765773"/>
    <n v="43991955"/>
    <n v="3.4897710227265712E-2"/>
    <n v="1.7407114550830941E-2"/>
    <x v="223"/>
    <n v="3.0612256263673698E-2"/>
    <n v="1.0047958049198824"/>
    <n v="0.20999999823550097"/>
    <n v="0.32979999403431276"/>
    <n v="0.64599989044809281"/>
    <n v="0.77999991126364998"/>
    <x v="220"/>
    <x v="223"/>
    <x v="222"/>
    <x v="223"/>
  </r>
  <r>
    <x v="230"/>
    <x v="230"/>
    <n v="21065820"/>
    <n v="5003132"/>
    <n v="2041277"/>
    <n v="1534836"/>
    <n v="1233394"/>
    <x v="230"/>
    <n v="1244880"/>
    <n v="20631473"/>
    <n v="5.8549536642770135E-2"/>
    <n v="6.0338881281040861E-2"/>
    <x v="224"/>
    <n v="2.105264127287465E-2"/>
    <n v="-2.9654919022056192E-2"/>
    <n v="0.23749998813243445"/>
    <n v="0.40799982890717257"/>
    <n v="0.75189991363249575"/>
    <n v="0.80359986343817846"/>
    <x v="221"/>
    <x v="224"/>
    <x v="223"/>
    <x v="224"/>
  </r>
  <r>
    <x v="231"/>
    <x v="231"/>
    <n v="21934513"/>
    <n v="5757809"/>
    <n v="2303123"/>
    <n v="1714906"/>
    <n v="1392160"/>
    <x v="231"/>
    <n v="1334469"/>
    <n v="20848646"/>
    <n v="6.3468926800426345E-2"/>
    <n v="6.4007466000429961E-2"/>
    <x v="225"/>
    <n v="5.2083334332598819E-2"/>
    <n v="-8.4136934900688187E-3"/>
    <n v="0.26249996979645729"/>
    <n v="0.39999989579369516"/>
    <n v="0.74460026668137136"/>
    <n v="0.81179959717908734"/>
    <x v="222"/>
    <x v="225"/>
    <x v="224"/>
    <x v="225"/>
  </r>
  <r>
    <x v="232"/>
    <x v="232"/>
    <n v="22368860"/>
    <n v="5592215"/>
    <n v="2259254"/>
    <n v="1599778"/>
    <n v="1351172"/>
    <x v="232"/>
    <n v="1335977"/>
    <n v="22586034"/>
    <n v="6.0404151127951985E-2"/>
    <n v="5.9150579512985767E-2"/>
    <x v="226"/>
    <n v="-9.6154110101844825E-3"/>
    <n v="2.1192888138839239E-2"/>
    <n v="0.25"/>
    <n v="0.40399984621478252"/>
    <n v="0.70810010738057783"/>
    <n v="0.8445996882067387"/>
    <x v="223"/>
    <x v="226"/>
    <x v="225"/>
    <x v="226"/>
  </r>
  <r>
    <x v="233"/>
    <x v="233"/>
    <n v="21934513"/>
    <n v="5483628"/>
    <n v="2193451"/>
    <n v="1617231"/>
    <n v="1392436"/>
    <x v="233"/>
    <n v="1298330"/>
    <n v="21934513"/>
    <n v="6.3481509710290804E-2"/>
    <n v="5.9191193349038565E-2"/>
    <x v="227"/>
    <n v="0"/>
    <n v="7.2482342701778446E-2"/>
    <n v="0.24999998860243672"/>
    <n v="0.39999996352779582"/>
    <n v="0.7372998074723347"/>
    <n v="0.86100006739915325"/>
    <x v="224"/>
    <x v="227"/>
    <x v="226"/>
    <x v="227"/>
  </r>
  <r>
    <x v="234"/>
    <x v="234"/>
    <n v="20848646"/>
    <n v="5420648"/>
    <n v="2146576"/>
    <n v="1519990"/>
    <n v="1296248"/>
    <x v="234"/>
    <n v="1257579"/>
    <n v="21282993"/>
    <n v="6.2174205461592087E-2"/>
    <n v="5.9088446817606902E-2"/>
    <x v="228"/>
    <n v="-2.0408172854259776E-2"/>
    <n v="5.2222706978747313E-2"/>
    <n v="0.2600000019185898"/>
    <n v="0.3959998878362882"/>
    <n v="0.70809978309642896"/>
    <n v="0.85280034737070642"/>
    <x v="225"/>
    <x v="228"/>
    <x v="227"/>
    <x v="228"/>
  </r>
  <r>
    <x v="235"/>
    <x v="235"/>
    <n v="43094160"/>
    <n v="9321266"/>
    <n v="3264307"/>
    <n v="2108742"/>
    <n v="1628371"/>
    <x v="235"/>
    <n v="1857275"/>
    <n v="46685340"/>
    <n v="3.7786349704925212E-2"/>
    <n v="3.9782831184264698E-2"/>
    <x v="229"/>
    <n v="-7.6923076923076872E-2"/>
    <n v="-5.0184499692650153E-2"/>
    <n v="0.21629998125035968"/>
    <n v="0.35019996210815141"/>
    <n v="0.64599990135731722"/>
    <n v="0.77220020277492463"/>
    <x v="226"/>
    <x v="229"/>
    <x v="228"/>
    <x v="229"/>
  </r>
  <r>
    <x v="236"/>
    <x v="236"/>
    <n v="44440853"/>
    <n v="9332579"/>
    <n v="3331730"/>
    <n v="2288232"/>
    <n v="1784821"/>
    <x v="236"/>
    <n v="1582215"/>
    <n v="45338648"/>
    <n v="4.0161717868016616E-2"/>
    <n v="3.4897710227265712E-2"/>
    <x v="230"/>
    <n v="-1.9801979979641171E-2"/>
    <n v="0.15084106110314699"/>
    <n v="0.20999999707476361"/>
    <n v="0.35699992467248337"/>
    <n v="0.68679995077632339"/>
    <n v="0.78000001748074499"/>
    <x v="227"/>
    <x v="230"/>
    <x v="229"/>
    <x v="230"/>
  </r>
  <r>
    <x v="237"/>
    <x v="237"/>
    <n v="22368860"/>
    <n v="5424448"/>
    <n v="2169779"/>
    <n v="1568099"/>
    <n v="1260124"/>
    <x v="237"/>
    <n v="1233394"/>
    <n v="21065820"/>
    <n v="5.6333849825158724E-2"/>
    <n v="5.8549536642770135E-2"/>
    <x v="231"/>
    <n v="6.1855650527727013E-2"/>
    <n v="-3.7842943679128327E-2"/>
    <n v="0.24249997541224722"/>
    <n v="0.399999963129889"/>
    <n v="0.72269986943370734"/>
    <n v="0.80359977271843164"/>
    <x v="228"/>
    <x v="231"/>
    <x v="230"/>
    <x v="231"/>
  </r>
  <r>
    <x v="238"/>
    <x v="238"/>
    <n v="20848646"/>
    <n v="5003675"/>
    <n v="1961440"/>
    <n v="1446170"/>
    <n v="1150283"/>
    <x v="238"/>
    <n v="1392160"/>
    <n v="21934513"/>
    <n v="5.5173031380551046E-2"/>
    <n v="6.3468926800426345E-2"/>
    <x v="232"/>
    <n v="-4.9504951397826846E-2"/>
    <n v="-0.13070798323030053"/>
    <n v="0.23999999808141018"/>
    <n v="0.39199988008813524"/>
    <n v="0.73730014683089973"/>
    <n v="0.79539957266434791"/>
    <x v="229"/>
    <x v="232"/>
    <x v="231"/>
    <x v="232"/>
  </r>
  <r>
    <x v="239"/>
    <x v="239"/>
    <n v="21934513"/>
    <n v="5593301"/>
    <n v="2304440"/>
    <n v="1699063"/>
    <n v="1421096"/>
    <x v="239"/>
    <n v="1351172"/>
    <n v="22368860"/>
    <n v="6.4788126365057666E-2"/>
    <n v="6.0404151127951985E-2"/>
    <x v="233"/>
    <n v="-1.9417484842768062E-2"/>
    <n v="7.2577383428818587E-2"/>
    <n v="0.25500000843419685"/>
    <n v="0.41199999785457642"/>
    <n v="0.73729973442571728"/>
    <n v="0.83639982743429764"/>
    <x v="230"/>
    <x v="233"/>
    <x v="232"/>
    <x v="233"/>
  </r>
  <r>
    <x v="240"/>
    <x v="240"/>
    <n v="21282993"/>
    <n v="5214333"/>
    <n v="2044018"/>
    <n v="1566740"/>
    <n v="1310421"/>
    <x v="240"/>
    <n v="1392436"/>
    <n v="21934513"/>
    <n v="6.1571274303383924E-2"/>
    <n v="6.3481509710290804E-2"/>
    <x v="234"/>
    <n v="-2.970296172064546E-2"/>
    <n v="-3.0091209481699188E-2"/>
    <n v="0.24499998660902628"/>
    <n v="0.39199989720641165"/>
    <n v="0.76650009931419394"/>
    <n v="0.83639978554195338"/>
    <x v="231"/>
    <x v="234"/>
    <x v="233"/>
    <x v="234"/>
  </r>
  <r>
    <x v="241"/>
    <x v="241"/>
    <n v="21934513"/>
    <n v="5319119"/>
    <n v="2127647"/>
    <n v="1522119"/>
    <n v="1210693"/>
    <x v="241"/>
    <n v="1296248"/>
    <n v="20848646"/>
    <n v="5.5195800335298077E-2"/>
    <n v="6.2174205461592087E-2"/>
    <x v="235"/>
    <n v="5.2083334332598819E-2"/>
    <n v="-0.11223955456262158"/>
    <n v="0.24249998164992312"/>
    <n v="0.39999988719936513"/>
    <n v="0.71540015801493384"/>
    <n v="0.79539970265136961"/>
    <x v="232"/>
    <x v="235"/>
    <x v="234"/>
    <x v="235"/>
  </r>
  <r>
    <x v="242"/>
    <x v="242"/>
    <n v="45338648"/>
    <n v="9235482"/>
    <n v="3265666"/>
    <n v="2176240"/>
    <n v="1663518"/>
    <x v="242"/>
    <n v="1628371"/>
    <n v="43094160"/>
    <n v="3.6690948525858115E-2"/>
    <n v="3.7786349704925212E-2"/>
    <x v="236"/>
    <n v="5.2083344935833553E-2"/>
    <n v="-2.8989335768633939E-2"/>
    <n v="0.20369998681919232"/>
    <n v="0.35359995287739177"/>
    <n v="0.66640005438400618"/>
    <n v="0.76440006616917255"/>
    <x v="233"/>
    <x v="236"/>
    <x v="235"/>
    <x v="236"/>
  </r>
  <r>
    <x v="243"/>
    <x v="243"/>
    <n v="42645263"/>
    <n v="9224170"/>
    <n v="3261666"/>
    <n v="2217933"/>
    <n v="1660788"/>
    <x v="243"/>
    <n v="1784821"/>
    <n v="44440853"/>
    <n v="3.8944255074707827E-2"/>
    <n v="4.0161717868016616E-2"/>
    <x v="237"/>
    <n v="-4.0404039949458181E-2"/>
    <n v="-3.0314011898338933E-2"/>
    <n v="0.21629999092748003"/>
    <n v="0.3535999444936509"/>
    <n v="0.68000003679101417"/>
    <n v="0.74879989611949505"/>
    <x v="234"/>
    <x v="237"/>
    <x v="236"/>
    <x v="237"/>
  </r>
  <r>
    <x v="244"/>
    <x v="244"/>
    <n v="22803207"/>
    <n v="5529777"/>
    <n v="2278268"/>
    <n v="1696398"/>
    <n v="1335405"/>
    <x v="244"/>
    <n v="1260124"/>
    <n v="22368860"/>
    <n v="5.8562157507055915E-2"/>
    <n v="5.6333849825158724E-2"/>
    <x v="238"/>
    <n v="1.9417484842767951E-2"/>
    <n v="3.9555395003414651E-2"/>
    <n v="0.24249996941219715"/>
    <n v="0.41199997757594925"/>
    <n v="0.7445998451455228"/>
    <n v="0.78720029144104153"/>
    <x v="235"/>
    <x v="238"/>
    <x v="237"/>
    <x v="238"/>
  </r>
  <r>
    <x v="245"/>
    <x v="245"/>
    <n v="22586034"/>
    <n v="5702973"/>
    <n v="2167129"/>
    <n v="1502904"/>
    <n v="1170762"/>
    <x v="245"/>
    <n v="1150283"/>
    <n v="20848646"/>
    <n v="5.1835660922143305E-2"/>
    <n v="5.5173031380551046E-2"/>
    <x v="239"/>
    <n v="8.3333373303954517E-2"/>
    <n v="-6.048916245671776E-2"/>
    <n v="0.25249997409903835"/>
    <n v="0.37999987024311704"/>
    <n v="0.6935000177654399"/>
    <n v="0.77899985627824531"/>
    <x v="236"/>
    <x v="239"/>
    <x v="238"/>
    <x v="239"/>
  </r>
  <r>
    <x v="246"/>
    <x v="246"/>
    <n v="22368860"/>
    <n v="5592215"/>
    <n v="2259254"/>
    <n v="1566793"/>
    <n v="1310465"/>
    <x v="246"/>
    <n v="1421096"/>
    <n v="21934513"/>
    <n v="5.8584344486039969E-2"/>
    <n v="6.4788126365057666E-2"/>
    <x v="240"/>
    <n v="1.9801989677181275E-2"/>
    <n v="-9.575492033928612E-2"/>
    <n v="0.25"/>
    <n v="0.40399984621478252"/>
    <n v="0.69350015536101739"/>
    <n v="0.83639957543849119"/>
    <x v="202"/>
    <x v="240"/>
    <x v="239"/>
    <x v="240"/>
  </r>
  <r>
    <x v="247"/>
    <x v="247"/>
    <n v="20631473"/>
    <n v="5261025"/>
    <n v="2146498"/>
    <n v="1598282"/>
    <n v="1284380"/>
    <x v="247"/>
    <n v="1310421"/>
    <n v="21282993"/>
    <n v="6.22534319289757E-2"/>
    <n v="6.1571274303383924E-2"/>
    <x v="241"/>
    <n v="-3.061223578845329E-2"/>
    <n v="1.1079153928673646E-2"/>
    <n v="0.25499997019117343"/>
    <n v="0.40799996198459426"/>
    <n v="0.74459980861850328"/>
    <n v="0.80360036589287742"/>
    <x v="237"/>
    <x v="241"/>
    <x v="240"/>
    <x v="241"/>
  </r>
  <r>
    <x v="248"/>
    <x v="248"/>
    <n v="20848646"/>
    <n v="5264283"/>
    <n v="2084656"/>
    <n v="1460927"/>
    <n v="1233898"/>
    <x v="248"/>
    <n v="1210693"/>
    <n v="21934513"/>
    <n v="5.9183603577901416E-2"/>
    <n v="5.5195800335298077E-2"/>
    <x v="242"/>
    <n v="-4.9504951397826846E-2"/>
    <n v="7.2248309081100803E-2"/>
    <n v="0.25249999448405425"/>
    <n v="0.3959999870827613"/>
    <n v="0.70080003607309793"/>
    <n v="0.84459935369802874"/>
    <x v="238"/>
    <x v="242"/>
    <x v="241"/>
    <x v="242"/>
  </r>
  <r>
    <x v="249"/>
    <x v="249"/>
    <n v="46685340"/>
    <n v="9313725"/>
    <n v="3135000"/>
    <n v="2025210"/>
    <n v="1500680"/>
    <x v="249"/>
    <n v="1663518"/>
    <n v="45338648"/>
    <n v="3.2144566152886536E-2"/>
    <n v="3.6690948525858115E-2"/>
    <x v="243"/>
    <n v="2.9702958941342894E-2"/>
    <n v="-0.12391018917833363"/>
    <n v="0.19949999293139989"/>
    <n v="0.3366000177157904"/>
    <n v="0.64600000000000002"/>
    <n v="0.74099969879666805"/>
    <x v="239"/>
    <x v="243"/>
    <x v="242"/>
    <x v="243"/>
  </r>
  <r>
    <x v="250"/>
    <x v="250"/>
    <n v="43094160"/>
    <n v="9230769"/>
    <n v="3169846"/>
    <n v="2133940"/>
    <n v="1697763"/>
    <x v="250"/>
    <n v="1660788"/>
    <n v="42645263"/>
    <n v="3.9396591092621364E-2"/>
    <n v="3.8944255074707827E-2"/>
    <x v="244"/>
    <n v="1.0526303941424953E-2"/>
    <n v="1.1614961360688625E-2"/>
    <n v="0.21419999832923997"/>
    <n v="0.34339999191833315"/>
    <n v="0.67319989677731973"/>
    <n v="0.79560015745522372"/>
    <x v="240"/>
    <x v="244"/>
    <x v="243"/>
    <x v="244"/>
  </r>
  <r>
    <x v="251"/>
    <x v="251"/>
    <n v="21717340"/>
    <n v="5375041"/>
    <n v="2257517"/>
    <n v="1697427"/>
    <n v="1419728"/>
    <x v="251"/>
    <n v="1335405"/>
    <n v="22803207"/>
    <n v="6.5373015295611708E-2"/>
    <n v="5.8562157507055915E-2"/>
    <x v="245"/>
    <n v="-4.7619047619047672E-2"/>
    <n v="0.11630134678243675"/>
    <n v="0.24749997006999935"/>
    <n v="0.41999995907007964"/>
    <n v="0.75189998569224503"/>
    <n v="0.83640003369806182"/>
    <x v="241"/>
    <x v="245"/>
    <x v="244"/>
    <x v="245"/>
  </r>
  <r>
    <x v="252"/>
    <x v="252"/>
    <n v="22368860"/>
    <n v="5480370"/>
    <n v="2126383"/>
    <n v="1505692"/>
    <n v="1185281"/>
    <x v="252"/>
    <n v="1170762"/>
    <n v="22586034"/>
    <n v="5.2987993129734817E-2"/>
    <n v="5.1835660922143305E-2"/>
    <x v="246"/>
    <n v="-9.6154110101844825E-3"/>
    <n v="2.2230491269751518E-2"/>
    <n v="0.24499996870649643"/>
    <n v="0.38799989781711819"/>
    <n v="0.70810009297478393"/>
    <n v="0.7872001710841261"/>
    <x v="242"/>
    <x v="246"/>
    <x v="245"/>
    <x v="246"/>
  </r>
  <r>
    <x v="253"/>
    <x v="253"/>
    <n v="21065820"/>
    <n v="5055796"/>
    <n v="1981872"/>
    <n v="1504637"/>
    <n v="1246140"/>
    <x v="253"/>
    <n v="1310465"/>
    <n v="22368860"/>
    <n v="5.9154592605462311E-2"/>
    <n v="5.8584344486039969E-2"/>
    <x v="247"/>
    <n v="-5.8252409823299045E-2"/>
    <n v="9.7337970480873004E-3"/>
    <n v="0.2399999620237902"/>
    <n v="0.39199999367063071"/>
    <n v="0.75919988778286385"/>
    <n v="0.82819975847995231"/>
    <x v="243"/>
    <x v="247"/>
    <x v="246"/>
    <x v="247"/>
  </r>
  <r>
    <x v="254"/>
    <x v="254"/>
    <n v="20848646"/>
    <n v="5160040"/>
    <n v="2022735"/>
    <n v="1535660"/>
    <n v="1309611"/>
    <x v="254"/>
    <n v="1284380"/>
    <n v="20631473"/>
    <n v="6.2815158356087003E-2"/>
    <n v="6.22534319289757E-2"/>
    <x v="248"/>
    <n v="1.0526296401619062E-2"/>
    <n v="9.0232202419324725E-3"/>
    <n v="0.24750000551594573"/>
    <n v="0.39199986821807581"/>
    <n v="0.75919979631538481"/>
    <n v="0.852800098980243"/>
    <x v="244"/>
    <x v="248"/>
    <x v="247"/>
    <x v="248"/>
  </r>
  <r>
    <x v="255"/>
    <x v="255"/>
    <n v="22803207"/>
    <n v="5985841"/>
    <n v="2322506"/>
    <n v="1610658"/>
    <n v="1360362"/>
    <x v="255"/>
    <n v="1233898"/>
    <n v="20848646"/>
    <n v="5.9656608826995257E-2"/>
    <n v="5.9183603577901416E-2"/>
    <x v="249"/>
    <n v="9.3750020984576077E-2"/>
    <n v="7.9921670952536328E-3"/>
    <n v="0.26249996327270986"/>
    <n v="0.387999948545242"/>
    <n v="0.69350003832067608"/>
    <n v="0.84460015720283266"/>
    <x v="245"/>
    <x v="249"/>
    <x v="248"/>
    <x v="249"/>
  </r>
  <r>
    <x v="256"/>
    <x v="256"/>
    <n v="44440853"/>
    <n v="9332579"/>
    <n v="1396153"/>
    <n v="939890"/>
    <n v="696459"/>
    <x v="256"/>
    <n v="1500680"/>
    <n v="46685340"/>
    <n v="1.5671593882322647E-2"/>
    <n v="3.2144566152886536E-2"/>
    <x v="250"/>
    <n v="-4.8076912366922908E-2"/>
    <n v="-0.51246522327334754"/>
    <n v="0.20999999707476361"/>
    <n v="0.14959991230719827"/>
    <n v="0.67319985703572605"/>
    <n v="0.74100054261668924"/>
    <x v="246"/>
    <x v="250"/>
    <x v="249"/>
    <x v="250"/>
  </r>
  <r>
    <x v="257"/>
    <x v="257"/>
    <n v="46236443"/>
    <n v="9515460"/>
    <n v="3364666"/>
    <n v="2333732"/>
    <n v="1856717"/>
    <x v="257"/>
    <n v="1697763"/>
    <n v="43094160"/>
    <n v="4.0157003426928843E-2"/>
    <n v="3.9396591092621364E-2"/>
    <x v="251"/>
    <n v="7.2916678269166812E-2"/>
    <n v="1.9301475412422109E-2"/>
    <n v="0.20580000066181561"/>
    <n v="0.35359993105955989"/>
    <n v="0.69359989966314639"/>
    <n v="0.79559992321311956"/>
    <x v="247"/>
    <x v="251"/>
    <x v="250"/>
    <x v="251"/>
  </r>
  <r>
    <x v="258"/>
    <x v="258"/>
    <n v="20631473"/>
    <n v="5106289"/>
    <n v="1960815"/>
    <n v="1445709"/>
    <n v="1161771"/>
    <x v="258"/>
    <n v="1419728"/>
    <n v="21717340"/>
    <n v="5.631061824814932E-2"/>
    <n v="6.5373015295611708E-2"/>
    <x v="252"/>
    <n v="-5.0000000000000044E-2"/>
    <n v="-0.1386259606732676"/>
    <n v="0.24749997249348119"/>
    <n v="0.38400000470008649"/>
    <n v="0.73730005125419784"/>
    <n v="0.80359947956331457"/>
    <x v="248"/>
    <x v="252"/>
    <x v="251"/>
    <x v="252"/>
  </r>
  <r>
    <x v="259"/>
    <x v="259"/>
    <n v="22368860"/>
    <n v="5312604"/>
    <n v="2188793"/>
    <n v="1581840"/>
    <n v="1361964"/>
    <x v="259"/>
    <n v="1185281"/>
    <n v="22368860"/>
    <n v="6.0886607542807281E-2"/>
    <n v="5.2987993129734817E-2"/>
    <x v="253"/>
    <n v="0"/>
    <n v="0.1490642303386287"/>
    <n v="0.23749998882374873"/>
    <n v="0.41200002861120461"/>
    <n v="0.72269967968647564"/>
    <n v="0.86099984827795484"/>
    <x v="249"/>
    <x v="253"/>
    <x v="252"/>
    <x v="253"/>
  </r>
  <r>
    <x v="260"/>
    <x v="260"/>
    <n v="21500167"/>
    <n v="5643793"/>
    <n v="2144641"/>
    <n v="1502964"/>
    <n v="1195458"/>
    <x v="260"/>
    <n v="1246140"/>
    <n v="21065820"/>
    <n v="5.5602265787051797E-2"/>
    <n v="5.9154592605462311E-2"/>
    <x v="254"/>
    <n v="2.0618565999329652E-2"/>
    <n v="-6.0051581152846811E-2"/>
    <n v="0.26249996104681417"/>
    <n v="0.37999993975682667"/>
    <n v="0.70079980752023296"/>
    <n v="0.79540028902887894"/>
    <x v="250"/>
    <x v="254"/>
    <x v="253"/>
    <x v="254"/>
  </r>
  <r>
    <x v="261"/>
    <x v="261"/>
    <n v="21282993"/>
    <n v="5054710"/>
    <n v="2062322"/>
    <n v="1535605"/>
    <n v="1259196"/>
    <x v="261"/>
    <n v="1309611"/>
    <n v="20848646"/>
    <n v="5.9164422973780051E-2"/>
    <n v="6.2815158356087003E-2"/>
    <x v="255"/>
    <n v="2.0833343325988629E-2"/>
    <n v="-5.8118700610633511E-2"/>
    <n v="0.2374999606493316"/>
    <n v="0.4080000633072916"/>
    <n v="0.74460001881374493"/>
    <n v="0.81999993487908673"/>
    <x v="251"/>
    <x v="255"/>
    <x v="254"/>
    <x v="255"/>
  </r>
  <r>
    <x v="262"/>
    <x v="262"/>
    <n v="21282993"/>
    <n v="5107918"/>
    <n v="2043167"/>
    <n v="1506427"/>
    <n v="1235270"/>
    <x v="262"/>
    <n v="1360362"/>
    <n v="22803207"/>
    <n v="5.8040238983304654E-2"/>
    <n v="5.9656608826995257E-2"/>
    <x v="256"/>
    <n v="-6.6666675437362821E-2"/>
    <n v="-2.7094564633703744E-2"/>
    <n v="0.23999998496452074"/>
    <n v="0.39999996084510364"/>
    <n v="0.73729998575740507"/>
    <n v="0.8199999070648627"/>
    <x v="252"/>
    <x v="256"/>
    <x v="255"/>
    <x v="256"/>
  </r>
  <r>
    <x v="263"/>
    <x v="263"/>
    <n v="43991955"/>
    <n v="8868778"/>
    <n v="3045538"/>
    <n v="1967417"/>
    <n v="1473202"/>
    <x v="263"/>
    <n v="696459"/>
    <n v="44440853"/>
    <n v="3.3487986610279082E-2"/>
    <n v="1.5671593882322647E-2"/>
    <x v="257"/>
    <n v="-1.0101021238273722E-2"/>
    <n v="1.1368590113895878"/>
    <n v="0.2015999970903771"/>
    <n v="0.34339995882183544"/>
    <n v="0.6459998200646323"/>
    <n v="0.74880007644541036"/>
    <x v="253"/>
    <x v="257"/>
    <x v="256"/>
    <x v="257"/>
  </r>
  <r>
    <x v="264"/>
    <x v="264"/>
    <n v="45787545"/>
    <n v="9423076"/>
    <n v="3364038"/>
    <n v="2401923"/>
    <n v="1892235"/>
    <x v="264"/>
    <n v="1856717"/>
    <n v="46236443"/>
    <n v="4.1326413110814308E-2"/>
    <n v="4.0157003426928843E-2"/>
    <x v="258"/>
    <n v="-9.7087485730682488E-3"/>
    <n v="2.9120939913092947E-2"/>
    <n v="0.20579998337975972"/>
    <n v="0.35699998599183536"/>
    <n v="0.71399996076144201"/>
    <n v="0.78780002522978465"/>
    <x v="254"/>
    <x v="258"/>
    <x v="257"/>
    <x v="258"/>
  </r>
  <r>
    <x v="265"/>
    <x v="265"/>
    <n v="20848646"/>
    <n v="5264283"/>
    <n v="2189941"/>
    <n v="1518724"/>
    <n v="1220447"/>
    <x v="265"/>
    <n v="1161771"/>
    <n v="20631473"/>
    <n v="5.8538429785799997E-2"/>
    <n v="5.631061824814932E-2"/>
    <x v="259"/>
    <n v="1.0526296401619062E-2"/>
    <n v="3.9562903178103515E-2"/>
    <n v="0.25249999448405425"/>
    <n v="0.41599986170956232"/>
    <n v="0.69349996187111895"/>
    <n v="0.80360025916493061"/>
    <x v="255"/>
    <x v="259"/>
    <x v="258"/>
    <x v="259"/>
  </r>
  <r>
    <x v="266"/>
    <x v="266"/>
    <n v="21934513"/>
    <n v="5702973"/>
    <n v="2235565"/>
    <n v="1615643"/>
    <n v="1338075"/>
    <x v="266"/>
    <n v="1361964"/>
    <n v="22368860"/>
    <n v="6.1003177959775085E-2"/>
    <n v="6.0886607542807281E-2"/>
    <x v="260"/>
    <n v="-1.9417484842768062E-2"/>
    <n v="1.9145493840471151E-3"/>
    <n v="0.25999998267570379"/>
    <n v="0.39199992705559011"/>
    <n v="0.7227000780563303"/>
    <n v="0.82819967034796671"/>
    <x v="256"/>
    <x v="260"/>
    <x v="259"/>
    <x v="260"/>
  </r>
  <r>
    <x v="267"/>
    <x v="267"/>
    <n v="21282993"/>
    <n v="5586785"/>
    <n v="2279408"/>
    <n v="1747166"/>
    <n v="1404023"/>
    <x v="267"/>
    <n v="1195458"/>
    <n v="21500167"/>
    <n v="6.5969245960847703E-2"/>
    <n v="5.5602265787051797E-2"/>
    <x v="261"/>
    <n v="-1.0101037819845726E-2"/>
    <n v="0.18644887986219594"/>
    <n v="0.26249996887185933"/>
    <n v="0.40799994988172983"/>
    <n v="0.76649989821918674"/>
    <n v="0.80360023031583716"/>
    <x v="257"/>
    <x v="261"/>
    <x v="260"/>
    <x v="261"/>
  </r>
  <r>
    <x v="268"/>
    <x v="268"/>
    <n v="22368860"/>
    <n v="5424448"/>
    <n v="2213175"/>
    <n v="1647930"/>
    <n v="1337789"/>
    <x v="268"/>
    <n v="1259196"/>
    <n v="21282993"/>
    <n v="5.9805864044926743E-2"/>
    <n v="5.9164422973780051E-2"/>
    <x v="262"/>
    <n v="5.1020408642713067E-2"/>
    <n v="1.0841668673604143E-2"/>
    <n v="0.24249997541224722"/>
    <n v="0.40800003981971988"/>
    <n v="0.74459995255684708"/>
    <n v="0.81179965168423418"/>
    <x v="258"/>
    <x v="262"/>
    <x v="261"/>
    <x v="262"/>
  </r>
  <r>
    <x v="269"/>
    <x v="269"/>
    <n v="20848646"/>
    <n v="5055796"/>
    <n v="1961649"/>
    <n v="1474964"/>
    <n v="1197375"/>
    <x v="269"/>
    <n v="1235270"/>
    <n v="21282993"/>
    <n v="5.7431787176970631E-2"/>
    <n v="5.8040238983304654E-2"/>
    <x v="263"/>
    <n v="-2.0408172854259776E-2"/>
    <n v="-1.0483275344697396E-2"/>
    <n v="0.24249996858309167"/>
    <n v="0.38800003006450418"/>
    <n v="0.75190005959272022"/>
    <n v="0.81179947442785039"/>
    <x v="259"/>
    <x v="263"/>
    <x v="262"/>
    <x v="263"/>
  </r>
  <r>
    <x v="270"/>
    <x v="270"/>
    <n v="43991955"/>
    <n v="9238310"/>
    <n v="3141025"/>
    <n v="2135897"/>
    <n v="1582700"/>
    <x v="270"/>
    <n v="1473202"/>
    <n v="43991955"/>
    <n v="3.5977032618804958E-2"/>
    <n v="3.3487986610279082E-2"/>
    <x v="264"/>
    <n v="0"/>
    <n v="7.4326534989770598E-2"/>
    <n v="0.20999998749771406"/>
    <n v="0.33999995670203748"/>
    <n v="0.68"/>
    <n v="0.74100015122452068"/>
    <x v="260"/>
    <x v="264"/>
    <x v="263"/>
    <x v="264"/>
  </r>
  <r>
    <x v="271"/>
    <x v="271"/>
    <n v="42645263"/>
    <n v="8865950"/>
    <n v="2984278"/>
    <n v="1948137"/>
    <n v="1565133"/>
    <x v="271"/>
    <n v="1892235"/>
    <n v="45787545"/>
    <n v="3.6701215795057938E-2"/>
    <n v="4.1326413110814308E-2"/>
    <x v="265"/>
    <n v="-6.8627440060392009E-2"/>
    <n v="-0.11191867301316905"/>
    <n v="0.20789999583306593"/>
    <n v="0.33659991315087495"/>
    <n v="0.65280010776475916"/>
    <n v="0.80339986356195692"/>
    <x v="261"/>
    <x v="265"/>
    <x v="264"/>
    <x v="265"/>
  </r>
  <r>
    <x v="272"/>
    <x v="272"/>
    <n v="21717340"/>
    <n v="5375041"/>
    <n v="2150016"/>
    <n v="1553817"/>
    <n v="1235906"/>
    <x v="272"/>
    <n v="1220447"/>
    <n v="20848646"/>
    <n v="5.6908719023600493E-2"/>
    <n v="5.8538429785799997E-2"/>
    <x v="266"/>
    <n v="4.1666686651977258E-2"/>
    <n v="-2.7840014980976324E-2"/>
    <n v="0.24749997006999935"/>
    <n v="0.39999992558196301"/>
    <n v="0.72270020316127881"/>
    <n v="0.79539997309850519"/>
    <x v="262"/>
    <x v="266"/>
    <x v="265"/>
    <x v="266"/>
  </r>
  <r>
    <x v="273"/>
    <x v="273"/>
    <n v="21934513"/>
    <n v="5319119"/>
    <n v="2085094"/>
    <n v="1476455"/>
    <n v="1174372"/>
    <x v="273"/>
    <n v="1338075"/>
    <n v="21934513"/>
    <n v="5.3539916751285978E-2"/>
    <n v="6.1003177959775085E-2"/>
    <x v="267"/>
    <n v="0"/>
    <n v="-0.12234217065560604"/>
    <n v="0.24249998164992312"/>
    <n v="0.3919998781753144"/>
    <n v="0.70809997055288632"/>
    <n v="0.79539979206951783"/>
    <x v="263"/>
    <x v="267"/>
    <x v="266"/>
    <x v="267"/>
  </r>
  <r>
    <x v="274"/>
    <x v="274"/>
    <n v="21500167"/>
    <n v="5267540"/>
    <n v="2085946"/>
    <n v="1461831"/>
    <n v="1150753"/>
    <x v="274"/>
    <n v="1404023"/>
    <n v="21282993"/>
    <n v="5.3522979612204875E-2"/>
    <n v="6.5969245960847703E-2"/>
    <x v="268"/>
    <n v="1.0204109920066262E-2"/>
    <n v="-0.18866770670729816"/>
    <n v="0.24499995744219102"/>
    <n v="0.39600003037471004"/>
    <n v="0.700800020710028"/>
    <n v="0.7871997515444672"/>
    <x v="264"/>
    <x v="268"/>
    <x v="267"/>
    <x v="268"/>
  </r>
  <r>
    <x v="275"/>
    <x v="275"/>
    <n v="21282993"/>
    <n v="5480370"/>
    <n v="2126383"/>
    <n v="1567782"/>
    <n v="1311293"/>
    <x v="275"/>
    <n v="1337789"/>
    <n v="22368860"/>
    <n v="6.161224598438763E-2"/>
    <n v="5.9805864044926743E-2"/>
    <x v="269"/>
    <n v="-4.8543689754417474E-2"/>
    <n v="3.0204094001616832E-2"/>
    <n v="0.2574999672273538"/>
    <n v="0.38799989781711819"/>
    <n v="0.73729991257454564"/>
    <n v="0.83640008623647932"/>
    <x v="265"/>
    <x v="269"/>
    <x v="268"/>
    <x v="269"/>
  </r>
  <r>
    <x v="276"/>
    <x v="276"/>
    <n v="21065820"/>
    <n v="5213790"/>
    <n v="2064661"/>
    <n v="1431842"/>
    <n v="1127146"/>
    <x v="276"/>
    <n v="1197375"/>
    <n v="20848646"/>
    <n v="5.3505916218784741E-2"/>
    <n v="5.7431787176970631E-2"/>
    <x v="270"/>
    <n v="1.0416695645367069E-2"/>
    <n v="-6.835710938419326E-2"/>
    <n v="0.247499978638382"/>
    <n v="0.39600003068784895"/>
    <n v="0.69349980456840132"/>
    <n v="0.78719998435581584"/>
    <x v="266"/>
    <x v="270"/>
    <x v="269"/>
    <x v="270"/>
  </r>
  <r>
    <x v="277"/>
    <x v="277"/>
    <n v="46236443"/>
    <n v="9612556"/>
    <n v="3235586"/>
    <n v="2178196"/>
    <n v="1648023"/>
    <x v="277"/>
    <n v="1582700"/>
    <n v="43991955"/>
    <n v="3.5643377670726097E-2"/>
    <n v="3.5977032618804958E-2"/>
    <x v="271"/>
    <n v="5.1020419528979843E-2"/>
    <n v="-9.2741097247820425E-3"/>
    <n v="0.20789998919250774"/>
    <n v="0.33659996363090111"/>
    <n v="0.67319984695198953"/>
    <n v="0.75659995702866045"/>
    <x v="267"/>
    <x v="271"/>
    <x v="270"/>
    <x v="271"/>
  </r>
  <r>
    <x v="278"/>
    <x v="278"/>
    <n v="43543058"/>
    <n v="9144042"/>
    <n v="3140064"/>
    <n v="2135243"/>
    <n v="1698799"/>
    <x v="278"/>
    <n v="1565133"/>
    <n v="42645263"/>
    <n v="3.9014232762430233E-2"/>
    <n v="3.6701215795057938E-2"/>
    <x v="272"/>
    <n v="2.1052631332113103E-2"/>
    <n v="6.3022897668794764E-2"/>
    <n v="0.2099999958661608"/>
    <n v="0.34339999750657313"/>
    <n v="0.67999983439827982"/>
    <n v="0.79559984507618098"/>
    <x v="268"/>
    <x v="272"/>
    <x v="271"/>
    <x v="272"/>
  </r>
  <r>
    <x v="279"/>
    <x v="279"/>
    <n v="21500167"/>
    <n v="5643793"/>
    <n v="2234942"/>
    <n v="1631507"/>
    <n v="1377971"/>
    <x v="279"/>
    <n v="1235906"/>
    <n v="21717340"/>
    <n v="6.4091176594116686E-2"/>
    <n v="5.6908719023600493E-2"/>
    <x v="273"/>
    <n v="-9.9999815815380311E-3"/>
    <n v="0.12621014308084444"/>
    <n v="0.26249996104681417"/>
    <n v="0.39599999503879751"/>
    <n v="0.72999970469032305"/>
    <n v="0.84460011510830169"/>
    <x v="269"/>
    <x v="273"/>
    <x v="272"/>
    <x v="273"/>
  </r>
  <r>
    <x v="280"/>
    <x v="280"/>
    <n v="22368860"/>
    <n v="5536293"/>
    <n v="2303097"/>
    <n v="1630823"/>
    <n v="1270411"/>
    <x v="280"/>
    <n v="1174372"/>
    <n v="21934513"/>
    <n v="5.6793730212447123E-2"/>
    <n v="5.3539916751285978E-2"/>
    <x v="274"/>
    <n v="1.9801989677181275E-2"/>
    <n v="6.077359956079853E-2"/>
    <n v="0.24750000670575076"/>
    <n v="0.41599983960386488"/>
    <n v="0.70810000620903069"/>
    <n v="0.77899992825708242"/>
    <x v="270"/>
    <x v="274"/>
    <x v="273"/>
    <x v="274"/>
  </r>
  <r>
    <x v="281"/>
    <x v="281"/>
    <n v="20631473"/>
    <n v="5415761"/>
    <n v="2166304"/>
    <n v="1660472"/>
    <n v="1402435"/>
    <x v="281"/>
    <n v="1150753"/>
    <n v="21500167"/>
    <n v="6.7975514884468013E-2"/>
    <n v="5.3522979612204875E-2"/>
    <x v="275"/>
    <n v="-4.0404058256849784E-2"/>
    <n v="0.27002486365627365"/>
    <n v="0.2624999678888657"/>
    <n v="0.39999992614149699"/>
    <n v="0.76649999261414836"/>
    <n v="0.84460021006075381"/>
    <x v="271"/>
    <x v="275"/>
    <x v="274"/>
    <x v="275"/>
  </r>
  <r>
    <x v="282"/>
    <x v="282"/>
    <n v="21282993"/>
    <n v="5267540"/>
    <n v="2022735"/>
    <n v="1402767"/>
    <n v="1127263"/>
    <x v="282"/>
    <n v="1311293"/>
    <n v="21282993"/>
    <n v="5.2965435829443727E-2"/>
    <n v="6.161224598438763E-2"/>
    <x v="276"/>
    <n v="0"/>
    <n v="-0.14034239487284683"/>
    <n v="0.2474999639383427"/>
    <n v="0.38399993165690244"/>
    <n v="0.69350013719048709"/>
    <n v="0.80359959993355989"/>
    <x v="272"/>
    <x v="276"/>
    <x v="275"/>
    <x v="276"/>
  </r>
  <r>
    <x v="283"/>
    <x v="283"/>
    <n v="21282993"/>
    <n v="5267540"/>
    <n v="2043805"/>
    <n v="1536737"/>
    <n v="1234922"/>
    <x v="283"/>
    <n v="1127146"/>
    <n v="21065820"/>
    <n v="5.8023887899601341E-2"/>
    <n v="5.3505916218784741E-2"/>
    <x v="277"/>
    <n v="1.0309259264533743E-2"/>
    <n v="8.443873126744883E-2"/>
    <n v="0.2474999639383427"/>
    <n v="0.38799990128219247"/>
    <n v="0.75190001003031115"/>
    <n v="0.80360009552708112"/>
    <x v="273"/>
    <x v="277"/>
    <x v="276"/>
    <x v="277"/>
  </r>
  <r>
    <x v="284"/>
    <x v="284"/>
    <n v="45338648"/>
    <n v="9045060"/>
    <n v="2983060"/>
    <n v="2028481"/>
    <n v="1645504"/>
    <x v="284"/>
    <n v="1648023"/>
    <n v="46236443"/>
    <n v="3.6293627458851445E-2"/>
    <n v="3.5643377670726097E-2"/>
    <x v="278"/>
    <n v="-1.9417475518175187E-2"/>
    <n v="1.824321460587619E-2"/>
    <n v="0.19949999391247838"/>
    <n v="0.3297999128806221"/>
    <n v="0.68000006704524885"/>
    <n v="0.81120010490608485"/>
    <x v="274"/>
    <x v="278"/>
    <x v="277"/>
    <x v="278"/>
  </r>
  <r>
    <x v="285"/>
    <x v="285"/>
    <n v="43543058"/>
    <n v="9509803"/>
    <n v="3104000"/>
    <n v="2089612"/>
    <n v="1678794"/>
    <x v="285"/>
    <n v="1698799"/>
    <n v="43543058"/>
    <n v="3.8554802467020116E-2"/>
    <n v="3.9014232762430233E-2"/>
    <x v="279"/>
    <n v="0"/>
    <n v="-1.1775966432756246E-2"/>
    <n v="0.21839998008408137"/>
    <n v="0.32640003163051851"/>
    <n v="0.67319974226804125"/>
    <n v="0.80339986562098609"/>
    <x v="275"/>
    <x v="279"/>
    <x v="278"/>
    <x v="279"/>
  </r>
  <r>
    <x v="286"/>
    <x v="286"/>
    <n v="20848646"/>
    <n v="5107918"/>
    <n v="1981872"/>
    <n v="1403363"/>
    <n v="1104728"/>
    <x v="286"/>
    <n v="1377971"/>
    <n v="21500167"/>
    <n v="5.2987997398008482E-2"/>
    <n v="6.4091176594116686E-2"/>
    <x v="280"/>
    <n v="-3.0303066948270674E-2"/>
    <n v="-0.17324037076778254"/>
    <n v="0.2449999870495187"/>
    <n v="0.38799996397749531"/>
    <n v="0.70809971582423081"/>
    <n v="0.78720046060783988"/>
    <x v="276"/>
    <x v="280"/>
    <x v="279"/>
    <x v="280"/>
  </r>
  <r>
    <x v="287"/>
    <x v="287"/>
    <n v="21934513"/>
    <n v="5209447"/>
    <n v="2000427"/>
    <n v="1416502"/>
    <n v="1126686"/>
    <x v="287"/>
    <n v="1270411"/>
    <n v="22368860"/>
    <n v="5.1365899940427215E-2"/>
    <n v="5.6793730212447123E-2"/>
    <x v="281"/>
    <n v="-1.9417484842768062E-2"/>
    <n v="-9.557094157605317E-2"/>
    <n v="0.23750000740841615"/>
    <n v="0.38399987561059745"/>
    <n v="0.70809982068828303"/>
    <n v="0.79540021828419583"/>
    <x v="277"/>
    <x v="281"/>
    <x v="280"/>
    <x v="281"/>
  </r>
  <r>
    <x v="288"/>
    <x v="288"/>
    <n v="20631473"/>
    <n v="5364183"/>
    <n v="2252956"/>
    <n v="1644658"/>
    <n v="1308161"/>
    <x v="288"/>
    <n v="1402435"/>
    <n v="20631473"/>
    <n v="6.3406088358305773E-2"/>
    <n v="6.7975514884468013E-2"/>
    <x v="282"/>
    <n v="0"/>
    <n v="-6.7221653766484812E-2"/>
    <n v="0.26000000096939274"/>
    <n v="0.41999983967735627"/>
    <n v="0.73000005326335715"/>
    <n v="0.79540001629518109"/>
    <x v="278"/>
    <x v="282"/>
    <x v="281"/>
    <x v="282"/>
  </r>
  <r>
    <x v="289"/>
    <x v="289"/>
    <n v="22151687"/>
    <n v="5648680"/>
    <n v="2146498"/>
    <n v="1504266"/>
    <n v="1196493"/>
    <x v="289"/>
    <n v="1127263"/>
    <n v="21282993"/>
    <n v="5.4013628849125576E-2"/>
    <n v="5.2965435829443727E-2"/>
    <x v="283"/>
    <n v="4.0816345708519552E-2"/>
    <n v="1.9790133004043975E-2"/>
    <n v="0.25499999164849158"/>
    <n v="0.37999992918699588"/>
    <n v="0.70080009392042297"/>
    <n v="0.79539988273350593"/>
    <x v="279"/>
    <x v="283"/>
    <x v="282"/>
    <x v="283"/>
  </r>
  <r>
    <x v="290"/>
    <x v="290"/>
    <n v="20848646"/>
    <n v="5316404"/>
    <n v="2190358"/>
    <n v="1566982"/>
    <n v="1323473"/>
    <x v="290"/>
    <n v="1234922"/>
    <n v="21282993"/>
    <n v="6.3480045658600562E-2"/>
    <n v="5.8023887899601341E-2"/>
    <x v="284"/>
    <n v="-2.0408172854259776E-2"/>
    <n v="9.4032957054515309E-2"/>
    <n v="0.25499996498573574"/>
    <n v="0.41199991573251393"/>
    <n v="0.7153999483189506"/>
    <n v="0.84460000178687433"/>
    <x v="280"/>
    <x v="284"/>
    <x v="283"/>
    <x v="284"/>
  </r>
  <r>
    <x v="291"/>
    <x v="291"/>
    <n v="46236443"/>
    <n v="9418363"/>
    <n v="3202243"/>
    <n v="2221076"/>
    <n v="1697790"/>
    <x v="291"/>
    <n v="1645504"/>
    <n v="45338648"/>
    <n v="3.671973642090072E-2"/>
    <n v="3.6293627458851445E-2"/>
    <x v="285"/>
    <n v="1.9801979979641171E-2"/>
    <n v="1.1740599986385547E-2"/>
    <n v="0.2036999905031622"/>
    <n v="0.33999995540626327"/>
    <n v="0.69360007969413939"/>
    <n v="0.76439977740518561"/>
    <x v="281"/>
    <x v="285"/>
    <x v="284"/>
    <x v="285"/>
  </r>
  <r>
    <x v="292"/>
    <x v="292"/>
    <n v="43094160"/>
    <n v="9140271"/>
    <n v="3169846"/>
    <n v="2069275"/>
    <n v="1694736"/>
    <x v="292"/>
    <n v="1678794"/>
    <n v="43543058"/>
    <n v="3.9326349556413211E-2"/>
    <n v="3.8554802467020116E-2"/>
    <x v="286"/>
    <n v="-1.0309289715021874E-2"/>
    <n v="2.0011698673675582E-2"/>
    <n v="0.21209999220311987"/>
    <n v="0.34680000188178228"/>
    <n v="0.65279985210637992"/>
    <n v="0.81899989126626471"/>
    <x v="282"/>
    <x v="286"/>
    <x v="285"/>
    <x v="286"/>
  </r>
  <r>
    <x v="293"/>
    <x v="293"/>
    <n v="22803207"/>
    <n v="5700801"/>
    <n v="2371533"/>
    <n v="1748531"/>
    <n v="1462471"/>
    <x v="293"/>
    <n v="1104728"/>
    <n v="20848646"/>
    <n v="6.4134443896422116E-2"/>
    <n v="5.2987997398008482E-2"/>
    <x v="287"/>
    <n v="9.3750020984576077E-2"/>
    <n v="0.21035794983323086"/>
    <n v="0.24999996710988942"/>
    <n v="0.4159999621105876"/>
    <n v="0.73729988155340875"/>
    <n v="0.83639981218519999"/>
    <x v="85"/>
    <x v="287"/>
    <x v="286"/>
    <x v="287"/>
  </r>
  <r>
    <x v="294"/>
    <x v="294"/>
    <n v="21717340"/>
    <n v="5429335"/>
    <n v="2106582"/>
    <n v="1568560"/>
    <n v="1350531"/>
    <x v="294"/>
    <n v="1126686"/>
    <n v="21934513"/>
    <n v="6.2186759520272743E-2"/>
    <n v="5.1365899940427215E-2"/>
    <x v="288"/>
    <n v="-9.9009720434640736E-3"/>
    <n v="0.21066231862763574"/>
    <n v="0.25"/>
    <n v="0.38800000368369236"/>
    <n v="0.74459954561464969"/>
    <n v="0.86100053552302747"/>
    <x v="283"/>
    <x v="288"/>
    <x v="287"/>
    <x v="288"/>
  </r>
  <r>
    <x v="295"/>
    <x v="295"/>
    <n v="21717340"/>
    <n v="5320748"/>
    <n v="2085733"/>
    <n v="1568262"/>
    <n v="1324554"/>
    <x v="295"/>
    <n v="1308161"/>
    <n v="20631473"/>
    <n v="6.0990618556416208E-2"/>
    <n v="6.3406088358305773E-2"/>
    <x v="289"/>
    <n v="5.2631578947368363E-2"/>
    <n v="-3.8095234455086113E-2"/>
    <n v="0.24499998618615354"/>
    <n v="0.39199995940420407"/>
    <n v="0.75189969185892924"/>
    <n v="0.84459994567234298"/>
    <x v="284"/>
    <x v="289"/>
    <x v="288"/>
    <x v="289"/>
  </r>
  <r>
    <x v="296"/>
    <x v="296"/>
    <n v="21065820"/>
    <n v="5319119"/>
    <n v="2234030"/>
    <n v="1663458"/>
    <n v="1309474"/>
    <x v="296"/>
    <n v="1196493"/>
    <n v="22151687"/>
    <n v="6.2161074195070498E-2"/>
    <n v="5.4013628849125576E-2"/>
    <x v="290"/>
    <n v="-4.9019607400555998E-2"/>
    <n v="0.15084054746076969"/>
    <n v="0.25249997389135576"/>
    <n v="0.42000000376002117"/>
    <n v="0.74459966965528668"/>
    <n v="0.7871999172807489"/>
    <x v="285"/>
    <x v="290"/>
    <x v="289"/>
    <x v="290"/>
  </r>
  <r>
    <x v="297"/>
    <x v="297"/>
    <n v="21500167"/>
    <n v="5321291"/>
    <n v="2107231"/>
    <n v="1507513"/>
    <n v="1186714"/>
    <x v="297"/>
    <n v="1323473"/>
    <n v="20848646"/>
    <n v="5.5195571271609192E-2"/>
    <n v="6.3480045658600562E-2"/>
    <x v="291"/>
    <n v="3.1250038971355698E-2"/>
    <n v="-0.13050517372885584"/>
    <n v="0.24749998453500385"/>
    <n v="0.39599995564986018"/>
    <n v="0.71539997276046152"/>
    <n v="0.78719984504279561"/>
    <x v="286"/>
    <x v="291"/>
    <x v="290"/>
    <x v="291"/>
  </r>
  <r>
    <x v="298"/>
    <x v="298"/>
    <n v="43991955"/>
    <n v="9330693"/>
    <n v="3204160"/>
    <n v="2069887"/>
    <n v="1582222"/>
    <x v="298"/>
    <n v="1697790"/>
    <n v="46236443"/>
    <n v="3.5966166995760933E-2"/>
    <n v="3.671973642090072E-2"/>
    <x v="292"/>
    <n v="-4.8543699609418511E-2"/>
    <n v="-2.0522190478220792E-2"/>
    <n v="0.2120999850995483"/>
    <n v="0.34340000255072156"/>
    <n v="0.64599988764606009"/>
    <n v="0.76440018223217021"/>
    <x v="287"/>
    <x v="292"/>
    <x v="291"/>
    <x v="292"/>
  </r>
  <r>
    <x v="299"/>
    <x v="299"/>
    <n v="43094160"/>
    <n v="9321266"/>
    <n v="3137538"/>
    <n v="2154861"/>
    <n v="1613560"/>
    <x v="299"/>
    <n v="1694736"/>
    <n v="43094160"/>
    <n v="3.7442660444013759E-2"/>
    <n v="3.9326349556413211E-2"/>
    <x v="293"/>
    <n v="0"/>
    <n v="-4.7898905788276158E-2"/>
    <n v="0.21629998125035968"/>
    <n v="0.33659998545261982"/>
    <n v="0.68679996863782999"/>
    <n v="0.74880003861037903"/>
    <x v="288"/>
    <x v="293"/>
    <x v="292"/>
    <x v="293"/>
  </r>
  <r>
    <x v="300"/>
    <x v="300"/>
    <n v="21065820"/>
    <n v="5424448"/>
    <n v="2104686"/>
    <n v="1490328"/>
    <n v="1222069"/>
    <x v="300"/>
    <n v="1462471"/>
    <n v="22803207"/>
    <n v="5.8011935922741197E-2"/>
    <n v="6.4134443896422116E-2"/>
    <x v="294"/>
    <n v="-7.6190467419780084E-2"/>
    <n v="-9.5463647951307462E-2"/>
    <n v="0.25749996914432954"/>
    <n v="0.3880000324456977"/>
    <n v="0.70809992559460178"/>
    <n v="0.82000002683972928"/>
    <x v="289"/>
    <x v="294"/>
    <x v="293"/>
    <x v="294"/>
  </r>
  <r>
    <x v="301"/>
    <x v="301"/>
    <n v="22151687"/>
    <n v="5261025"/>
    <n v="2020233"/>
    <n v="1430527"/>
    <n v="1173032"/>
    <x v="301"/>
    <n v="1350531"/>
    <n v="21717340"/>
    <n v="5.2954522154452614E-2"/>
    <n v="6.2186759520272743E-2"/>
    <x v="295"/>
    <n v="2.0000009209230951E-2"/>
    <n v="-0.14845985603752898"/>
    <n v="0.23749997009257129"/>
    <n v="0.38399988595378276"/>
    <n v="0.70810000628640357"/>
    <n v="0.81999990213396878"/>
    <x v="290"/>
    <x v="295"/>
    <x v="294"/>
    <x v="295"/>
  </r>
  <r>
    <x v="302"/>
    <x v="302"/>
    <n v="21500167"/>
    <n v="5643793"/>
    <n v="2325243"/>
    <n v="1629530"/>
    <n v="1376301"/>
    <x v="302"/>
    <n v="1324554"/>
    <n v="21717340"/>
    <n v="6.4013502778838882E-2"/>
    <n v="6.0990618556416208E-2"/>
    <x v="296"/>
    <n v="-9.9999815815380311E-3"/>
    <n v="4.9563101571539425E-2"/>
    <n v="0.26249996104681417"/>
    <n v="0.41200005032076831"/>
    <n v="0.70079987338957694"/>
    <n v="0.84459997668039255"/>
    <x v="291"/>
    <x v="296"/>
    <x v="295"/>
    <x v="296"/>
  </r>
  <r>
    <x v="303"/>
    <x v="303"/>
    <n v="20631473"/>
    <n v="5003132"/>
    <n v="1921202"/>
    <n v="1332354"/>
    <n v="1070679"/>
    <x v="303"/>
    <n v="1309474"/>
    <n v="21065820"/>
    <n v="5.1895422105828315E-2"/>
    <n v="6.2161074195070498E-2"/>
    <x v="297"/>
    <n v="-2.0618565999329763E-2"/>
    <n v="-0.16514598922513912"/>
    <n v="0.24249999018489857"/>
    <n v="0.38399986248613871"/>
    <n v="0.6935002149695868"/>
    <n v="0.80359949382821683"/>
    <x v="292"/>
    <x v="297"/>
    <x v="296"/>
    <x v="297"/>
  </r>
  <r>
    <x v="304"/>
    <x v="304"/>
    <n v="21065820"/>
    <n v="5055796"/>
    <n v="2103211"/>
    <n v="1581404"/>
    <n v="1270816"/>
    <x v="304"/>
    <n v="1186714"/>
    <n v="21500167"/>
    <n v="6.0325968796847214E-2"/>
    <n v="5.5195571271609192E-2"/>
    <x v="298"/>
    <n v="-2.0202029128424948E-2"/>
    <n v="9.2949441541099409E-2"/>
    <n v="0.2399999620237902"/>
    <n v="0.41599997310018044"/>
    <n v="0.75189983315986841"/>
    <n v="0.80359983913029187"/>
    <x v="293"/>
    <x v="298"/>
    <x v="297"/>
    <x v="298"/>
  </r>
  <r>
    <x v="305"/>
    <x v="305"/>
    <n v="42645263"/>
    <n v="9134615"/>
    <n v="2981538"/>
    <n v="1926073"/>
    <n v="1457267"/>
    <x v="305"/>
    <n v="1582222"/>
    <n v="43991955"/>
    <n v="3.4171837561419192E-2"/>
    <n v="3.5966166995760933E-2"/>
    <x v="299"/>
    <n v="-3.0612233532244737E-2"/>
    <n v="-4.9889370600798899E-2"/>
    <n v="0.2141999921538765"/>
    <n v="0.32639996321684056"/>
    <n v="0.64599981620224189"/>
    <n v="0.75660008732794659"/>
    <x v="294"/>
    <x v="299"/>
    <x v="298"/>
    <x v="299"/>
  </r>
  <r>
    <x v="306"/>
    <x v="306"/>
    <n v="45787545"/>
    <n v="9711538"/>
    <n v="3268903"/>
    <n v="2156168"/>
    <n v="1648175"/>
    <x v="306"/>
    <n v="1613560"/>
    <n v="43094160"/>
    <n v="3.5996142619133656E-2"/>
    <n v="3.7442660444013759E-2"/>
    <x v="300"/>
    <n v="6.25E-2"/>
    <n v="-3.8632880455784169E-2"/>
    <n v="0.2120999935681199"/>
    <n v="0.33659992886811541"/>
    <n v="0.65959987188362579"/>
    <n v="0.76440008385246416"/>
    <x v="295"/>
    <x v="300"/>
    <x v="299"/>
    <x v="300"/>
  </r>
  <r>
    <x v="307"/>
    <x v="307"/>
    <n v="21282993"/>
    <n v="5107918"/>
    <n v="1941009"/>
    <n v="1360259"/>
    <n v="1070795"/>
    <x v="307"/>
    <n v="1222069"/>
    <n v="21065820"/>
    <n v="5.0312237569217828E-2"/>
    <n v="5.8011935922741197E-2"/>
    <x v="301"/>
    <n v="1.0309259264533743E-2"/>
    <n v="-0.13272610594787992"/>
    <n v="0.23999998496452074"/>
    <n v="0.38000003132391708"/>
    <n v="0.70079994477099283"/>
    <n v="0.78719934953563986"/>
    <x v="296"/>
    <x v="301"/>
    <x v="300"/>
    <x v="301"/>
  </r>
  <r>
    <x v="308"/>
    <x v="308"/>
    <n v="20848646"/>
    <n v="5420648"/>
    <n v="2168259"/>
    <n v="1567000"/>
    <n v="1259241"/>
    <x v="308"/>
    <n v="1173032"/>
    <n v="22151687"/>
    <n v="6.0399174123825596E-2"/>
    <n v="5.2954522154452614E-2"/>
    <x v="302"/>
    <n v="-5.8823555966640351E-2"/>
    <n v="0.14058576428391034"/>
    <n v="0.2600000019185898"/>
    <n v="0.39999996310404218"/>
    <n v="0.7226996405872177"/>
    <n v="0.80359987236758135"/>
    <x v="297"/>
    <x v="302"/>
    <x v="301"/>
    <x v="302"/>
  </r>
  <r>
    <x v="309"/>
    <x v="309"/>
    <n v="21500167"/>
    <n v="5106289"/>
    <n v="2022090"/>
    <n v="1461364"/>
    <n v="1162369"/>
    <x v="309"/>
    <n v="1376301"/>
    <n v="21500167"/>
    <n v="5.4063254485418648E-2"/>
    <n v="6.4013502778838882E-2"/>
    <x v="303"/>
    <n v="0"/>
    <n v="-0.15543983474545175"/>
    <n v="0.23749996918628585"/>
    <n v="0.39599991304839971"/>
    <n v="0.72269978091974141"/>
    <n v="0.79540005091134036"/>
    <x v="298"/>
    <x v="303"/>
    <x v="302"/>
    <x v="303"/>
  </r>
  <r>
    <x v="310"/>
    <x v="310"/>
    <n v="20848646"/>
    <n v="5264283"/>
    <n v="2000427"/>
    <n v="1489518"/>
    <n v="1209191"/>
    <x v="310"/>
    <n v="1070679"/>
    <n v="20631473"/>
    <n v="5.7998538610133245E-2"/>
    <n v="5.1895422105828315E-2"/>
    <x v="304"/>
    <n v="1.0526296401619062E-2"/>
    <n v="0.11760414033937483"/>
    <n v="0.25249999448405425"/>
    <n v="0.37999989742192813"/>
    <n v="0.74460002789404467"/>
    <n v="0.81180019308259455"/>
    <x v="299"/>
    <x v="304"/>
    <x v="303"/>
    <x v="304"/>
  </r>
  <r>
    <x v="311"/>
    <x v="311"/>
    <n v="21065820"/>
    <n v="5108461"/>
    <n v="2084252"/>
    <n v="1445428"/>
    <n v="1232661"/>
    <x v="311"/>
    <n v="1270816"/>
    <n v="21065820"/>
    <n v="5.8514740940537803E-2"/>
    <n v="6.0325968796847214E-2"/>
    <x v="305"/>
    <n v="0"/>
    <n v="-3.0024016065268277E-2"/>
    <n v="0.24249998338540821"/>
    <n v="0.40799998277367683"/>
    <n v="0.69349963440121443"/>
    <n v="0.85280000110693854"/>
    <x v="300"/>
    <x v="305"/>
    <x v="304"/>
    <x v="305"/>
  </r>
  <r>
    <x v="312"/>
    <x v="312"/>
    <n v="45787545"/>
    <n v="9711538"/>
    <n v="3367961"/>
    <n v="2290213"/>
    <n v="1839957"/>
    <x v="312"/>
    <n v="1457267"/>
    <n v="42645263"/>
    <n v="4.0184661571176179E-2"/>
    <n v="3.4171837561419192E-2"/>
    <x v="306"/>
    <n v="7.3684197937763818E-2"/>
    <n v="0.17595846284092165"/>
    <n v="0.2120999935681199"/>
    <n v="0.34679996103603777"/>
    <n v="0.67999985748053493"/>
    <n v="0.80339994576923635"/>
    <x v="301"/>
    <x v="306"/>
    <x v="305"/>
    <x v="306"/>
  </r>
  <r>
    <x v="313"/>
    <x v="313"/>
    <n v="47134238"/>
    <n v="10096153"/>
    <n v="3261057"/>
    <n v="2173168"/>
    <n v="1627268"/>
    <x v="313"/>
    <n v="1648175"/>
    <n v="45787545"/>
    <n v="3.4524118115582987E-2"/>
    <n v="3.5996142619133656E-2"/>
    <x v="307"/>
    <n v="2.9411775625882486E-2"/>
    <n v="-4.0893951308222043E-2"/>
    <n v="0.21419998346000629"/>
    <n v="0.32299995849904412"/>
    <n v="0.66639988200144917"/>
    <n v="0.74879990870471125"/>
    <x v="302"/>
    <x v="307"/>
    <x v="306"/>
    <x v="307"/>
  </r>
  <r>
    <x v="314"/>
    <x v="314"/>
    <n v="21500167"/>
    <n v="5482542"/>
    <n v="2083366"/>
    <n v="1566483"/>
    <n v="1245980"/>
    <x v="314"/>
    <n v="1070795"/>
    <n v="21282993"/>
    <n v="5.79521079999053E-2"/>
    <n v="5.0312237569217828E-2"/>
    <x v="308"/>
    <n v="1.0204109920066262E-2"/>
    <n v="0.15184914843385378"/>
    <n v="0.25499997279090902"/>
    <n v="0.38000000729588573"/>
    <n v="0.75190005020721273"/>
    <n v="0.79539963089289833"/>
    <x v="303"/>
    <x v="308"/>
    <x v="307"/>
    <x v="308"/>
  </r>
  <r>
    <x v="315"/>
    <x v="315"/>
    <n v="20631473"/>
    <n v="4899974"/>
    <n v="2018789"/>
    <n v="1547402"/>
    <n v="1230803"/>
    <x v="315"/>
    <n v="1259241"/>
    <n v="20848646"/>
    <n v="5.9656574205826214E-2"/>
    <n v="6.0399174123825596E-2"/>
    <x v="309"/>
    <n v="-1.041664768062156E-2"/>
    <n v="-1.2294868742359966E-2"/>
    <n v="0.23749995940667931"/>
    <n v="0.41199994122417793"/>
    <n v="0.76650011467270729"/>
    <n v="0.79539964404854069"/>
    <x v="304"/>
    <x v="309"/>
    <x v="308"/>
    <x v="309"/>
  </r>
  <r>
    <x v="316"/>
    <x v="316"/>
    <n v="21500167"/>
    <n v="5643793"/>
    <n v="2302667"/>
    <n v="1748185"/>
    <n v="1361836"/>
    <x v="316"/>
    <n v="1162369"/>
    <n v="21500167"/>
    <n v="6.3340717306986496E-2"/>
    <n v="5.4063254485418648E-2"/>
    <x v="310"/>
    <n v="0"/>
    <n v="0.17160385385363841"/>
    <n v="0.26249996104681417"/>
    <n v="0.40799990361092264"/>
    <n v="0.75920009276200162"/>
    <n v="0.77899993421748848"/>
    <x v="305"/>
    <x v="310"/>
    <x v="309"/>
    <x v="310"/>
  </r>
  <r>
    <x v="317"/>
    <x v="317"/>
    <n v="20848646"/>
    <n v="5160040"/>
    <n v="2125936"/>
    <n v="1629530"/>
    <n v="1349577"/>
    <x v="317"/>
    <n v="1209191"/>
    <n v="20848646"/>
    <n v="6.4732117375871798E-2"/>
    <n v="5.7998538610133245E-2"/>
    <x v="311"/>
    <n v="0"/>
    <n v="0.11609911089315084"/>
    <n v="0.24750000551594573"/>
    <n v="0.4119999069774653"/>
    <n v="0.76650002634133863"/>
    <n v="0.82820015587316587"/>
    <x v="306"/>
    <x v="311"/>
    <x v="310"/>
    <x v="311"/>
  </r>
  <r>
    <x v="318"/>
    <x v="318"/>
    <n v="21717340"/>
    <n v="5212161"/>
    <n v="2126561"/>
    <n v="1567914"/>
    <n v="1324260"/>
    <x v="318"/>
    <n v="1232661"/>
    <n v="21065820"/>
    <n v="6.0977080986898025E-2"/>
    <n v="5.8514740940537803E-2"/>
    <x v="312"/>
    <n v="3.0927825263863395E-2"/>
    <n v="4.2080679274687949E-2"/>
    <n v="0.23999997237230711"/>
    <n v="0.40799986800100763"/>
    <n v="0.73730027024853739"/>
    <n v="0.84459989514731038"/>
    <x v="307"/>
    <x v="312"/>
    <x v="311"/>
    <x v="312"/>
  </r>
  <r>
    <x v="319"/>
    <x v="319"/>
    <n v="47134238"/>
    <n v="9403280"/>
    <n v="3037259"/>
    <n v="2003376"/>
    <n v="1547007"/>
    <x v="319"/>
    <n v="1839957"/>
    <n v="45787545"/>
    <n v="3.2821300728358017E-2"/>
    <n v="4.0184661571176179E-2"/>
    <x v="313"/>
    <n v="2.9411775625882486E-2"/>
    <n v="-0.18323809520645018"/>
    <n v="0.19949998979510394"/>
    <n v="0.32299995320781683"/>
    <n v="0.65959998801551001"/>
    <n v="0.77220002635551188"/>
    <x v="308"/>
    <x v="313"/>
    <x v="312"/>
    <x v="313"/>
  </r>
  <r>
    <x v="320"/>
    <x v="320"/>
    <n v="43991955"/>
    <n v="9330693"/>
    <n v="1268974"/>
    <n v="906047"/>
    <n v="699650"/>
    <x v="320"/>
    <n v="1627268"/>
    <n v="47134238"/>
    <n v="1.5904044273549561E-2"/>
    <n v="3.4524118115582987E-2"/>
    <x v="314"/>
    <n v="-6.6666676567466721E-2"/>
    <n v="-0.53933524904808428"/>
    <n v="0.2120999850995483"/>
    <n v="0.13599997342105244"/>
    <n v="0.71399965641534024"/>
    <n v="0.77220055913214214"/>
    <x v="309"/>
    <x v="314"/>
    <x v="313"/>
    <x v="314"/>
  </r>
  <r>
    <x v="321"/>
    <x v="321"/>
    <n v="22803207"/>
    <n v="5985841"/>
    <n v="2298563"/>
    <n v="1761848"/>
    <n v="1459163"/>
    <x v="321"/>
    <n v="1245980"/>
    <n v="21500167"/>
    <n v="6.3989376581986918E-2"/>
    <n v="5.79521079999053E-2"/>
    <x v="315"/>
    <n v="6.0606040874008116E-2"/>
    <n v="0.10417685896933171"/>
    <n v="0.26249996327270986"/>
    <n v="0.38400000935541057"/>
    <n v="0.76649976528813868"/>
    <n v="0.8282002760737589"/>
    <x v="310"/>
    <x v="315"/>
    <x v="314"/>
    <x v="315"/>
  </r>
  <r>
    <x v="322"/>
    <x v="322"/>
    <n v="21282993"/>
    <n v="5373955"/>
    <n v="2149582"/>
    <n v="1537811"/>
    <n v="1197954"/>
    <x v="322"/>
    <n v="1230803"/>
    <n v="20631473"/>
    <n v="5.6286914157233428E-2"/>
    <n v="5.9656574205826214E-2"/>
    <x v="316"/>
    <n v="3.1578937674493712E-2"/>
    <n v="-5.6484303590193408E-2"/>
    <n v="0.25249996558284826"/>
    <n v="0.4"/>
    <n v="0.71540001730569014"/>
    <n v="0.778999499938549"/>
    <x v="311"/>
    <x v="316"/>
    <x v="315"/>
    <x v="316"/>
  </r>
  <r>
    <x v="323"/>
    <x v="323"/>
    <n v="22368860"/>
    <n v="5648137"/>
    <n v="2281847"/>
    <n v="1649091"/>
    <n v="1338732"/>
    <x v="323"/>
    <n v="1361836"/>
    <n v="21500167"/>
    <n v="5.9848020864719971E-2"/>
    <n v="6.3340717306986496E-2"/>
    <x v="317"/>
    <n v="4.0404011745583279E-2"/>
    <n v="-5.5141409677109565E-2"/>
    <n v="0.25249999329424921"/>
    <n v="0.40399993838676362"/>
    <n v="0.72270007585959972"/>
    <n v="0.81179995524807302"/>
    <x v="312"/>
    <x v="317"/>
    <x v="316"/>
    <x v="317"/>
  </r>
  <r>
    <x v="324"/>
    <x v="324"/>
    <n v="21282993"/>
    <n v="5054710"/>
    <n v="2102759"/>
    <n v="1550364"/>
    <n v="1220447"/>
    <x v="324"/>
    <n v="1349577"/>
    <n v="20848646"/>
    <n v="5.7343767392114449E-2"/>
    <n v="6.4732117375871798E-2"/>
    <x v="318"/>
    <n v="2.0833343325988629E-2"/>
    <n v="-0.11413731364380297"/>
    <n v="0.2374999606493316"/>
    <n v="0.41599992877929692"/>
    <n v="0.73729989979831256"/>
    <n v="0.78720029618850795"/>
    <x v="251"/>
    <x v="318"/>
    <x v="317"/>
    <x v="318"/>
  </r>
  <r>
    <x v="325"/>
    <x v="325"/>
    <n v="22803207"/>
    <n v="5529777"/>
    <n v="2300387"/>
    <n v="1763247"/>
    <n v="1518155"/>
    <x v="325"/>
    <n v="1324260"/>
    <n v="21717340"/>
    <n v="6.6576381120427491E-2"/>
    <n v="6.0977080986898025E-2"/>
    <x v="319"/>
    <n v="5.0000000000000044E-2"/>
    <n v="9.1826306587758255E-2"/>
    <n v="0.24249996941219715"/>
    <n v="0.41599995804532441"/>
    <n v="0.76650015845159969"/>
    <n v="0.86099962172060973"/>
    <x v="313"/>
    <x v="319"/>
    <x v="318"/>
    <x v="319"/>
  </r>
  <r>
    <x v="326"/>
    <x v="326"/>
    <n v="45787545"/>
    <n v="9519230"/>
    <n v="3268903"/>
    <n v="2133940"/>
    <n v="1631184"/>
    <x v="326"/>
    <n v="1547007"/>
    <n v="47134238"/>
    <n v="3.5625059172751015E-2"/>
    <n v="3.2821300728358017E-2"/>
    <x v="320"/>
    <n v="-2.8571438876342947E-2"/>
    <n v="8.5424964342455612E-2"/>
    <n v="0.20789998677587979"/>
    <n v="0.34339993886060111"/>
    <n v="0.65280003719902369"/>
    <n v="0.76440012371481858"/>
    <x v="314"/>
    <x v="320"/>
    <x v="319"/>
    <x v="320"/>
  </r>
  <r>
    <x v="327"/>
    <x v="327"/>
    <n v="46236443"/>
    <n v="9709653"/>
    <n v="3301282"/>
    <n v="2177525"/>
    <n v="1647515"/>
    <x v="327"/>
    <n v="699650"/>
    <n v="43991955"/>
    <n v="3.5632390666384087E-2"/>
    <n v="1.5904044273549561E-2"/>
    <x v="321"/>
    <n v="5.1020419528979843E-2"/>
    <n v="1.2404609829743283"/>
    <n v="0.20999999935116115"/>
    <n v="0.33999999794019414"/>
    <n v="0.65959981607145346"/>
    <n v="0.75659980941665428"/>
    <x v="315"/>
    <x v="321"/>
    <x v="320"/>
    <x v="321"/>
  </r>
  <r>
    <x v="328"/>
    <x v="328"/>
    <n v="22151687"/>
    <n v="5593301"/>
    <n v="2237320"/>
    <n v="1698573"/>
    <n v="1364973"/>
    <x v="328"/>
    <n v="1459163"/>
    <n v="22803207"/>
    <n v="6.1619370118402267E-2"/>
    <n v="6.3989376581986918E-2"/>
    <x v="322"/>
    <n v="-2.8571419800732412E-2"/>
    <n v="-3.7037498881522302E-2"/>
    <n v="0.2525000014671569"/>
    <n v="0.39999992848587979"/>
    <n v="0.75919984624461412"/>
    <n v="0.80359984528189254"/>
    <x v="316"/>
    <x v="322"/>
    <x v="321"/>
    <x v="322"/>
  </r>
  <r>
    <x v="329"/>
    <x v="329"/>
    <n v="21065820"/>
    <n v="5424448"/>
    <n v="2191477"/>
    <n v="1519789"/>
    <n v="1258689"/>
    <x v="329"/>
    <n v="1197954"/>
    <n v="21282993"/>
    <n v="5.97502969264904E-2"/>
    <n v="5.6286914157233428E-2"/>
    <x v="323"/>
    <n v="-1.0204062934193514E-2"/>
    <n v="6.1530869494502038E-2"/>
    <n v="0.25749996914432954"/>
    <n v="0.40400000147480442"/>
    <n v="0.69349986333418057"/>
    <n v="0.82819983563507826"/>
    <x v="317"/>
    <x v="323"/>
    <x v="322"/>
    <x v="323"/>
  </r>
  <r>
    <x v="330"/>
    <x v="330"/>
    <n v="22803207"/>
    <n v="5985841"/>
    <n v="2442223"/>
    <n v="1729338"/>
    <n v="1347154"/>
    <x v="330"/>
    <n v="1338732"/>
    <n v="22368860"/>
    <n v="5.9077392052793276E-2"/>
    <n v="5.9848020864719971E-2"/>
    <x v="324"/>
    <n v="1.9417484842767951E-2"/>
    <n v="-1.2876429342059903E-2"/>
    <n v="0.26249996327270986"/>
    <n v="0.40799997861620446"/>
    <n v="0.70809995647408119"/>
    <n v="0.77899982536670098"/>
    <x v="318"/>
    <x v="324"/>
    <x v="323"/>
    <x v="324"/>
  </r>
  <r>
    <x v="331"/>
    <x v="331"/>
    <n v="22803207"/>
    <n v="5472769"/>
    <n v="2123434"/>
    <n v="1519105"/>
    <n v="1295492"/>
    <x v="331"/>
    <n v="1220447"/>
    <n v="21282993"/>
    <n v="5.6811833528503247E-2"/>
    <n v="5.7343767392114449E-2"/>
    <x v="325"/>
    <n v="7.1428581496972621E-2"/>
    <n v="-9.2762280506242245E-3"/>
    <n v="0.23999997017963307"/>
    <n v="0.38799993202709632"/>
    <n v="0.71540014900392479"/>
    <n v="0.8527995102379361"/>
    <x v="319"/>
    <x v="325"/>
    <x v="324"/>
    <x v="325"/>
  </r>
  <r>
    <x v="332"/>
    <x v="332"/>
    <n v="21717340"/>
    <n v="5537921"/>
    <n v="2170865"/>
    <n v="1584731"/>
    <n v="1364454"/>
    <x v="332"/>
    <n v="1518155"/>
    <n v="22803207"/>
    <n v="6.2827860133883806E-2"/>
    <n v="6.6576381120427491E-2"/>
    <x v="326"/>
    <n v="-4.7619047619047672E-2"/>
    <n v="-5.6304066449077927E-2"/>
    <n v="0.25499996776769163"/>
    <n v="0.39199999422165827"/>
    <n v="0.72999979270935778"/>
    <n v="0.86100038429234993"/>
    <x v="320"/>
    <x v="326"/>
    <x v="325"/>
    <x v="326"/>
  </r>
  <r>
    <x v="333"/>
    <x v="333"/>
    <n v="47134238"/>
    <n v="10195135"/>
    <n v="3327692"/>
    <n v="2308087"/>
    <n v="1728295"/>
    <x v="333"/>
    <n v="1631184"/>
    <n v="45787545"/>
    <n v="3.6667506961712205E-2"/>
    <n v="3.5625059172751015E-2"/>
    <x v="327"/>
    <n v="2.9411775625882486E-2"/>
    <n v="2.9261643718434538E-2"/>
    <n v="0.21629998558584951"/>
    <n v="0.32639999372249606"/>
    <n v="0.69359994855293094"/>
    <n v="0.74879976361376321"/>
    <x v="321"/>
    <x v="327"/>
    <x v="326"/>
    <x v="327"/>
  </r>
  <r>
    <x v="334"/>
    <x v="334"/>
    <n v="46685340"/>
    <n v="10196078"/>
    <n v="3501333"/>
    <n v="2452333"/>
    <n v="1989333"/>
    <x v="334"/>
    <n v="1647515"/>
    <n v="46236443"/>
    <n v="4.2611513592918031E-2"/>
    <n v="3.5632390666384087E-2"/>
    <x v="328"/>
    <n v="9.708726945106827E-3"/>
    <n v="0.19586457141979285"/>
    <n v="0.2183999945164799"/>
    <n v="0.34339998183615306"/>
    <n v="0.7003998191545906"/>
    <n v="0.81120019181734293"/>
    <x v="322"/>
    <x v="328"/>
    <x v="327"/>
    <x v="328"/>
  </r>
  <r>
    <x v="335"/>
    <x v="335"/>
    <n v="21500167"/>
    <n v="5643793"/>
    <n v="2212367"/>
    <n v="1582727"/>
    <n v="1310814"/>
    <x v="335"/>
    <n v="1364973"/>
    <n v="22151687"/>
    <n v="6.0967619460816282E-2"/>
    <n v="6.1619370118402267E-2"/>
    <x v="329"/>
    <n v="-2.9411755411675844E-2"/>
    <n v="-1.0577041867413484E-2"/>
    <n v="0.26249996104681417"/>
    <n v="0.39200002551475577"/>
    <n v="0.71539984098479137"/>
    <n v="0.82819968320499993"/>
    <x v="323"/>
    <x v="329"/>
    <x v="328"/>
    <x v="329"/>
  </r>
  <r>
    <x v="336"/>
    <x v="336"/>
    <n v="20848646"/>
    <n v="5420648"/>
    <n v="2254989"/>
    <n v="1580296"/>
    <n v="1282884"/>
    <x v="336"/>
    <n v="1258689"/>
    <n v="21065820"/>
    <n v="6.1533204602351635E-2"/>
    <n v="5.97502969264904E-2"/>
    <x v="330"/>
    <n v="-1.030930673479602E-2"/>
    <n v="2.9839310724341761E-2"/>
    <n v="0.2600000019185898"/>
    <n v="0.41599989521547975"/>
    <n v="0.7007998708641151"/>
    <n v="0.81179981471825535"/>
    <x v="324"/>
    <x v="330"/>
    <x v="329"/>
    <x v="330"/>
  </r>
  <r>
    <x v="337"/>
    <x v="337"/>
    <n v="22368860"/>
    <n v="5759981"/>
    <n v="2280952"/>
    <n v="1581840"/>
    <n v="1336022"/>
    <x v="337"/>
    <n v="1347154"/>
    <n v="22803207"/>
    <n v="5.9726870300945152E-2"/>
    <n v="5.9077392052793276E-2"/>
    <x v="331"/>
    <n v="-1.9047627818315149E-2"/>
    <n v="1.0993685157453914E-2"/>
    <n v="0.2574999798827477"/>
    <n v="0.3959999173608385"/>
    <n v="0.69349990705635189"/>
    <n v="0.84459995954078793"/>
    <x v="325"/>
    <x v="331"/>
    <x v="330"/>
    <x v="331"/>
  </r>
  <r>
    <x v="338"/>
    <x v="338"/>
    <n v="22586034"/>
    <n v="5815903"/>
    <n v="2419415"/>
    <n v="1783835"/>
    <n v="1418862"/>
    <x v="338"/>
    <n v="1295492"/>
    <n v="22803207"/>
    <n v="6.2820325162000548E-2"/>
    <n v="5.6811833528503247E-2"/>
    <x v="332"/>
    <n v="-9.5237919824172623E-3"/>
    <n v="0.10576126944543618"/>
    <n v="0.25749996657226321"/>
    <n v="0.41599988858136044"/>
    <n v="0.73730013247003923"/>
    <n v="0.79539979874820266"/>
    <x v="326"/>
    <x v="332"/>
    <x v="331"/>
    <x v="332"/>
  </r>
  <r>
    <x v="339"/>
    <x v="339"/>
    <n v="21065820"/>
    <n v="5108461"/>
    <n v="2125119"/>
    <n v="1582364"/>
    <n v="1336464"/>
    <x v="339"/>
    <n v="1364454"/>
    <n v="21717340"/>
    <n v="6.3442296573311643E-2"/>
    <n v="6.2827860133883806E-2"/>
    <x v="333"/>
    <n v="-2.9999990790768982E-2"/>
    <n v="9.7796811497079528E-3"/>
    <n v="0.24249998338540821"/>
    <n v="0.41599984809515039"/>
    <n v="0.74460018474259559"/>
    <n v="0.8445995990808689"/>
    <x v="327"/>
    <x v="333"/>
    <x v="332"/>
    <x v="333"/>
  </r>
  <r>
    <x v="340"/>
    <x v="340"/>
    <n v="43991955"/>
    <n v="9145927"/>
    <n v="3140711"/>
    <n v="2157040"/>
    <n v="1665666"/>
    <x v="340"/>
    <n v="1728295"/>
    <n v="47134238"/>
    <n v="3.7862968354100197E-2"/>
    <n v="3.6667506961712205E-2"/>
    <x v="334"/>
    <n v="-6.6666676567466721E-2"/>
    <n v="3.2602745358070839E-2"/>
    <n v="0.20789998989587982"/>
    <n v="0.34339996372155607"/>
    <n v="0.68679989976791878"/>
    <n v="0.77219986648369987"/>
    <x v="328"/>
    <x v="334"/>
    <x v="333"/>
    <x v="334"/>
  </r>
  <r>
    <x v="341"/>
    <x v="341"/>
    <n v="43991955"/>
    <n v="9238310"/>
    <n v="3078205"/>
    <n v="2093179"/>
    <n v="1632680"/>
    <x v="341"/>
    <n v="1989333"/>
    <n v="46685340"/>
    <n v="3.711314943834617E-2"/>
    <n v="4.2611513592918031E-2"/>
    <x v="335"/>
    <n v="-5.7692307692307709E-2"/>
    <n v="-0.12903470660769212"/>
    <n v="0.20999998749771406"/>
    <n v="0.33320001169044988"/>
    <n v="0.67999987005413864"/>
    <n v="0.78000018154204676"/>
    <x v="329"/>
    <x v="335"/>
    <x v="334"/>
    <x v="335"/>
  </r>
  <r>
    <x v="342"/>
    <x v="342"/>
    <n v="22586034"/>
    <n v="5533578"/>
    <n v="2257699"/>
    <n v="1582196"/>
    <n v="1245504"/>
    <x v="342"/>
    <n v="1310814"/>
    <n v="21500167"/>
    <n v="5.5144874040302959E-2"/>
    <n v="6.0967619460816282E-2"/>
    <x v="336"/>
    <n v="5.0505049565428894E-2"/>
    <n v="-9.5505540022857272E-2"/>
    <n v="0.24499998538920112"/>
    <n v="0.40799985109092163"/>
    <n v="0.70080023953591686"/>
    <n v="0.78719956313882733"/>
    <x v="330"/>
    <x v="336"/>
    <x v="335"/>
    <x v="336"/>
  </r>
  <r>
    <x v="343"/>
    <x v="343"/>
    <n v="21500167"/>
    <n v="5213790"/>
    <n v="2106371"/>
    <n v="1522274"/>
    <n v="1235782"/>
    <x v="343"/>
    <n v="1282884"/>
    <n v="20848646"/>
    <n v="5.7477786102777713E-2"/>
    <n v="6.1533204602351635E-2"/>
    <x v="337"/>
    <n v="3.1250038971355698E-2"/>
    <n v="-6.5906180667517744E-2"/>
    <n v="0.24249997686064484"/>
    <n v="0.40399996931215104"/>
    <n v="0.72269984727286884"/>
    <n v="0.81179997819052285"/>
    <x v="331"/>
    <x v="337"/>
    <x v="336"/>
    <x v="337"/>
  </r>
  <r>
    <x v="344"/>
    <x v="344"/>
    <n v="22586034"/>
    <n v="5477113"/>
    <n v="2212753"/>
    <n v="1566850"/>
    <n v="1246273"/>
    <x v="344"/>
    <n v="1336022"/>
    <n v="22368860"/>
    <n v="5.5178921629180228E-2"/>
    <n v="5.9726870300945152E-2"/>
    <x v="338"/>
    <n v="9.7087647738864913E-3"/>
    <n v="-7.6145772394388356E-2"/>
    <n v="0.24249998915258872"/>
    <n v="0.40399988095918415"/>
    <n v="0.70809981954605872"/>
    <n v="0.79540032549382522"/>
    <x v="332"/>
    <x v="338"/>
    <x v="337"/>
    <x v="338"/>
  </r>
  <r>
    <x v="345"/>
    <x v="345"/>
    <n v="21934513"/>
    <n v="5648137"/>
    <n v="2259254"/>
    <n v="1682241"/>
    <n v="1379437"/>
    <x v="345"/>
    <n v="1418862"/>
    <n v="22586034"/>
    <n v="6.2888882009826244E-2"/>
    <n v="6.2820325162000548E-2"/>
    <x v="339"/>
    <n v="-2.8846188755405233E-2"/>
    <n v="1.0913163478365462E-3"/>
    <n v="0.25749999555495034"/>
    <n v="0.39999985836037616"/>
    <n v="0.74460020874146948"/>
    <n v="0.81999963144400834"/>
    <x v="333"/>
    <x v="339"/>
    <x v="338"/>
    <x v="339"/>
  </r>
  <r>
    <x v="346"/>
    <x v="346"/>
    <n v="22803207"/>
    <n v="5928833"/>
    <n v="2276672"/>
    <n v="1661970"/>
    <n v="1308303"/>
    <x v="346"/>
    <n v="1336464"/>
    <n v="21065820"/>
    <n v="5.7373640470833771E-2"/>
    <n v="6.3442296573311643E-2"/>
    <x v="340"/>
    <n v="8.2474216527056665E-2"/>
    <n v="-9.5656311802413296E-2"/>
    <n v="0.25999996404014575"/>
    <n v="0.38400002158940894"/>
    <n v="0.72999975402693051"/>
    <n v="0.78720012996624489"/>
    <x v="334"/>
    <x v="340"/>
    <x v="339"/>
    <x v="340"/>
  </r>
  <r>
    <x v="347"/>
    <x v="347"/>
    <n v="45787545"/>
    <n v="9230769"/>
    <n v="3232615"/>
    <n v="2220160"/>
    <n v="1783676"/>
    <x v="347"/>
    <n v="1665666"/>
    <n v="43991955"/>
    <n v="3.8955484510034333E-2"/>
    <n v="3.7862968354100197E-2"/>
    <x v="341"/>
    <n v="4.081632653061229E-2"/>
    <n v="2.8854477169268922E-2"/>
    <n v="0.20159999842751997"/>
    <n v="0.35019996708833251"/>
    <n v="0.68680000556824738"/>
    <n v="0.80339975497261462"/>
    <x v="335"/>
    <x v="341"/>
    <x v="340"/>
    <x v="341"/>
  </r>
  <r>
    <x v="348"/>
    <x v="348"/>
    <n v="43094160"/>
    <n v="8687782"/>
    <n v="2806153"/>
    <n v="1812775"/>
    <n v="1385685"/>
    <x v="348"/>
    <n v="1632680"/>
    <n v="43991955"/>
    <n v="3.2154820978062923E-2"/>
    <n v="3.711314943834617E-2"/>
    <x v="342"/>
    <n v="-2.0408163265306145E-2"/>
    <n v="-0.13360031512605031"/>
    <n v="0.20159998477751973"/>
    <n v="0.3229999325489521"/>
    <n v="0.64600005773028057"/>
    <n v="0.76439988415550741"/>
    <x v="336"/>
    <x v="342"/>
    <x v="341"/>
    <x v="342"/>
  </r>
  <r>
    <x v="349"/>
    <x v="349"/>
    <n v="21282993"/>
    <n v="5427163"/>
    <n v="2214282"/>
    <n v="1584097"/>
    <n v="1324939"/>
    <x v="349"/>
    <n v="1245504"/>
    <n v="22586034"/>
    <n v="6.2253415203397382E-2"/>
    <n v="5.5144874040302959E-2"/>
    <x v="343"/>
    <n v="-5.7692333235662363E-2"/>
    <n v="0.12890665337088447"/>
    <n v="0.25499998989803735"/>
    <n v="0.40799990713380085"/>
    <n v="0.71539984518683708"/>
    <n v="0.83640016993908828"/>
    <x v="337"/>
    <x v="343"/>
    <x v="342"/>
    <x v="343"/>
  </r>
  <r>
    <x v="350"/>
    <x v="350"/>
    <n v="21065820"/>
    <n v="5108461"/>
    <n v="2022950"/>
    <n v="1402916"/>
    <n v="1104375"/>
    <x v="350"/>
    <n v="1235782"/>
    <n v="21500167"/>
    <n v="5.2424970876994104E-2"/>
    <n v="5.7477786102777713E-2"/>
    <x v="344"/>
    <n v="-2.0202029128424948E-2"/>
    <n v="-8.7909009173535724E-2"/>
    <n v="0.24249998338540821"/>
    <n v="0.39599989116095824"/>
    <n v="0.69350008650732842"/>
    <n v="0.7871996612769403"/>
    <x v="338"/>
    <x v="344"/>
    <x v="343"/>
    <x v="344"/>
  </r>
  <r>
    <x v="351"/>
    <x v="351"/>
    <n v="22368860"/>
    <n v="5424448"/>
    <n v="2104686"/>
    <n v="1597877"/>
    <n v="1284054"/>
    <x v="351"/>
    <n v="1246273"/>
    <n v="22586034"/>
    <n v="5.7403640596793933E-2"/>
    <n v="5.5178921629180228E-2"/>
    <x v="345"/>
    <n v="-9.6154110101844825E-3"/>
    <n v="4.0318275564798389E-2"/>
    <n v="0.24249997541224722"/>
    <n v="0.3880000324456977"/>
    <n v="0.75919970960038696"/>
    <n v="0.8036000267855411"/>
    <x v="339"/>
    <x v="345"/>
    <x v="344"/>
    <x v="345"/>
  </r>
  <r>
    <x v="352"/>
    <x v="352"/>
    <n v="21065820"/>
    <n v="5213790"/>
    <n v="2064661"/>
    <n v="1507202"/>
    <n v="1211187"/>
    <x v="352"/>
    <n v="1379437"/>
    <n v="21934513"/>
    <n v="5.7495364528890876E-2"/>
    <n v="6.2888882009826244E-2"/>
    <x v="346"/>
    <n v="-3.9603933764109533E-2"/>
    <n v="-8.5762654837664987E-2"/>
    <n v="0.247499978638382"/>
    <n v="0.39600003068784895"/>
    <n v="0.7299997432992632"/>
    <n v="0.80359965021277835"/>
    <x v="340"/>
    <x v="346"/>
    <x v="345"/>
    <x v="346"/>
  </r>
  <r>
    <x v="353"/>
    <x v="353"/>
    <n v="22151687"/>
    <n v="5261025"/>
    <n v="2062322"/>
    <n v="1430220"/>
    <n v="1231419"/>
    <x v="353"/>
    <n v="1308303"/>
    <n v="22803207"/>
    <n v="5.5590303348002343E-2"/>
    <n v="5.7373640470833771E-2"/>
    <x v="347"/>
    <n v="-2.8571419800732412E-2"/>
    <n v="-3.1082865026457518E-2"/>
    <n v="0.23749997009257129"/>
    <n v="0.39200003801540573"/>
    <n v="0.69349985113866797"/>
    <n v="0.8609997063388849"/>
    <x v="341"/>
    <x v="347"/>
    <x v="346"/>
    <x v="347"/>
  </r>
  <r>
    <x v="354"/>
    <x v="354"/>
    <n v="46236443"/>
    <n v="9321266"/>
    <n v="3042461"/>
    <n v="1965430"/>
    <n v="1502374"/>
    <x v="354"/>
    <n v="1783676"/>
    <n v="45787545"/>
    <n v="3.2493286734881402E-2"/>
    <n v="3.8955484510034333E-2"/>
    <x v="348"/>
    <n v="9.8039324886276535E-3"/>
    <n v="-0.16588672574431385"/>
    <n v="0.20159998034450877"/>
    <n v="0.32639997614058003"/>
    <n v="0.64600006376416985"/>
    <n v="0.7643996479141969"/>
    <x v="342"/>
    <x v="348"/>
    <x v="347"/>
    <x v="348"/>
  </r>
  <r>
    <x v="355"/>
    <x v="355"/>
    <n v="43094160"/>
    <n v="9140271"/>
    <n v="3263076"/>
    <n v="2107947"/>
    <n v="1677083"/>
    <x v="355"/>
    <n v="1385685"/>
    <n v="43094160"/>
    <n v="3.8916711684367444E-2"/>
    <n v="3.2154820978062923E-2"/>
    <x v="349"/>
    <n v="0"/>
    <n v="0.21029166080314066"/>
    <n v="0.21209999220311987"/>
    <n v="0.35699991827375799"/>
    <n v="0.64599997057990677"/>
    <n v="0.79560017400817007"/>
    <x v="343"/>
    <x v="349"/>
    <x v="348"/>
    <x v="349"/>
  </r>
  <r>
    <x v="356"/>
    <x v="356"/>
    <n v="21500167"/>
    <n v="5106289"/>
    <n v="1940390"/>
    <n v="1430649"/>
    <n v="1196595"/>
    <x v="356"/>
    <n v="1324939"/>
    <n v="21282993"/>
    <n v="5.5655149097213988E-2"/>
    <n v="6.2253415203397382E-2"/>
    <x v="350"/>
    <n v="1.0204109920066262E-2"/>
    <n v="-0.10599042774802347"/>
    <n v="0.23749996918628585"/>
    <n v="0.38000003525064874"/>
    <n v="0.73729971809790817"/>
    <n v="0.83640012330068381"/>
    <x v="344"/>
    <x v="350"/>
    <x v="349"/>
    <x v="350"/>
  </r>
  <r>
    <x v="357"/>
    <x v="357"/>
    <n v="21282993"/>
    <n v="5320748"/>
    <n v="2107016"/>
    <n v="1568884"/>
    <n v="1312214"/>
    <x v="357"/>
    <n v="1104375"/>
    <n v="21065820"/>
    <n v="6.1655519973154153E-2"/>
    <n v="5.2424970876994104E-2"/>
    <x v="351"/>
    <n v="1.0309259264533743E-2"/>
    <n v="0.17607161132846216"/>
    <n v="0.24999998825353181"/>
    <n v="0.39599996090775208"/>
    <n v="0.74459994608488977"/>
    <n v="0.83639963184021249"/>
    <x v="345"/>
    <x v="351"/>
    <x v="350"/>
    <x v="351"/>
  </r>
  <r>
    <x v="358"/>
    <x v="358"/>
    <n v="20631473"/>
    <n v="5261025"/>
    <n v="2167542"/>
    <n v="1582306"/>
    <n v="1258566"/>
    <x v="358"/>
    <n v="1284054"/>
    <n v="22368860"/>
    <n v="6.1002236728322792E-2"/>
    <n v="5.7403640596793933E-2"/>
    <x v="352"/>
    <n v="-7.7669894666066996E-2"/>
    <n v="6.2689336322857558E-2"/>
    <n v="0.25499997019117343"/>
    <n v="0.41199994297689141"/>
    <n v="0.73000015685970565"/>
    <n v="0.79539987840531479"/>
    <x v="346"/>
    <x v="352"/>
    <x v="351"/>
    <x v="352"/>
  </r>
  <r>
    <x v="359"/>
    <x v="359"/>
    <n v="20631473"/>
    <n v="5209447"/>
    <n v="2146292"/>
    <n v="1645132"/>
    <n v="1295048"/>
    <x v="359"/>
    <n v="1211187"/>
    <n v="21065820"/>
    <n v="6.2770506012828076E-2"/>
    <n v="5.7495364528890876E-2"/>
    <x v="353"/>
    <n v="-2.0618565999329763E-2"/>
    <n v="9.1748987542926042E-2"/>
    <n v="0.25250000327170047"/>
    <n v="0.41199996851873144"/>
    <n v="0.76649961887758045"/>
    <n v="0.78720005446371477"/>
    <x v="347"/>
    <x v="353"/>
    <x v="352"/>
    <x v="353"/>
  </r>
  <r>
    <x v="360"/>
    <x v="360"/>
    <n v="22368860"/>
    <n v="5648137"/>
    <n v="2349625"/>
    <n v="1629465"/>
    <n v="1309438"/>
    <x v="360"/>
    <n v="1231419"/>
    <n v="22151687"/>
    <n v="5.8538432445819771E-2"/>
    <n v="5.5590303348002343E-2"/>
    <x v="354"/>
    <n v="9.80390342279569E-3"/>
    <n v="5.3033153630440921E-2"/>
    <n v="0.25249999329424921"/>
    <n v="0.41600000141639626"/>
    <n v="0.69350002659998933"/>
    <n v="0.80359995458632127"/>
    <x v="348"/>
    <x v="354"/>
    <x v="353"/>
    <x v="354"/>
  </r>
  <r>
    <x v="361"/>
    <x v="361"/>
    <n v="45338648"/>
    <n v="9521116"/>
    <n v="3269551"/>
    <n v="2201061"/>
    <n v="1768333"/>
    <x v="361"/>
    <n v="1502374"/>
    <n v="46236443"/>
    <n v="3.9002773086661079E-2"/>
    <n v="3.2493286734881402E-2"/>
    <x v="355"/>
    <n v="-1.9417475518175187E-2"/>
    <n v="0.2003332689885069"/>
    <n v="0.20999999823550097"/>
    <n v="0.34339997538103728"/>
    <n v="0.6731997757490249"/>
    <n v="0.80340026923379226"/>
    <x v="349"/>
    <x v="355"/>
    <x v="354"/>
    <x v="355"/>
  </r>
  <r>
    <x v="362"/>
    <x v="362"/>
    <n v="43543058"/>
    <n v="8778280"/>
    <n v="3133846"/>
    <n v="2109705"/>
    <n v="1596202"/>
    <x v="362"/>
    <n v="1677083"/>
    <n v="43094160"/>
    <n v="3.6658013316382146E-2"/>
    <n v="3.8916711684367444E-2"/>
    <x v="356"/>
    <n v="1.0416678269166812E-2"/>
    <n v="-5.8039291353914724E-2"/>
    <n v="0.2015999886824669"/>
    <n v="0.35700000455670133"/>
    <n v="0.67319995941089639"/>
    <n v="0.75659961937806475"/>
    <x v="350"/>
    <x v="356"/>
    <x v="355"/>
    <x v="356"/>
  </r>
  <r>
    <x v="363"/>
    <x v="363"/>
    <n v="22151687"/>
    <n v="5316404"/>
    <n v="2041499"/>
    <n v="1415779"/>
    <n v="1172548"/>
    <x v="363"/>
    <n v="1196595"/>
    <n v="21500167"/>
    <n v="5.2932672802753128E-2"/>
    <n v="5.5655149097213988E-2"/>
    <x v="357"/>
    <n v="3.0303020437004058E-2"/>
    <n v="-4.8916880802986507E-2"/>
    <n v="0.23999996027390599"/>
    <n v="0.38399997441879885"/>
    <n v="0.69349972740618537"/>
    <n v="0.82819988147867707"/>
    <x v="351"/>
    <x v="357"/>
    <x v="356"/>
    <x v="357"/>
  </r>
  <r>
    <x v="364"/>
    <x v="364"/>
    <n v="21934513"/>
    <n v="5319119"/>
    <n v="2106371"/>
    <n v="1491521"/>
    <n v="1284200"/>
    <x v="364"/>
    <n v="1312214"/>
    <n v="21282993"/>
    <n v="5.854700307228157E-2"/>
    <n v="6.1655519973154153E-2"/>
    <x v="358"/>
    <n v="3.061223578845329E-2"/>
    <n v="-5.0417495501231424E-2"/>
    <n v="0.24249998164992312"/>
    <n v="0.39599997668786879"/>
    <n v="0.70809985515372176"/>
    <n v="0.86100028092128778"/>
    <x v="352"/>
    <x v="358"/>
    <x v="357"/>
    <x v="358"/>
  </r>
  <r>
    <x v="365"/>
    <x v="365"/>
    <n v="21717340"/>
    <n v="5375041"/>
    <n v="2042515"/>
    <n v="1520857"/>
    <n v="1284516"/>
    <x v="365"/>
    <n v="1258566"/>
    <n v="20631473"/>
    <n v="5.914702260958294E-2"/>
    <n v="6.1002236728322792E-2"/>
    <x v="359"/>
    <n v="5.2631578947368363E-2"/>
    <n v="-3.0412231062971751E-2"/>
    <n v="0.24749997006999935"/>
    <n v="0.37999989209384638"/>
    <n v="0.74460016205511348"/>
    <n v="0.84460011690776982"/>
    <x v="353"/>
    <x v="359"/>
    <x v="358"/>
    <x v="35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n v="380462"/>
    <n v="0.19"/>
    <n v="37"/>
    <n v="20"/>
    <n v="25"/>
    <n v="400"/>
    <n v="33"/>
    <n v="0.65"/>
    <n v="-0.45549226537958976"/>
    <n v="3.9603872853995581E-2"/>
    <n v="6.0606468891118981E-2"/>
    <n v="1.9607633672155123E-2"/>
    <n v="-0.52525253838500408"/>
  </r>
  <r>
    <x v="1"/>
    <n v="382119"/>
    <n v="0.18"/>
    <n v="33"/>
    <n v="21"/>
    <n v="27"/>
    <n v="393"/>
    <n v="40"/>
    <n v="0.91"/>
    <n v="-2.0762373081679608E-2"/>
    <n v="1.0416570358946498E-2"/>
    <n v="1.9608065251683238E-2"/>
    <n v="-1.0204351899304021E-2"/>
    <n v="9.8044106900883055E-3"/>
  </r>
  <r>
    <x v="2"/>
    <n v="401786"/>
    <n v="0.17"/>
    <n v="38"/>
    <n v="19"/>
    <n v="29"/>
    <n v="389"/>
    <n v="40"/>
    <n v="0.91"/>
    <n v="4.0829077732684294E-2"/>
    <n v="-7.6923005878521966E-2"/>
    <n v="8.333324971330458E-2"/>
    <n v="0"/>
    <n v="6.1855927787890064E-2"/>
  </r>
  <r>
    <x v="3"/>
    <n v="392628"/>
    <n v="0.18"/>
    <n v="32"/>
    <n v="18"/>
    <n v="25"/>
    <n v="378"/>
    <n v="40"/>
    <n v="0.91"/>
    <n v="-0.12241464451003137"/>
    <n v="-2.9702964683878341E-2"/>
    <n v="-5.8252229514083709E-2"/>
    <n v="-1.960841773829014E-2"/>
    <n v="-3.9604065599740612E-2"/>
  </r>
  <r>
    <x v="4"/>
    <n v="398528"/>
    <n v="0.17"/>
    <n v="32"/>
    <n v="17"/>
    <n v="25"/>
    <n v="372"/>
    <n v="40"/>
    <n v="0.91"/>
    <n v="0.12829034045226972"/>
    <n v="2.1052600181612036E-2"/>
    <n v="-1.0100928482280613E-2"/>
    <n v="3.1250306681045892E-2"/>
    <n v="8.2474680495928876E-2"/>
  </r>
  <r>
    <x v="5"/>
    <n v="396628"/>
    <n v="0.19"/>
    <n v="30"/>
    <n v="18"/>
    <n v="27"/>
    <n v="365"/>
    <n v="40"/>
    <n v="0.91"/>
    <n v="7.4309968434143725E-2"/>
    <n v="-1.0309324471696191E-2"/>
    <n v="-2.8130557361283337E-7"/>
    <n v="6.3158844899956712E-2"/>
    <n v="-9.6155088519985776E-3"/>
  </r>
  <r>
    <x v="6"/>
    <n v="389107"/>
    <n v="0.28999999999999998"/>
    <n v="32"/>
    <n v="18"/>
    <n v="28"/>
    <n v="364"/>
    <n v="40"/>
    <n v="0.91"/>
    <n v="0.7302283946685022"/>
    <n v="-4.0404051142573727E-2"/>
    <n v="0.73195869172841044"/>
    <n v="-3.846107135024035E-2"/>
    <n v="-2.0408667021213023E-2"/>
  </r>
  <r>
    <x v="7"/>
    <n v="401966"/>
    <n v="0.17"/>
    <n v="38"/>
    <n v="20"/>
    <n v="26"/>
    <n v="350"/>
    <n v="40"/>
    <n v="0.91"/>
    <n v="0.22259812803337153"/>
    <n v="2.061846576038473E-2"/>
    <n v="5.1020255191124297E-2"/>
    <n v="2.0000379435892279E-2"/>
    <n v="5.1020332005990321E-2"/>
  </r>
  <r>
    <x v="8"/>
    <n v="394015"/>
    <n v="0.17"/>
    <n v="31"/>
    <n v="22"/>
    <n v="25"/>
    <n v="398"/>
    <n v="39"/>
    <n v="0.91"/>
    <n v="7.3492453743802422E-2"/>
    <n v="9.4736988039403114E-2"/>
    <n v="4.1666879953670577E-2"/>
    <n v="2.0618040066658461E-2"/>
    <n v="-2.0000038687453481E-2"/>
  </r>
  <r>
    <x v="9"/>
    <n v="401514"/>
    <n v="0.19"/>
    <n v="32"/>
    <n v="17"/>
    <n v="25"/>
    <n v="388"/>
    <n v="39"/>
    <n v="0.91"/>
    <n v="-0.16445501347909486"/>
    <n v="-2.8846115347458956E-2"/>
    <n v="-6.7307736440819665E-2"/>
    <n v="3.9999963824946638E-2"/>
    <n v="-4.9019315593413104E-2"/>
  </r>
  <r>
    <x v="10"/>
    <n v="408982"/>
    <n v="0.18"/>
    <n v="30"/>
    <n v="21"/>
    <n v="28"/>
    <n v="371"/>
    <n v="39"/>
    <n v="0.91"/>
    <n v="1.1476852728398028"/>
    <n v="1.234042310339488"/>
    <n v="-2.8845516358522727E-2"/>
    <n v="-2.0201651638942719E-2"/>
    <n v="1.030900185313155E-2"/>
  </r>
  <r>
    <x v="11"/>
    <n v="404457"/>
    <n v="0.18"/>
    <n v="30"/>
    <n v="22"/>
    <n v="30"/>
    <n v="370"/>
    <n v="39"/>
    <n v="0.91"/>
    <n v="9.5230229133024258E-2"/>
    <n v="7.2916660695965474E-2"/>
    <n v="7.2164849122470232E-2"/>
    <n v="3.0612215410643184E-2"/>
    <n v="-6.7307392652838915E-2"/>
  </r>
  <r>
    <x v="12"/>
    <n v="400829"/>
    <n v="0.18"/>
    <n v="30"/>
    <n v="22"/>
    <n v="28"/>
    <n v="360"/>
    <n v="39"/>
    <n v="0.91"/>
    <n v="-0.17286542104971103"/>
    <n v="1.0204142968423424E-2"/>
    <n v="-5.7143063421372098E-2"/>
    <n v="-8.5714084537787061E-2"/>
    <n v="1.9801774349552881E-2"/>
  </r>
  <r>
    <x v="13"/>
    <n v="391896"/>
    <n v="0.18"/>
    <n v="35"/>
    <n v="20"/>
    <n v="28"/>
    <n v="360"/>
    <n v="39"/>
    <n v="0.91"/>
    <n v="-0.18364175802924843"/>
    <n v="-1.9607894242600565E-2"/>
    <n v="-5.0000140905708257E-2"/>
    <n v="-4.9504715326525561E-2"/>
    <n v="-2.020231884422008E-2"/>
  </r>
  <r>
    <x v="14"/>
    <n v="385418"/>
    <n v="0.19"/>
    <n v="30"/>
    <n v="19"/>
    <n v="25"/>
    <n v="357"/>
    <n v="39"/>
    <n v="0.91"/>
    <n v="3.2510015366695066E-2"/>
    <n v="4.1237071390163305E-2"/>
    <n v="4.2105425453004663E-2"/>
    <n v="2.700969066182779E-7"/>
    <n v="-3.8835606101167874E-2"/>
  </r>
  <r>
    <x v="15"/>
    <n v="381025"/>
    <n v="0.17"/>
    <n v="34"/>
    <n v="19"/>
    <n v="25"/>
    <n v="393"/>
    <n v="38"/>
    <n v="0.91"/>
    <n v="-0.54373712252615491"/>
    <n v="-1.9802160136903502E-2"/>
    <n v="7.291692141834516E-2"/>
    <n v="-6.796177816155613E-2"/>
    <n v="-9.6157843604993687E-3"/>
  </r>
  <r>
    <x v="16"/>
    <n v="382806"/>
    <n v="0.19"/>
    <n v="36"/>
    <n v="17"/>
    <n v="26"/>
    <n v="392"/>
    <n v="38"/>
    <n v="0.91"/>
    <n v="-0.13115176381669258"/>
    <n v="-8.5714261446491746E-2"/>
    <n v="5.6296562300772734E-8"/>
    <n v="3.1578475549952412E-2"/>
    <n v="-3.0302944645041796E-2"/>
  </r>
  <r>
    <x v="17"/>
    <n v="384639"/>
    <n v="0.17"/>
    <n v="35"/>
    <n v="20"/>
    <n v="29"/>
    <n v="390"/>
    <n v="38"/>
    <n v="0.91"/>
    <n v="-8.6084544765537951E-2"/>
    <n v="4.1237105944778474E-2"/>
    <n v="-7.7670029762231363E-2"/>
    <n v="-3.9215235901547851E-2"/>
    <n v="-9.5239993887127339E-3"/>
  </r>
  <r>
    <x v="18"/>
    <n v="387491"/>
    <n v="0.19"/>
    <n v="32"/>
    <n v="20"/>
    <n v="27"/>
    <n v="384"/>
    <n v="38"/>
    <n v="0.91"/>
    <n v="-7.8968994091960232E-3"/>
    <n v="-3.8834936423285615E-2"/>
    <n v="-1.9417661912481732E-2"/>
    <n v="7.3684440386685868E-2"/>
    <n v="1.9999883870490898E-2"/>
  </r>
  <r>
    <x v="19"/>
    <n v="393483"/>
    <n v="0.17"/>
    <n v="30"/>
    <n v="17"/>
    <n v="28"/>
    <n v="383"/>
    <n v="38"/>
    <n v="0.91"/>
    <n v="-0.38690483590402214"/>
    <n v="5.2631569229144359E-2"/>
    <n v="-0.42857151946575822"/>
    <n v="-5.000001890695549E-2"/>
    <n v="7.291673909029428E-2"/>
  </r>
  <r>
    <x v="20"/>
    <n v="389665"/>
    <n v="0.19"/>
    <n v="30"/>
    <n v="18"/>
    <n v="27"/>
    <n v="379"/>
    <n v="38"/>
    <n v="0.91"/>
    <n v="-3.7994839312172735E-2"/>
    <n v="7.2546570084597306E-8"/>
    <n v="-6.6666878522770645E-2"/>
    <n v="2.0202449109697707E-2"/>
    <n v="-1.0101044014995231E-2"/>
  </r>
  <r>
    <x v="21"/>
    <n v="389825"/>
    <n v="0.19"/>
    <n v="36"/>
    <n v="22"/>
    <n v="29"/>
    <n v="376"/>
    <n v="38"/>
    <n v="0.91"/>
    <n v="1.8389736789220734E-2"/>
    <n v="-2.061845822307895E-2"/>
    <n v="9.6153772065961096E-3"/>
    <n v="-3.2141468697677311E-7"/>
    <n v="1.941717388576647E-2"/>
  </r>
  <r>
    <x v="22"/>
    <n v="402690"/>
    <n v="0.18"/>
    <n v="30"/>
    <n v="20"/>
    <n v="30"/>
    <n v="357"/>
    <n v="38"/>
    <n v="0.91"/>
    <n v="6.0833246003320962E-2"/>
    <n v="1.9802013611849967E-2"/>
    <n v="-4.8076917666472041E-2"/>
    <n v="2.9411721972869787E-2"/>
    <n v="7.2165104465439001E-2"/>
  </r>
  <r>
    <x v="23"/>
    <n v="397777"/>
    <n v="0.18"/>
    <n v="35"/>
    <n v="18"/>
    <n v="27"/>
    <n v="399"/>
    <n v="37"/>
    <n v="0.91"/>
    <n v="1.2401324949050219E-2"/>
    <n v="-2.9702994700507079E-2"/>
    <n v="2.105271133088249E-2"/>
    <n v="2.1052739488583772E-2"/>
    <n v="1.0526721846982889E-2"/>
  </r>
  <r>
    <x v="24"/>
    <n v="396097"/>
    <n v="0.17"/>
    <n v="34"/>
    <n v="21"/>
    <n v="30"/>
    <n v="394"/>
    <n v="37"/>
    <n v="0.91"/>
    <n v="3.906748988716191E-2"/>
    <n v="7.1428472846377877E-2"/>
    <n v="5.1020645377010121E-2"/>
    <n v="-6.7960951470824149E-2"/>
    <n v="3.6713298179336107E-8"/>
  </r>
  <r>
    <x v="25"/>
    <n v="400613"/>
    <n v="0.17"/>
    <n v="37"/>
    <n v="22"/>
    <n v="26"/>
    <n v="394"/>
    <n v="37"/>
    <n v="0.91"/>
    <n v="-3.9677707910705906E-2"/>
    <n v="3.9603800085355578E-2"/>
    <n v="-1.9999761003473338E-2"/>
    <n v="-5.7692326304437103E-2"/>
    <n v="3.0612049103217576E-2"/>
  </r>
  <r>
    <x v="26"/>
    <n v="391681"/>
    <n v="0.17"/>
    <n v="32"/>
    <n v="21"/>
    <n v="28"/>
    <n v="388"/>
    <n v="37"/>
    <n v="0.91"/>
    <n v="0.17446451485539427"/>
    <n v="2.9809700263783157E-8"/>
    <n v="7.3684248852305734E-2"/>
    <n v="9.3750155171178351E-2"/>
    <n v="1.0309200788661599E-2"/>
  </r>
  <r>
    <x v="27"/>
    <n v="383323"/>
    <n v="0.19"/>
    <n v="30"/>
    <n v="18"/>
    <n v="27"/>
    <n v="388"/>
    <n v="37"/>
    <n v="0.91"/>
    <n v="0.17702582712427128"/>
    <n v="4.1666759474071613E-2"/>
    <n v="5.2083334813527671E-2"/>
    <n v="4.2104813158013288E-2"/>
    <n v="5.1021244483845152E-2"/>
  </r>
  <r>
    <x v="28"/>
    <n v="390603"/>
    <n v="0.18"/>
    <n v="36"/>
    <n v="21"/>
    <n v="30"/>
    <n v="382"/>
    <n v="37"/>
    <n v="0.91"/>
    <n v="2.971489450401843E-2"/>
    <n v="-4.8469636637626934E-8"/>
    <n v="1.0100976040322118E-2"/>
    <n v="4.211606730031292E-8"/>
    <n v="0.10526348485793835"/>
  </r>
  <r>
    <x v="29"/>
    <n v="400441"/>
    <n v="0.18"/>
    <n v="36"/>
    <n v="20"/>
    <n v="26"/>
    <n v="382"/>
    <n v="37"/>
    <n v="0.91"/>
    <n v="2.0188825160964097E-2"/>
    <n v="0"/>
    <n v="6.1855891523093787E-2"/>
    <n v="-7.7669858355480237E-2"/>
    <n v="4.1666217105777115E-2"/>
  </r>
  <r>
    <x v="30"/>
    <n v="395396"/>
    <n v="0.19"/>
    <n v="34"/>
    <n v="22"/>
    <n v="29"/>
    <n v="366"/>
    <n v="37"/>
    <n v="0.91"/>
    <n v="-0.10453264967348441"/>
    <n v="-5.0000013282544442E-2"/>
    <n v="-1.570973403586251E-7"/>
    <n v="1.0526281949095218E-2"/>
    <n v="-7.6190369657809454E-2"/>
  </r>
  <r>
    <x v="31"/>
    <n v="404425"/>
    <n v="0.18"/>
    <n v="33"/>
    <n v="19"/>
    <n v="30"/>
    <n v="399"/>
    <n v="36"/>
    <n v="0.91"/>
    <n v="-7.8974379069435274E-2"/>
    <n v="9.901024054021379E-3"/>
    <n v="-4.9505064669794319E-2"/>
    <n v="-1.1059416504810571E-7"/>
    <n v="-1.0204203355166808E-2"/>
  </r>
  <r>
    <x v="32"/>
    <n v="394581"/>
    <n v="0.18"/>
    <n v="35"/>
    <n v="19"/>
    <n v="25"/>
    <n v="387"/>
    <n v="36"/>
    <n v="0.91"/>
    <n v="0.9239043412518404"/>
    <n v="-5.7142826131208468E-2"/>
    <n v="0.94000053800870198"/>
    <n v="9.4736328659880575E-2"/>
    <n v="3.1579622196837187E-2"/>
  </r>
  <r>
    <x v="33"/>
    <n v="406634"/>
    <n v="0.18"/>
    <n v="34"/>
    <n v="20"/>
    <n v="25"/>
    <n v="368"/>
    <n v="36"/>
    <n v="0.91"/>
    <n v="1.9644497734315314E-2"/>
    <n v="-2.9411629615505364E-2"/>
    <n v="-3.9215919748351813E-2"/>
    <n v="1.9607831653851271E-2"/>
    <n v="6.1224129773385538E-2"/>
  </r>
  <r>
    <x v="34"/>
    <n v="384453"/>
    <n v="0.19"/>
    <n v="33"/>
    <n v="18"/>
    <n v="26"/>
    <n v="357"/>
    <n v="36"/>
    <n v="0.91"/>
    <n v="-2.1348651972925126E-2"/>
    <n v="-3.0000027824012232E-2"/>
    <n v="3.9848783606188931E-8"/>
    <n v="-4.9019733513392949E-2"/>
    <n v="2.941255369392004E-2"/>
  </r>
  <r>
    <x v="35"/>
    <n v="392606"/>
    <n v="0.17"/>
    <n v="37"/>
    <n v="21"/>
    <n v="30"/>
    <n v="397"/>
    <n v="35"/>
    <n v="0.91"/>
    <n v="0.10489427948257268"/>
    <n v="-2.9999938052512998E-2"/>
    <n v="3.9999956605554887E-2"/>
    <n v="6.2500224994006093E-2"/>
    <n v="1.0416542822512254E-2"/>
  </r>
  <r>
    <x v="36"/>
    <n v="400929"/>
    <n v="0.19"/>
    <n v="30"/>
    <n v="18"/>
    <n v="28"/>
    <n v="394"/>
    <n v="35"/>
    <n v="0.91"/>
    <n v="6.2415223682413146E-2"/>
    <n v="2.1052697226750849E-2"/>
    <n v="-5.7567568823024828E-8"/>
    <n v="-8.8983207358062089E-8"/>
    <n v="-1.0000346153761219E-2"/>
  </r>
  <r>
    <x v="37"/>
    <n v="393831"/>
    <n v="0.19"/>
    <n v="30"/>
    <n v="21"/>
    <n v="30"/>
    <n v="390"/>
    <n v="35"/>
    <n v="0.91"/>
    <n v="-1.9630799659368758E-2"/>
    <n v="2.0202032054790209E-2"/>
    <n v="-1.0942487504994602E-7"/>
    <n v="-1.9230586457108845E-2"/>
    <n v="-3.9603807471280339E-2"/>
  </r>
  <r>
    <x v="38"/>
    <n v="387454"/>
    <n v="0.17"/>
    <n v="35"/>
    <n v="20"/>
    <n v="27"/>
    <n v="389"/>
    <n v="35"/>
    <n v="0.91"/>
    <n v="9.5618126577945217E-2"/>
    <n v="-4.7619035744621896E-2"/>
    <n v="-1.9607876262673574E-2"/>
    <n v="7.2165177473321185E-2"/>
    <n v="6.3158137789519619E-2"/>
  </r>
  <r>
    <x v="39"/>
    <n v="395501"/>
    <n v="0.18"/>
    <n v="31"/>
    <n v="21"/>
    <n v="29"/>
    <n v="378"/>
    <n v="35"/>
    <n v="0.91"/>
    <n v="0.11595244647875091"/>
    <n v="7.1428617307271791E-2"/>
    <n v="-2.0618483960505252E-2"/>
    <n v="-2.067752193912753E-7"/>
    <n v="3.1578712588876012E-2"/>
  </r>
  <r>
    <x v="40"/>
    <n v="391140"/>
    <n v="0.18"/>
    <n v="32"/>
    <n v="17"/>
    <n v="25"/>
    <n v="378"/>
    <n v="35"/>
    <n v="0.91"/>
    <n v="-0.11385018040418016"/>
    <n v="4.0404071939383668E-2"/>
    <n v="-5.7692377144951457E-2"/>
    <n v="-1.9999902996648222E-2"/>
    <n v="-5.8252621029438401E-2"/>
  </r>
  <r>
    <x v="41"/>
    <n v="399922"/>
    <n v="0.19"/>
    <n v="31"/>
    <n v="17"/>
    <n v="30"/>
    <n v="355"/>
    <n v="35"/>
    <n v="0.91"/>
    <n v="1.1472182813955829"/>
    <n v="4.0404216518584501E-2"/>
    <n v="-5.8252847443228783E-2"/>
    <n v="7.2917618264793482E-2"/>
    <n v="-6.7961085339092397E-2"/>
  </r>
  <r>
    <x v="42"/>
    <n v="409072"/>
    <n v="0.17"/>
    <n v="36"/>
    <n v="21"/>
    <n v="29"/>
    <n v="354"/>
    <n v="35"/>
    <n v="0.91"/>
    <n v="8.3129559033894296E-3"/>
    <n v="4.0403887546021755E-2"/>
    <n v="2.94119403300106E-2"/>
    <n v="-1.0101075703767615E-2"/>
    <n v="9.9010178921481451E-3"/>
  </r>
  <r>
    <x v="43"/>
    <n v="397033"/>
    <n v="0.17"/>
    <n v="34"/>
    <n v="19"/>
    <n v="27"/>
    <n v="387"/>
    <n v="34"/>
    <n v="0.91"/>
    <n v="9.2529574645995316E-2"/>
    <n v="6.0606076841138945E-2"/>
    <n v="1.9802139625167969E-2"/>
    <n v="1.9999639229512312E-2"/>
    <n v="-9.7082659594197596E-3"/>
  </r>
  <r>
    <x v="44"/>
    <n v="385901"/>
    <n v="0.18"/>
    <n v="35"/>
    <n v="18"/>
    <n v="30"/>
    <n v="382"/>
    <n v="34"/>
    <n v="0.91"/>
    <n v="2.2263527915664216E-2"/>
    <n v="-9.7087040514215461E-3"/>
    <n v="-2.884602425468108E-2"/>
    <n v="-1.0000205361436421E-2"/>
    <n v="6.2500357676679164E-2"/>
  </r>
  <r>
    <x v="45"/>
    <n v="399983"/>
    <n v="0.19"/>
    <n v="40"/>
    <n v="19"/>
    <n v="26"/>
    <n v="370"/>
    <n v="34"/>
    <n v="0.91"/>
    <n v="-0.11250036399885421"/>
    <n v="-4.8076959301679323E-2"/>
    <n v="-6.7307848639353574E-2"/>
    <n v="-9.6153609498674797E-3"/>
    <n v="5.050525912424586E-2"/>
  </r>
  <r>
    <x v="46"/>
    <n v="396457"/>
    <n v="0.19"/>
    <n v="35"/>
    <n v="22"/>
    <n v="28"/>
    <n v="369"/>
    <n v="34"/>
    <n v="0.91"/>
    <n v="6.2910276291296974E-3"/>
    <n v="3.9603842550630208E-2"/>
    <n v="9.9010911868295803E-3"/>
    <n v="-2.0202183275202734E-2"/>
    <n v="-4.0404202623229857E-2"/>
  </r>
  <r>
    <x v="47"/>
    <n v="382253"/>
    <n v="0.19"/>
    <n v="34"/>
    <n v="19"/>
    <n v="29"/>
    <n v="366"/>
    <n v="34"/>
    <n v="0.91"/>
    <n v="0.21871070507745793"/>
    <n v="7.1428626475593893E-2"/>
    <n v="1.0100746111059822E-2"/>
    <n v="9.3749957138350659E-2"/>
    <n v="7.2917272145561984E-2"/>
  </r>
  <r>
    <x v="48"/>
    <n v="392169"/>
    <n v="0.18"/>
    <n v="32"/>
    <n v="18"/>
    <n v="28"/>
    <n v="359"/>
    <n v="34"/>
    <n v="0.91"/>
    <n v="1.2666670490402376E-2"/>
    <n v="-1.9802077319929001E-2"/>
    <n v="-3.8461397707795331E-2"/>
    <n v="4.2105613403893072E-2"/>
    <n v="-1.0204434322789835E-2"/>
  </r>
  <r>
    <x v="49"/>
    <n v="382326"/>
    <n v="0.19"/>
    <n v="30"/>
    <n v="20"/>
    <n v="27"/>
    <n v="389"/>
    <n v="33"/>
    <n v="0.91"/>
    <n v="-6.6002030475649676E-2"/>
    <n v="-6.7307769767425696E-2"/>
    <n v="1.0101011353646161E-2"/>
    <n v="1.0309810979719947E-2"/>
    <n v="-6.7308420893952947E-2"/>
  </r>
  <r>
    <x v="50"/>
    <n v="409390"/>
    <n v="0.19"/>
    <n v="30"/>
    <n v="18"/>
    <n v="27"/>
    <n v="387"/>
    <n v="33"/>
    <n v="0.91"/>
    <n v="6.335698896963593E-2"/>
    <n v="6.3158000381352997E-2"/>
    <n v="6.1224390493674674E-2"/>
    <n v="2.5300844841424919E-7"/>
    <n v="-6.6666401080015425E-2"/>
  </r>
  <r>
    <x v="51"/>
    <n v="404715"/>
    <n v="0.18"/>
    <n v="31"/>
    <n v="20"/>
    <n v="25"/>
    <n v="374"/>
    <n v="33"/>
    <n v="0.91"/>
    <n v="0.16104249551291261"/>
    <n v="8.3333330482179058E-2"/>
    <n v="2.9703092977884982E-2"/>
    <n v="-3.0611736495781527E-2"/>
    <n v="-7.7002783094304306E-7"/>
  </r>
  <r>
    <x v="52"/>
    <n v="398563"/>
    <n v="0.17"/>
    <n v="39"/>
    <n v="17"/>
    <n v="28"/>
    <n v="367"/>
    <n v="33"/>
    <n v="0.91"/>
    <n v="0.12861441428720322"/>
    <n v="1.9417496191914685E-2"/>
    <n v="3.1250045098268009E-2"/>
    <n v="-3.062394970942961E-8"/>
    <n v="1.04169047945466E-2"/>
  </r>
  <r>
    <x v="53"/>
    <n v="410264"/>
    <n v="0.17"/>
    <n v="37"/>
    <n v="21"/>
    <n v="28"/>
    <n v="361"/>
    <n v="33"/>
    <n v="0.91"/>
    <n v="0.16161637241398497"/>
    <n v="-9.999878206789159E-3"/>
    <n v="3.9999798542984077E-2"/>
    <n v="-2.0618283741517418E-2"/>
    <n v="7.3683386570598586E-2"/>
  </r>
  <r>
    <x v="54"/>
    <n v="401029"/>
    <n v="0.18"/>
    <n v="35"/>
    <n v="18"/>
    <n v="30"/>
    <n v="354"/>
    <n v="33"/>
    <n v="0.91"/>
    <n v="9.5919983195178249E-2"/>
    <n v="4.2105307935103475E-2"/>
    <n v="5.2083527757447623E-2"/>
    <n v="1.0100549636270051E-2"/>
    <n v="-1.0416581536410341E-2"/>
  </r>
  <r>
    <x v="55"/>
    <n v="402669"/>
    <n v="0.19"/>
    <n v="35"/>
    <n v="17"/>
    <n v="25"/>
    <n v="394"/>
    <n v="32"/>
    <n v="0.91"/>
    <n v="-0.11313267910935909"/>
    <n v="-4.0404036470283677E-2"/>
    <n v="-7.69230200274581E-2"/>
    <n v="-2.6199794667114418E-7"/>
    <n v="2.1053005824797744E-2"/>
  </r>
  <r>
    <x v="56"/>
    <n v="386858"/>
    <n v="0.17"/>
    <n v="39"/>
    <n v="22"/>
    <n v="27"/>
    <n v="388"/>
    <n v="32"/>
    <n v="0.91"/>
    <n v="3.0456570198363897E-2"/>
    <n v="3.1249889662994024E-2"/>
    <n v="-9.9999183730993257E-3"/>
    <n v="-1.9416944473254372E-2"/>
    <n v="-9.9018943499898926E-3"/>
  </r>
  <r>
    <x v="57"/>
    <n v="402657"/>
    <n v="0.18"/>
    <n v="30"/>
    <n v="19"/>
    <n v="26"/>
    <n v="388"/>
    <n v="32"/>
    <n v="0.91"/>
    <n v="0.11494806239309452"/>
    <n v="6.0606031477791422E-2"/>
    <n v="-9.9998282183326737E-3"/>
    <n v="1.0100317527398373E-2"/>
    <n v="6.1855850733984585E-2"/>
  </r>
  <r>
    <x v="58"/>
    <n v="381621"/>
    <n v="0.17"/>
    <n v="31"/>
    <n v="21"/>
    <n v="25"/>
    <n v="366"/>
    <n v="32"/>
    <n v="0.91"/>
    <n v="-0.13870878771620221"/>
    <n v="-9.8038759803875664E-3"/>
    <n v="-9.9011337123791066E-3"/>
    <n v="2.0408160400809283E-2"/>
    <n v="-6.7307651253838086E-2"/>
  </r>
  <r>
    <x v="59"/>
    <n v="389363"/>
    <n v="0.17"/>
    <n v="40"/>
    <n v="22"/>
    <n v="29"/>
    <n v="364"/>
    <n v="32"/>
    <n v="0.91"/>
    <n v="0.11664479572912434"/>
    <n v="-1.9801960128157492E-2"/>
    <n v="5.0505322299537747E-2"/>
    <n v="6.1224183723797454E-2"/>
    <n v="6.3158096652613294E-2"/>
  </r>
  <r>
    <x v="60"/>
    <n v="407211"/>
    <n v="0.17"/>
    <n v="36"/>
    <n v="19"/>
    <n v="29"/>
    <n v="362"/>
    <n v="32"/>
    <n v="0.91"/>
    <n v="-8.6445104445859289E-2"/>
    <n v="-3.0612350855903081E-2"/>
    <n v="3.0612432378004595E-2"/>
    <n v="-4.807652191931322E-2"/>
    <n v="-1.980229779402809E-2"/>
  </r>
  <r>
    <x v="61"/>
    <n v="386475"/>
    <n v="0.19"/>
    <n v="34"/>
    <n v="21"/>
    <n v="26"/>
    <n v="356"/>
    <n v="32"/>
    <n v="0.91"/>
    <n v="-2.0513699985488687E-2"/>
    <n v="-4.9019552793320598E-2"/>
    <n v="6.1224117926699018E-2"/>
    <n v="2.0000542711182456E-2"/>
    <n v="-1.9048522521811329E-2"/>
  </r>
  <r>
    <x v="62"/>
    <n v="410008"/>
    <n v="0.18"/>
    <n v="30"/>
    <n v="21"/>
    <n v="27"/>
    <n v="355"/>
    <n v="32"/>
    <n v="0.91"/>
    <n v="-0.1512819413479678"/>
    <n v="-4.0000015334695105E-2"/>
    <n v="-3.0612481343409659E-2"/>
    <n v="-4.9999733560465498E-2"/>
    <n v="-2.0000376609782045E-2"/>
  </r>
  <r>
    <x v="63"/>
    <n v="389066"/>
    <n v="0.18"/>
    <n v="38"/>
    <n v="21"/>
    <n v="27"/>
    <n v="398"/>
    <n v="31"/>
    <n v="0.91"/>
    <n v="9.4426795643601791E-2"/>
    <n v="-9.8039915255448973E-3"/>
    <n v="0.10526337375537098"/>
    <n v="6.2499386222738096E-2"/>
    <n v="-1.0309236436616853E-2"/>
  </r>
  <r>
    <x v="64"/>
    <n v="384455"/>
    <n v="0.17"/>
    <n v="40"/>
    <n v="18"/>
    <n v="29"/>
    <n v="396"/>
    <n v="31"/>
    <n v="0.91"/>
    <n v="-0.14081009196851069"/>
    <n v="-2.0408193148367726E-2"/>
    <n v="-2.0408480062736434E-2"/>
    <n v="4.0816555786855169E-2"/>
    <n v="-8.6538396508076709E-2"/>
  </r>
  <r>
    <x v="65"/>
    <n v="404264"/>
    <n v="0.18"/>
    <n v="30"/>
    <n v="18"/>
    <n v="25"/>
    <n v="382"/>
    <n v="31"/>
    <n v="0.91"/>
    <n v="-7.6628044753183744E-2"/>
    <n v="9.6153921001345122E-3"/>
    <n v="1.9801783700777786E-2"/>
    <n v="-1.9607892854352382E-2"/>
    <n v="-1.9230950647551204E-2"/>
  </r>
  <r>
    <x v="66"/>
    <n v="395692"/>
    <n v="0.17"/>
    <n v="40"/>
    <n v="18"/>
    <n v="26"/>
    <n v="375"/>
    <n v="31"/>
    <n v="0.91"/>
    <n v="7.3212154268398777E-2"/>
    <n v="-5.8823547772859142E-2"/>
    <n v="8.421053197144901E-2"/>
    <n v="1.0416688269502927E-2"/>
    <n v="1.9417931652093046E-2"/>
  </r>
  <r>
    <x v="67"/>
    <n v="388449"/>
    <n v="0.17"/>
    <n v="37"/>
    <n v="20"/>
    <n v="25"/>
    <n v="372"/>
    <n v="31"/>
    <n v="0.91"/>
    <n v="1.1152745531323451"/>
    <n v="-4.0000000482837916E-2"/>
    <n v="1.2954556157538075"/>
    <n v="-4.0404103902907162E-2"/>
    <n v="1.0525678970731533E-2"/>
  </r>
  <r>
    <x v="68"/>
    <n v="395744"/>
    <n v="0.18"/>
    <n v="38"/>
    <n v="20"/>
    <n v="27"/>
    <n v="366"/>
    <n v="31"/>
    <n v="0.91"/>
    <n v="-0.17094798772087394"/>
    <n v="-1.941740000690606E-2"/>
    <n v="-3.8834647643419484E-2"/>
    <n v="-6.6666535709513641E-2"/>
    <n v="-4.761999297638364E-2"/>
  </r>
  <r>
    <x v="69"/>
    <n v="405567"/>
    <n v="0.19"/>
    <n v="35"/>
    <n v="22"/>
    <n v="27"/>
    <n v="359"/>
    <n v="31"/>
    <n v="0.91"/>
    <n v="5.0505650425083815E-2"/>
    <n v="2.0202111298031511E-2"/>
    <n v="8.3332959942197249E-2"/>
    <n v="-5.9406057694654901E-2"/>
    <n v="9.7013703448389776E-7"/>
  </r>
  <r>
    <x v="70"/>
    <n v="404865"/>
    <n v="0.19"/>
    <n v="33"/>
    <n v="20"/>
    <n v="26"/>
    <n v="355"/>
    <n v="31"/>
    <n v="0.91"/>
    <n v="7.0869645087190403E-2"/>
    <n v="-3.0303123150914435E-2"/>
    <n v="5.050510022784982E-2"/>
    <n v="5.1020214969491162E-2"/>
    <n v="2.0833329923489297E-2"/>
  </r>
  <r>
    <x v="71"/>
    <n v="399659"/>
    <n v="0.17"/>
    <n v="39"/>
    <n v="17"/>
    <n v="29"/>
    <n v="350"/>
    <n v="31"/>
    <n v="0.91"/>
    <n v="-0.15770913551564303"/>
    <n v="-8.969747689047125E-8"/>
    <n v="-6.7961145586713623E-2"/>
    <n v="-5.9405855377534955E-2"/>
    <n v="-4.8543837382359012E-2"/>
  </r>
  <r>
    <x v="72"/>
    <n v="403590"/>
    <n v="0.17"/>
    <n v="30"/>
    <n v="18"/>
    <n v="25"/>
    <n v="363"/>
    <n v="30"/>
    <n v="0.91"/>
    <n v="6.1529171460528609E-2"/>
    <n v="-2.8571521273469846E-2"/>
    <n v="2.3121361958367004E-7"/>
    <n v="-2.0000324785350965E-2"/>
    <n v="7.2165258490304529E-2"/>
  </r>
  <r>
    <x v="73"/>
    <n v="382778"/>
    <n v="0.19"/>
    <n v="33"/>
    <n v="18"/>
    <n v="26"/>
    <n v="361"/>
    <n v="30"/>
    <n v="0.91"/>
    <n v="-4.6686155168073507E-2"/>
    <n v="3.030306577463171E-2"/>
    <n v="-4.7619145381102901E-2"/>
    <n v="-1.9417622695553138E-2"/>
    <n v="-4.8076448665551053E-2"/>
  </r>
  <r>
    <x v="74"/>
    <n v="406712"/>
    <n v="0.18"/>
    <n v="40"/>
    <n v="22"/>
    <n v="29"/>
    <n v="359"/>
    <n v="30"/>
    <n v="0.91"/>
    <n v="-0.14069092654880477"/>
    <n v="-2.0202018530045551E-2"/>
    <n v="-5.0000182538154636E-2"/>
    <n v="-3.9603732674964975E-2"/>
    <n v="-9.6154771468530686E-3"/>
  </r>
  <r>
    <x v="75"/>
    <n v="407641"/>
    <n v="0.17"/>
    <n v="38"/>
    <n v="22"/>
    <n v="27"/>
    <n v="357"/>
    <n v="30"/>
    <n v="0.91"/>
    <n v="0.13034570703885873"/>
    <n v="-1.0416683637904156E-2"/>
    <n v="9.473689172359423E-2"/>
    <n v="-2.9411365197477002E-2"/>
    <n v="3.1578732722409297E-2"/>
  </r>
  <r>
    <x v="76"/>
    <n v="386399"/>
    <n v="0.17"/>
    <n v="38"/>
    <n v="19"/>
    <n v="26"/>
    <n v="391"/>
    <n v="40"/>
    <n v="0.92"/>
    <n v="7.0848537461892125E-2"/>
    <n v="-3.0302990738551805E-2"/>
    <n v="1.9801992094239607E-2"/>
    <n v="1.5404825859377524E-7"/>
    <n v="4.0403902983028317E-2"/>
  </r>
  <r>
    <x v="77"/>
    <n v="406272"/>
    <n v="0.1"/>
    <n v="35"/>
    <n v="21"/>
    <n v="29"/>
    <n v="388"/>
    <n v="40"/>
    <n v="0.92"/>
    <n v="-0.52087951809985289"/>
    <n v="7.1428603225100362E-2"/>
    <n v="-0.48979617291931032"/>
    <n v="-7.7669563438227507E-2"/>
    <n v="-7.7670126670266071E-2"/>
  </r>
  <r>
    <x v="78"/>
    <n v="382825"/>
    <n v="0.17"/>
    <n v="36"/>
    <n v="20"/>
    <n v="28"/>
    <n v="359"/>
    <n v="40"/>
    <n v="0.92"/>
    <n v="-6.8069667037737314E-2"/>
    <n v="4.1237088797290378E-2"/>
    <n v="1.0000139971770405E-2"/>
    <n v="-6.8627719981044111E-2"/>
    <n v="5.2960112828515093E-7"/>
  </r>
  <r>
    <x v="79"/>
    <n v="391668"/>
    <n v="0.18"/>
    <n v="30"/>
    <n v="18"/>
    <n v="25"/>
    <n v="397"/>
    <n v="39"/>
    <n v="0.92"/>
    <n v="0.21029166080314066"/>
    <n v="5.2083374099396229E-2"/>
    <n v="0.10526313568085044"/>
    <n v="-1.3490768735469061E-7"/>
    <n v="4.0816711906140668E-2"/>
  </r>
  <r>
    <x v="80"/>
    <n v="404564"/>
    <n v="0.18"/>
    <n v="40"/>
    <n v="21"/>
    <n v="30"/>
    <n v="392"/>
    <n v="39"/>
    <n v="0.92"/>
    <n v="-0.15921567732289399"/>
    <n v="-5.9405960184384599E-2"/>
    <n v="-6.8627481263608847E-2"/>
    <n v="-2.9999814324385921E-2"/>
    <n v="-3.8834853771182787E-2"/>
  </r>
  <r>
    <x v="81"/>
    <n v="397690"/>
    <n v="0.18"/>
    <n v="40"/>
    <n v="18"/>
    <n v="27"/>
    <n v="388"/>
    <n v="39"/>
    <n v="0.92"/>
    <n v="0.20747489400703478"/>
    <n v="3.9999977101296658E-2"/>
    <n v="9.9999526957554874E-3"/>
    <n v="6.1855692025719611E-2"/>
    <n v="7.2165472051580526E-2"/>
  </r>
  <r>
    <x v="82"/>
    <n v="406517"/>
    <n v="0.19"/>
    <n v="40"/>
    <n v="21"/>
    <n v="25"/>
    <n v="377"/>
    <n v="39"/>
    <n v="0.92"/>
    <n v="6.1241770520528371E-2"/>
    <n v="-1.9802043385739543E-2"/>
    <n v="1.9607762544149754E-2"/>
    <n v="1.0100553540590251E-2"/>
    <n v="4.0404655060232608E-2"/>
  </r>
  <r>
    <x v="83"/>
    <n v="399345"/>
    <n v="0.19"/>
    <n v="34"/>
    <n v="18"/>
    <n v="29"/>
    <n v="365"/>
    <n v="39"/>
    <n v="0.92"/>
    <n v="3.064391629386698E-2"/>
    <n v="5.2631652376363469E-2"/>
    <n v="-1.0100985238119309E-2"/>
    <n v="-7.7670160640092578E-2"/>
    <n v="9.4737297595598458E-2"/>
  </r>
  <r>
    <x v="84"/>
    <n v="385988"/>
    <n v="0.19"/>
    <n v="37"/>
    <n v="18"/>
    <n v="28"/>
    <n v="397"/>
    <n v="38"/>
    <n v="0.92"/>
    <n v="-8.263346284092199E-3"/>
    <n v="-1.9047558436294687E-2"/>
    <n v="-2.9411916383098924E-2"/>
    <n v="-2.0618627757624686E-2"/>
    <n v="8.4210717432711579E-2"/>
  </r>
  <r>
    <x v="85"/>
    <n v="400010"/>
    <n v="0.19"/>
    <n v="37"/>
    <n v="21"/>
    <n v="29"/>
    <n v="393"/>
    <n v="38"/>
    <n v="0.92"/>
    <n v="-3.0677503703643749E-2"/>
    <n v="1.0416599063289622E-2"/>
    <n v="-2.9999829888099239E-2"/>
    <n v="1.9802080723380078E-2"/>
    <n v="-1.0000528739527836E-2"/>
  </r>
  <r>
    <x v="86"/>
    <n v="391474"/>
    <n v="0.17"/>
    <n v="35"/>
    <n v="22"/>
    <n v="25"/>
    <n v="388"/>
    <n v="38"/>
    <n v="0.92"/>
    <n v="8.6768603846072434E-3"/>
    <n v="4.0404104943706276E-2"/>
    <n v="9.7611200455816061E-8"/>
    <n v="-4.000051541094618E-2"/>
    <n v="9.9013637652074493E-3"/>
  </r>
  <r>
    <x v="87"/>
    <n v="397135"/>
    <n v="0.17"/>
    <n v="36"/>
    <n v="22"/>
    <n v="25"/>
    <n v="363"/>
    <n v="38"/>
    <n v="0.92"/>
    <n v="-4.9824002490055808E-2"/>
    <n v="-6.6666583826624271E-2"/>
    <n v="4.0815878915200665E-2"/>
    <n v="-2.0407610698902734E-2"/>
    <n v="-4.95051144037012E-2"/>
  </r>
  <r>
    <x v="88"/>
    <n v="383876"/>
    <n v="0.18"/>
    <n v="35"/>
    <n v="22"/>
    <n v="30"/>
    <n v="351"/>
    <n v="38"/>
    <n v="0.92"/>
    <n v="4.3231427631514885E-2"/>
    <n v="2.9411787610014395E-2"/>
    <n v="-3.8461761132460137E-2"/>
    <n v="6.2500448542635034E-2"/>
    <n v="-5.7143278363565919E-2"/>
  </r>
  <r>
    <x v="89"/>
    <n v="401728"/>
    <n v="0.17"/>
    <n v="31"/>
    <n v="18"/>
    <n v="25"/>
    <n v="400"/>
    <n v="37"/>
    <n v="0.92"/>
    <n v="-7.6288502386822388E-2"/>
    <n v="4.123704281474927E-2"/>
    <n v="-6.7961068697693805E-2"/>
    <n v="-7.6190292893307254E-2"/>
    <n v="1.980193461210189E-2"/>
  </r>
  <r>
    <x v="90"/>
    <n v="402450"/>
    <n v="0.17"/>
    <n v="34"/>
    <n v="20"/>
    <n v="28"/>
    <n v="390"/>
    <n v="37"/>
    <n v="0.92"/>
    <n v="2.9778612542572747E-2"/>
    <n v="5.208333228591866E-2"/>
    <n v="-1.9802077579766042E-2"/>
    <n v="-1.9999657537945525E-2"/>
    <n v="-4.0404434912276854E-2"/>
  </r>
  <r>
    <x v="91"/>
    <n v="388430"/>
    <n v="0.19"/>
    <n v="39"/>
    <n v="21"/>
    <n v="30"/>
    <n v="389"/>
    <n v="37"/>
    <n v="0.92"/>
    <n v="0.23352106416819263"/>
    <n v="1.9607752357905017E-2"/>
    <n v="7.2164954141813231E-2"/>
    <n v="9.4737407672766505E-2"/>
    <n v="-1.9802843704489259E-2"/>
  </r>
  <r>
    <x v="92"/>
    <n v="398421"/>
    <n v="0.19"/>
    <n v="37"/>
    <n v="22"/>
    <n v="26"/>
    <n v="378"/>
    <n v="37"/>
    <n v="0.92"/>
    <n v="-5.7509600938203898E-2"/>
    <n v="-3.0612044935013571E-2"/>
    <n v="-1.9417504842426103E-2"/>
    <n v="-5.8252272489413892E-2"/>
    <n v="-9.7089865349359039E-3"/>
  </r>
  <r>
    <x v="93"/>
    <n v="395163"/>
    <n v="0.18"/>
    <n v="32"/>
    <n v="17"/>
    <n v="29"/>
    <n v="367"/>
    <n v="37"/>
    <n v="0.92"/>
    <n v="-0.18102230670794195"/>
    <n v="-1.9417427955689681E-2"/>
    <n v="9.8036753199515214E-3"/>
    <n v="-6.7960689278955044E-2"/>
    <n v="-5.714333241853331E-2"/>
  </r>
  <r>
    <x v="94"/>
    <n v="397106"/>
    <n v="0.19"/>
    <n v="34"/>
    <n v="20"/>
    <n v="30"/>
    <n v="358"/>
    <n v="37"/>
    <n v="0.92"/>
    <n v="-1.2684939402672679E-2"/>
    <n v="9.9009427419523011E-3"/>
    <n v="-4.0403960912302916E-2"/>
    <n v="1.030929569225747E-2"/>
    <n v="-2.0408390157586442E-2"/>
  </r>
  <r>
    <x v="95"/>
    <n v="406619"/>
    <n v="0.17"/>
    <n v="33"/>
    <n v="19"/>
    <n v="25"/>
    <n v="354"/>
    <n v="37"/>
    <n v="0.92"/>
    <n v="1.0355904530176874E-2"/>
    <n v="7.2164960337149031E-2"/>
    <n v="6.2500004676606657E-2"/>
    <n v="-9.5238085706966347E-2"/>
    <n v="-6.7307748406793322E-2"/>
  </r>
  <r>
    <x v="96"/>
    <n v="403716"/>
    <n v="0.17"/>
    <n v="39"/>
    <n v="22"/>
    <n v="25"/>
    <n v="389"/>
    <n v="36"/>
    <n v="0.92"/>
    <n v="-6.8627473639041092E-2"/>
    <n v="-2.9126213153819802E-2"/>
    <n v="-9.9999731769968569E-3"/>
    <n v="0"/>
    <n v="-6.8627473639041092E-2"/>
  </r>
  <r>
    <x v="97"/>
    <n v="383369"/>
    <n v="0.19"/>
    <n v="31"/>
    <n v="22"/>
    <n v="30"/>
    <n v="368"/>
    <n v="36"/>
    <n v="0.92"/>
    <n v="0.32382903302894461"/>
    <n v="2.0408082957817264E-2"/>
    <n v="7.2164950341893075E-2"/>
    <n v="4.1237363999205634E-2"/>
    <n v="6.2499139722772323E-2"/>
  </r>
  <r>
    <x v="98"/>
    <n v="395422"/>
    <n v="0.17"/>
    <n v="38"/>
    <n v="22"/>
    <n v="26"/>
    <n v="399"/>
    <n v="35"/>
    <n v="0.92"/>
    <n v="0.10363807913342882"/>
    <n v="2.000001212264757E-2"/>
    <n v="1.9801891762183832E-2"/>
    <n v="3.0000002450394581E-2"/>
    <n v="4.0816017064046362E-2"/>
  </r>
  <r>
    <x v="99"/>
    <n v="393181"/>
    <n v="0.18"/>
    <n v="38"/>
    <n v="21"/>
    <n v="27"/>
    <n v="395"/>
    <n v="35"/>
    <n v="0.92"/>
    <n v="-9.5681832159261737E-2"/>
    <n v="-4.0404220782814693E-2"/>
    <n v="9.7087929732235789E-3"/>
    <n v="-3.8095401878072033E-2"/>
    <n v="-4.9504771755846888E-2"/>
  </r>
  <r>
    <x v="100"/>
    <n v="402546"/>
    <n v="0.18"/>
    <n v="39"/>
    <n v="19"/>
    <n v="25"/>
    <n v="395"/>
    <n v="35"/>
    <n v="0.92"/>
    <n v="-1.7266051880761024E-3"/>
    <n v="5.6661207725738905E-8"/>
    <n v="-2.0202223232990701E-2"/>
    <n v="5.1546760567697358E-2"/>
    <n v="-4.0404270560347788E-2"/>
  </r>
  <r>
    <x v="101"/>
    <n v="383376"/>
    <n v="0.17"/>
    <n v="30"/>
    <n v="21"/>
    <n v="25"/>
    <n v="394"/>
    <n v="35"/>
    <n v="0.92"/>
    <n v="-0.12234217065560604"/>
    <n v="-6.730770073784309E-2"/>
    <n v="-1.2469460408670585E-7"/>
    <n v="-2.0202166772570918E-2"/>
    <n v="-3.9603829188519346E-2"/>
  </r>
  <r>
    <x v="102"/>
    <n v="400313"/>
    <n v="0.18"/>
    <n v="31"/>
    <n v="17"/>
    <n v="30"/>
    <n v="387"/>
    <n v="35"/>
    <n v="0.92"/>
    <n v="0.10380374707337348"/>
    <n v="-2.9999938052512998E-2"/>
    <n v="7.2916519884353992E-2"/>
    <n v="-3.9603878059783271E-2"/>
    <n v="8.2474336646192858E-2"/>
  </r>
  <r>
    <x v="103"/>
    <n v="383538"/>
    <n v="0.19"/>
    <n v="34"/>
    <n v="19"/>
    <n v="27"/>
    <n v="386"/>
    <n v="35"/>
    <n v="0.92"/>
    <n v="3.177506709190614E-2"/>
    <n v="2.1052615132040486E-2"/>
    <n v="3.0927972165151196E-2"/>
    <n v="2.0000016629388995E-2"/>
    <n v="-5.7692703955354419E-2"/>
  </r>
  <r>
    <x v="104"/>
    <n v="403534"/>
    <n v="0.17"/>
    <n v="34"/>
    <n v="22"/>
    <n v="26"/>
    <n v="386"/>
    <n v="35"/>
    <n v="0.92"/>
    <n v="9.352031094676394E-2"/>
    <n v="-7.7669894666066996E-2"/>
    <n v="0"/>
    <n v="1.0204389840849704E-2"/>
    <n v="8.2474320982746985E-2"/>
  </r>
  <r>
    <x v="105"/>
    <n v="397499"/>
    <n v="0.18"/>
    <n v="38"/>
    <n v="22"/>
    <n v="29"/>
    <n v="374"/>
    <n v="35"/>
    <n v="0.92"/>
    <n v="9.4959494525097998E-2"/>
    <n v="3.0302947753900966E-2"/>
    <n v="8.4210640851316798E-2"/>
    <n v="-7.6923342744678935E-2"/>
    <n v="2.1053123294251241E-2"/>
  </r>
  <r>
    <x v="106"/>
    <n v="400903"/>
    <n v="0.18"/>
    <n v="35"/>
    <n v="19"/>
    <n v="29"/>
    <n v="350"/>
    <n v="35"/>
    <n v="0.92"/>
    <n v="-0.55839299648571217"/>
    <n v="9.8040404605359566E-3"/>
    <n v="-0.56701031734702356"/>
    <n v="9.6143445174754483E-3"/>
    <n v="4.0000914170649882E-2"/>
  </r>
  <r>
    <x v="107"/>
    <n v="400812"/>
    <n v="0.19"/>
    <n v="32"/>
    <n v="22"/>
    <n v="27"/>
    <n v="399"/>
    <n v="34"/>
    <n v="0.92"/>
    <n v="-0.4522502426107996"/>
    <n v="3.0000016112237571E-2"/>
    <n v="1.0415836533304246E-2"/>
    <n v="2.0833674287895176E-2"/>
    <n v="1.0101461341815332E-2"/>
  </r>
  <r>
    <x v="108"/>
    <n v="397741"/>
    <n v="0.19"/>
    <n v="31"/>
    <n v="20"/>
    <n v="25"/>
    <n v="398"/>
    <n v="34"/>
    <n v="0.92"/>
    <n v="-1.0784869725448676E-2"/>
    <n v="-5.0000024196343529E-2"/>
    <n v="-7.6923089397346822E-2"/>
    <n v="2.0618684511409802E-2"/>
    <n v="1.3875855287004413E-7"/>
  </r>
  <r>
    <x v="109"/>
    <n v="382779"/>
    <n v="0.19"/>
    <n v="34"/>
    <n v="22"/>
    <n v="27"/>
    <n v="396"/>
    <n v="34"/>
    <n v="0.92"/>
    <n v="-0.12378515452073491"/>
    <n v="-6.796111175454167E-2"/>
    <n v="-2.0618557868033793E-2"/>
    <n v="-1.030925235231317E-2"/>
    <n v="-4.0000824671314827E-2"/>
  </r>
  <r>
    <x v="110"/>
    <n v="389876"/>
    <n v="0.18"/>
    <n v="40"/>
    <n v="19"/>
    <n v="28"/>
    <n v="388"/>
    <n v="34"/>
    <n v="0.92"/>
    <n v="-1.0229629167273546E-2"/>
    <n v="2.0618505380605168E-2"/>
    <n v="-8.5714531940275007E-2"/>
    <n v="5.0505218988614153E-2"/>
    <n v="1.999985518004066E-2"/>
  </r>
  <r>
    <x v="111"/>
    <n v="390761"/>
    <n v="0.19"/>
    <n v="32"/>
    <n v="21"/>
    <n v="27"/>
    <n v="387"/>
    <n v="34"/>
    <n v="0.92"/>
    <n v="-7.6010929963872487E-2"/>
    <n v="1.1937629507130509E-7"/>
    <n v="-6.6666969253381447E-2"/>
    <n v="-2.0408452289015111E-2"/>
    <n v="-9.8028938591424586E-3"/>
  </r>
  <r>
    <x v="112"/>
    <n v="397192"/>
    <n v="0.17"/>
    <n v="38"/>
    <n v="20"/>
    <n v="30"/>
    <n v="386"/>
    <n v="34"/>
    <n v="0.92"/>
    <n v="3.2486296530253478E-2"/>
    <n v="-9.6153898295691098E-3"/>
    <n v="-3.8461503515282769E-2"/>
    <n v="4.0403658943138243E-2"/>
    <n v="6.3711681774769602E-7"/>
  </r>
  <r>
    <x v="113"/>
    <n v="380485"/>
    <n v="0.19"/>
    <n v="40"/>
    <n v="19"/>
    <n v="27"/>
    <n v="380"/>
    <n v="34"/>
    <n v="0.92"/>
    <n v="1.7345429029346215E-2"/>
    <n v="-5.9405973151498426E-2"/>
    <n v="8.3333088551329704E-2"/>
    <n v="8.2474444829546689E-2"/>
    <n v="-4.8543302467467075E-2"/>
  </r>
  <r>
    <x v="114"/>
    <n v="396745"/>
    <n v="0.18"/>
    <n v="33"/>
    <n v="17"/>
    <n v="30"/>
    <n v="377"/>
    <n v="34"/>
    <n v="0.92"/>
    <n v="1.9166708653638898E-2"/>
    <n v="4.1237169446747934E-2"/>
    <n v="-9.9997531114558447E-3"/>
    <n v="-2.0408329210253151E-2"/>
    <n v="6.1855254512489743E-2"/>
  </r>
  <r>
    <x v="115"/>
    <n v="404247"/>
    <n v="0.17"/>
    <n v="37"/>
    <n v="18"/>
    <n v="27"/>
    <n v="365"/>
    <n v="34"/>
    <n v="0.92"/>
    <n v="6.1414239622874067E-2"/>
    <n v="3.0303146678507309E-2"/>
    <n v="-1.0416674952641647E-2"/>
    <n v="1.0526251313387691E-2"/>
    <n v="-1.0203734796199404E-2"/>
  </r>
  <r>
    <x v="116"/>
    <n v="392190"/>
    <n v="0.17"/>
    <n v="37"/>
    <n v="19"/>
    <n v="30"/>
    <n v="352"/>
    <n v="34"/>
    <n v="0.92"/>
    <n v="9.2882647461171253E-2"/>
    <n v="4.1237030530143937E-2"/>
    <n v="7.1428589893537398E-2"/>
    <n v="-5.769201717667205E-2"/>
    <n v="-5.9406158287980682E-2"/>
  </r>
  <r>
    <x v="117"/>
    <n v="384771"/>
    <n v="0.19"/>
    <n v="31"/>
    <n v="22"/>
    <n v="27"/>
    <n v="390"/>
    <n v="33"/>
    <n v="0.92"/>
    <s v="NA"/>
    <s v="NA"/>
    <s v="NA"/>
    <s v="NA"/>
    <s v="NA"/>
  </r>
  <r>
    <x v="118"/>
    <n v="385929"/>
    <n v="0.18"/>
    <n v="36"/>
    <n v="21"/>
    <n v="27"/>
    <n v="386"/>
    <n v="33"/>
    <n v="0.92"/>
    <n v="-2.7786352724930241E-2"/>
    <n v="1.1255413934208036E-7"/>
    <n v="-3.8461621409437097E-2"/>
    <n v="9.9010917670314669E-3"/>
    <n v="3.0927632537147698E-2"/>
  </r>
  <r>
    <x v="119"/>
    <n v="383044"/>
    <n v="0.19"/>
    <n v="34"/>
    <n v="20"/>
    <n v="25"/>
    <n v="378"/>
    <n v="33"/>
    <n v="0.92"/>
    <n v="0.11609911089315084"/>
    <n v="-1.9801936939940368E-2"/>
    <n v="8.4210574193935628E-2"/>
    <n v="2.9411761518776558E-2"/>
    <n v="2.0201969561373101E-2"/>
  </r>
  <r>
    <x v="120"/>
    <n v="410246"/>
    <n v="0.17"/>
    <n v="32"/>
    <n v="20"/>
    <n v="25"/>
    <n v="371"/>
    <n v="33"/>
    <n v="0.92"/>
    <n v="-2.1071274647128546E-2"/>
    <n v="7.2164873623618453E-2"/>
    <n v="-7.6922687958343228E-2"/>
    <n v="-1.9608416724624322E-2"/>
    <n v="-6.7960568744158345E-2"/>
  </r>
  <r>
    <x v="121"/>
    <n v="384779"/>
    <n v="0.19"/>
    <n v="33"/>
    <n v="22"/>
    <n v="27"/>
    <n v="369"/>
    <n v="33"/>
    <n v="0.92"/>
    <n v="-2.6689080218361472E-2"/>
    <n v="6.3157931536669931E-2"/>
    <n v="-2.9126075087589576E-2"/>
    <n v="-6.666678372101309E-2"/>
    <n v="-2.061874710744882E-2"/>
  </r>
  <r>
    <x v="122"/>
    <n v="393364"/>
    <n v="0.17"/>
    <n v="40"/>
    <n v="20"/>
    <n v="27"/>
    <n v="356"/>
    <n v="33"/>
    <n v="0.92"/>
    <n v="-0.10633509793798579"/>
    <n v="2.6906243233426608E-8"/>
    <n v="-1.9802175145740009E-2"/>
    <n v="-4.040371791377384E-2"/>
    <n v="-3.030342150096621E-2"/>
  </r>
  <r>
    <x v="123"/>
    <n v="382312"/>
    <n v="0.19"/>
    <n v="31"/>
    <n v="22"/>
    <n v="27"/>
    <n v="390"/>
    <n v="32"/>
    <n v="0.92"/>
    <n v="3.1850312992747876E-2"/>
    <n v="3.1250104777363452E-2"/>
    <n v="-1.9231086238971185E-2"/>
    <n v="9.1669471791178125E-8"/>
    <n v="2.0201511555547613E-2"/>
  </r>
  <r>
    <x v="124"/>
    <n v="410182"/>
    <n v="0.19"/>
    <n v="40"/>
    <n v="19"/>
    <n v="29"/>
    <n v="389"/>
    <n v="32"/>
    <n v="0.92"/>
    <n v="-1.6965332095788321E-2"/>
    <n v="-3.8095120900919155E-2"/>
    <n v="-9.8038386498577879E-3"/>
    <n v="-4.8076939466133783E-2"/>
    <n v="4.2105293710367864E-2"/>
  </r>
  <r>
    <x v="125"/>
    <n v="392550"/>
    <n v="0.19"/>
    <n v="30"/>
    <n v="19"/>
    <n v="29"/>
    <n v="384"/>
    <n v="32"/>
    <n v="0.92"/>
    <n v="0.10249145391272219"/>
    <n v="3.9603837651913887E-2"/>
    <n v="-2.020211817796691E-2"/>
    <n v="-1.0416662923316999E-2"/>
    <n v="9.5134432731569518E-7"/>
  </r>
  <r>
    <x v="126"/>
    <n v="389944"/>
    <n v="0.17"/>
    <n v="31"/>
    <n v="22"/>
    <n v="28"/>
    <n v="364"/>
    <n v="32"/>
    <n v="0.92"/>
    <n v="5.9740946129111183E-2"/>
    <n v="-2.4742477067185575E-8"/>
    <n v="3.0000038880412472E-2"/>
    <n v="3.0303002170148252E-2"/>
    <n v="-2.0407523538631289E-2"/>
  </r>
  <r>
    <x v="127"/>
    <n v="395679"/>
    <n v="0.17"/>
    <n v="34"/>
    <n v="19"/>
    <n v="30"/>
    <n v="354"/>
    <n v="32"/>
    <n v="0.92"/>
    <n v="-0.12197005010014961"/>
    <n v="-3.8835017822104634E-2"/>
    <n v="-9.999572722157346E-3"/>
    <n v="-1.9608462730468679E-2"/>
    <n v="-1.9999986100420308E-2"/>
  </r>
  <r>
    <x v="128"/>
    <n v="407670"/>
    <n v="0.17"/>
    <n v="36"/>
    <n v="17"/>
    <n v="30"/>
    <n v="399"/>
    <n v="31"/>
    <n v="0.92"/>
    <n v="-8.5972568873978084E-2"/>
    <n v="-2.8846115641886882E-2"/>
    <n v="-3.9999986764861273E-2"/>
    <n v="-9.6156107944904701E-3"/>
    <n v="1.9608327063124875E-2"/>
  </r>
  <r>
    <x v="129"/>
    <n v="390068"/>
    <n v="0.18"/>
    <n v="38"/>
    <n v="22"/>
    <n v="30"/>
    <n v="365"/>
    <n v="31"/>
    <n v="0.92"/>
    <n v="2.1767457361936859E-2"/>
    <n v="8.4210578141887371E-2"/>
    <n v="-4.9019786461369397E-2"/>
    <n v="2.0618717233669814E-2"/>
    <n v="-3.846217836857968E-2"/>
  </r>
  <r>
    <x v="130"/>
    <n v="386473"/>
    <n v="0.17"/>
    <n v="35"/>
    <n v="22"/>
    <n v="29"/>
    <n v="362"/>
    <n v="31"/>
    <n v="0.92"/>
    <n v="-5.8900373158981778E-2"/>
    <n v="-2.0000008885447285E-2"/>
    <n v="-2.0000167627085896E-2"/>
    <n v="3.9604366562858262E-2"/>
    <n v="-2.8571753695107893E-2"/>
  </r>
  <r>
    <x v="131"/>
    <n v="409781"/>
    <n v="0.19"/>
    <n v="30"/>
    <n v="19"/>
    <n v="27"/>
    <n v="358"/>
    <n v="31"/>
    <n v="0.92"/>
    <n v="4.9113520787332776E-2"/>
    <n v="-6.8627435811957516E-2"/>
    <n v="6.1855881454901729E-2"/>
    <n v="3.9999751876417911E-2"/>
    <n v="9.9011167341060968E-3"/>
  </r>
  <r>
    <x v="132"/>
    <n v="400491"/>
    <n v="0.18"/>
    <n v="33"/>
    <n v="22"/>
    <n v="25"/>
    <n v="394"/>
    <n v="30"/>
    <n v="0.92"/>
    <n v="-1.9698327529031001E-2"/>
    <n v="9.7086024603321164E-3"/>
    <n v="-3.0303103166703704E-2"/>
    <n v="2.1053175130929969E-2"/>
    <n v="-5.714268622689056E-2"/>
  </r>
  <r>
    <x v="133"/>
    <n v="384154"/>
    <n v="0.17"/>
    <n v="36"/>
    <n v="21"/>
    <n v="28"/>
    <n v="362"/>
    <n v="30"/>
    <n v="0.92"/>
    <n v="5.2218254669348596E-2"/>
    <n v="2.970292418015541E-2"/>
    <n v="-4.854360491387133E-2"/>
    <n v="3.1250048419311227E-2"/>
    <n v="-1.0101027852257527E-2"/>
  </r>
  <r>
    <x v="134"/>
    <n v="387294"/>
    <n v="0.17"/>
    <n v="34"/>
    <n v="18"/>
    <n v="29"/>
    <n v="357"/>
    <n v="30"/>
    <n v="0.92"/>
    <n v="-9.6867855803172809E-2"/>
    <n v="-6.8627534921663846E-2"/>
    <n v="-6.8627152588958129E-2"/>
    <n v="3.0612073875067258E-2"/>
    <n v="-5.5760874029253671E-8"/>
  </r>
  <r>
    <x v="135"/>
    <n v="380769"/>
    <n v="0.18"/>
    <n v="39"/>
    <n v="18"/>
    <n v="28"/>
    <n v="354"/>
    <n v="30"/>
    <n v="0.92"/>
    <n v="-6.7210947055343917E-2"/>
    <n v="1.9417542040847557E-2"/>
    <n v="9.9998798355669383E-3"/>
    <n v="-2.9125888683334211E-2"/>
    <n v="-7.6190774920610105E-2"/>
  </r>
  <r>
    <x v="136"/>
    <n v="389714"/>
    <n v="0.17"/>
    <n v="39"/>
    <n v="17"/>
    <n v="25"/>
    <n v="354"/>
    <n v="30"/>
    <n v="0.92"/>
    <n v="4.0516023501679044E-2"/>
    <n v="-2.8571435635021847E-2"/>
    <n v="-3.9603837237817907E-2"/>
    <n v="7.2164656822276463E-2"/>
    <n v="2.0408157108046332E-2"/>
  </r>
  <r>
    <x v="137"/>
    <n v="398356"/>
    <n v="0.19"/>
    <n v="40"/>
    <n v="19"/>
    <n v="25"/>
    <n v="397"/>
    <n v="40"/>
    <n v="0.93"/>
    <n v="-4.0446305109541392E-2"/>
    <n v="1.9417417107497892E-2"/>
    <n v="-6.8627467934502029E-2"/>
    <n v="5.1020893538147538E-2"/>
    <n v="2.1052187118518528E-2"/>
  </r>
  <r>
    <x v="138"/>
    <n v="385346"/>
    <n v="0.17"/>
    <n v="40"/>
    <n v="17"/>
    <n v="26"/>
    <n v="394"/>
    <n v="40"/>
    <n v="0.93"/>
    <n v="0.18819603848330502"/>
    <n v="3.0927857245267365E-2"/>
    <n v="1.7612831570978926E-7"/>
    <n v="7.3683998851269639E-2"/>
    <n v="6.2499989498805641E-2"/>
  </r>
  <r>
    <x v="139"/>
    <n v="382648"/>
    <n v="0.17"/>
    <n v="37"/>
    <n v="22"/>
    <n v="26"/>
    <n v="390"/>
    <n v="39"/>
    <n v="0.93"/>
    <n v="0.13802425552968423"/>
    <n v="6.1855615614957227E-2"/>
    <n v="2.9702924112918749E-2"/>
    <n v="2.0000081428552807E-2"/>
    <n v="2.040810137212401E-2"/>
  </r>
  <r>
    <x v="140"/>
    <n v="403207"/>
    <n v="0.18"/>
    <n v="32"/>
    <n v="19"/>
    <n v="30"/>
    <n v="387"/>
    <n v="39"/>
    <n v="0.93"/>
    <n v="-2.2583445107012823E-2"/>
    <n v="-8.6538624407224485E-2"/>
    <n v="2.9999948067531479E-2"/>
    <n v="6.0606746739074291E-2"/>
    <n v="-1.0204367373629619E-2"/>
  </r>
  <r>
    <x v="141"/>
    <n v="393573"/>
    <n v="0.19"/>
    <n v="37"/>
    <n v="20"/>
    <n v="28"/>
    <n v="375"/>
    <n v="39"/>
    <n v="0.93"/>
    <n v="-0.10333342652249045"/>
    <n v="-2.9411692080629992E-2"/>
    <n v="-3.8834862512548529E-2"/>
    <n v="3.4164820750248737E-8"/>
    <n v="-6.7961350488562999E-2"/>
  </r>
  <r>
    <x v="142"/>
    <n v="397282"/>
    <n v="0.18"/>
    <n v="34"/>
    <n v="19"/>
    <n v="25"/>
    <n v="370"/>
    <n v="39"/>
    <n v="0.93"/>
    <n v="3.1362191919734883E-2"/>
    <n v="7.3684062469939748E-2"/>
    <n v="2.9383318578268813E-7"/>
    <n v="4.1236556896707688E-2"/>
    <n v="-5.8822950491126957E-2"/>
  </r>
  <r>
    <x v="143"/>
    <n v="399552"/>
    <n v="0.19"/>
    <n v="30"/>
    <n v="22"/>
    <n v="25"/>
    <n v="377"/>
    <n v="38"/>
    <n v="0.93"/>
    <n v="0.22324803045110131"/>
    <n v="6.2499884892301072E-2"/>
    <n v="3.1249904776907478E-2"/>
    <n v="-3.8834781612481994E-2"/>
    <n v="7.2164795630487166E-2"/>
  </r>
  <r>
    <x v="144"/>
    <n v="396256"/>
    <n v="0.19"/>
    <n v="40"/>
    <n v="22"/>
    <n v="27"/>
    <n v="362"/>
    <n v="38"/>
    <n v="0.93"/>
    <n v="3.0315187763836571E-2"/>
    <n v="-5.6661204617114436E-8"/>
    <n v="-3.9603597098838983E-2"/>
    <n v="7.216481157569965E-2"/>
    <n v="1.0308898587167548E-2"/>
  </r>
  <r>
    <x v="145"/>
    <n v="399127"/>
    <n v="0.18"/>
    <n v="40"/>
    <n v="22"/>
    <n v="30"/>
    <n v="359"/>
    <n v="38"/>
    <n v="0.93"/>
    <n v="0.1945488699447242"/>
    <n v="5.0504893948929874E-2"/>
    <n v="1.0000511727358719E-2"/>
    <n v="3.0302432135410173E-2"/>
    <n v="6.1225169651507594E-2"/>
  </r>
  <r>
    <x v="146"/>
    <n v="392946"/>
    <n v="0.18"/>
    <n v="38"/>
    <n v="21"/>
    <n v="27"/>
    <n v="390"/>
    <n v="37"/>
    <n v="0.93"/>
    <n v="-0.11397510352957152"/>
    <n v="-8.6538487002538189E-2"/>
    <n v="1.2985642894314253E-7"/>
    <n v="6.1855086812310889E-2"/>
    <n v="2.4148027799597571E-7"/>
  </r>
  <r>
    <x v="147"/>
    <n v="387112"/>
    <n v="0.17"/>
    <n v="37"/>
    <n v="21"/>
    <n v="26"/>
    <n v="384"/>
    <n v="37"/>
    <n v="0.93"/>
    <n v="6.1115020545257748E-2"/>
    <n v="9.9009581867819385E-3"/>
    <n v="8.5113614822773798E-8"/>
    <n v="-7.6922836336441924E-2"/>
    <n v="5.1545510107991799E-2"/>
  </r>
  <r>
    <x v="148"/>
    <n v="407158"/>
    <n v="0.17"/>
    <n v="39"/>
    <n v="17"/>
    <n v="26"/>
    <n v="370"/>
    <n v="37"/>
    <n v="0.93"/>
    <n v="-8.5806571239552931E-2"/>
    <n v="-4.0404059579993712E-2"/>
    <n v="2.0618734792778426E-2"/>
    <n v="-1.9417226027450885E-2"/>
    <n v="-4.8076830678748905E-2"/>
  </r>
  <r>
    <x v="149"/>
    <n v="405943"/>
    <n v="0.18"/>
    <n v="31"/>
    <n v="19"/>
    <n v="29"/>
    <n v="366"/>
    <n v="37"/>
    <n v="0.93"/>
    <n v="1.0739098125715163E-2"/>
    <n v="1.0100998484228407E-2"/>
    <n v="-2.9703215442501651E-2"/>
    <n v="5.0000334220591025E-2"/>
    <n v="6.3157972439415566E-2"/>
  </r>
  <r>
    <x v="150"/>
    <n v="390375"/>
    <n v="0.18"/>
    <n v="37"/>
    <n v="18"/>
    <n v="26"/>
    <n v="366"/>
    <n v="37"/>
    <n v="0.93"/>
    <n v="-7.8019563062868946E-2"/>
    <n v="-1.9801923397551158E-2"/>
    <n v="-1.7656806416965765E-7"/>
    <n v="-3.9999507517126554E-2"/>
    <n v="-5.825252861281105E-2"/>
  </r>
  <r>
    <x v="151"/>
    <n v="400375"/>
    <n v="0.18"/>
    <n v="37"/>
    <n v="18"/>
    <n v="27"/>
    <n v="365"/>
    <n v="37"/>
    <n v="0.93"/>
    <n v="-3.6611108180407914E-2"/>
    <n v="-2.8846070517210776E-2"/>
    <n v="7.3684194432599437E-2"/>
    <n v="3.1250330009052751E-2"/>
    <n v="-4.8076927716415807E-2"/>
  </r>
  <r>
    <x v="152"/>
    <n v="405410"/>
    <n v="0.18"/>
    <n v="36"/>
    <n v="21"/>
    <n v="30"/>
    <n v="361"/>
    <n v="37"/>
    <n v="0.93"/>
    <n v="0.1293683727802637"/>
    <n v="4.1237132799597287E-2"/>
    <n v="-1.0416579418319305E-2"/>
    <n v="7.368391793029061E-2"/>
    <n v="1.0204958212841841E-2"/>
  </r>
  <r>
    <x v="153"/>
    <n v="387617"/>
    <n v="0.18"/>
    <n v="34"/>
    <n v="21"/>
    <n v="28"/>
    <n v="397"/>
    <n v="36"/>
    <n v="0.93"/>
    <n v="-6.796122408523797E-2"/>
    <n v="1.0526342670331035E-2"/>
    <n v="1.8860765282902037E-7"/>
    <n v="-3.3952074818266453E-7"/>
    <n v="-3.0612175310603784E-2"/>
  </r>
  <r>
    <x v="154"/>
    <n v="392420"/>
    <n v="0.19"/>
    <n v="30"/>
    <n v="18"/>
    <n v="25"/>
    <n v="394"/>
    <n v="36"/>
    <n v="0.93"/>
    <n v="-0.17928270430340221"/>
    <n v="-3.8461571564425978E-2"/>
    <n v="-2.9702884930756679E-2"/>
    <n v="-2.9126148440579924E-2"/>
    <n v="-3.8461542033660479E-2"/>
  </r>
  <r>
    <x v="155"/>
    <n v="386795"/>
    <n v="0.18"/>
    <n v="30"/>
    <n v="17"/>
    <n v="29"/>
    <n v="387"/>
    <n v="36"/>
    <n v="0.93"/>
    <n v="-0.14638004814298977"/>
    <n v="-3.9215723462067253E-2"/>
    <n v="-4.854330199108059E-2"/>
    <n v="-9.6158381682532879E-3"/>
    <n v="1.2058419884830585E-7"/>
  </r>
  <r>
    <x v="156"/>
    <n v="409263"/>
    <n v="0.17"/>
    <n v="31"/>
    <n v="20"/>
    <n v="26"/>
    <n v="386"/>
    <n v="36"/>
    <n v="0.93"/>
    <n v="5.171274980893803E-2"/>
    <n v="2.1052703325268096E-2"/>
    <n v="3.9603973892463396E-2"/>
    <n v="1.020398478644724E-2"/>
    <n v="-2.9126068709552144E-2"/>
  </r>
  <r>
    <x v="157"/>
    <n v="391681"/>
    <n v="0.18"/>
    <n v="38"/>
    <n v="21"/>
    <n v="29"/>
    <n v="383"/>
    <n v="36"/>
    <n v="0.93"/>
    <n v="0.11773844194404104"/>
    <n v="-2.8571339253511518E-2"/>
    <n v="4.2105180237766771E-2"/>
    <n v="5.1546588131297977E-2"/>
    <n v="7.1428341361902792E-2"/>
  </r>
  <r>
    <x v="158"/>
    <n v="390758"/>
    <n v="0.19"/>
    <n v="35"/>
    <n v="21"/>
    <n v="25"/>
    <n v="378"/>
    <n v="36"/>
    <n v="0.93"/>
    <n v="-0.11261551390237801"/>
    <n v="-8.5714222708460741E-2"/>
    <n v="-9.6153960629744573E-3"/>
    <n v="-6.8627455488447509E-2"/>
    <n v="7.3684007803028528E-2"/>
  </r>
  <r>
    <x v="159"/>
    <n v="381333"/>
    <n v="0.19"/>
    <n v="40"/>
    <n v="18"/>
    <n v="29"/>
    <n v="369"/>
    <n v="36"/>
    <n v="0.93"/>
    <n v="5.9534056243808253E-2"/>
    <n v="4.0404037250012292E-2"/>
    <n v="-4.9504799548045209E-2"/>
    <n v="6.2499860644873673E-2"/>
    <n v="-2.0408631052073911E-2"/>
  </r>
  <r>
    <x v="160"/>
    <n v="389769"/>
    <n v="0.17"/>
    <n v="36"/>
    <n v="21"/>
    <n v="26"/>
    <n v="366"/>
    <n v="36"/>
    <n v="0.93"/>
    <n v="-2.0820677736646198E-2"/>
    <n v="4.2105280759535013E-2"/>
    <n v="-8.6538489999999912E-2"/>
    <n v="5.0505077312197555E-2"/>
    <n v="-3.0612470959279658E-2"/>
  </r>
  <r>
    <x v="161"/>
    <n v="401477"/>
    <n v="0.18"/>
    <n v="31"/>
    <n v="21"/>
    <n v="25"/>
    <n v="362"/>
    <n v="36"/>
    <n v="0.93"/>
    <n v="-0.19829372316253391"/>
    <n v="-6.6666577501603985E-2"/>
    <n v="-2.020209889274982E-2"/>
    <n v="-2.999999688408439E-2"/>
    <n v="-6.796074671751795E-2"/>
  </r>
  <r>
    <x v="162"/>
    <n v="390787"/>
    <n v="0.19"/>
    <n v="33"/>
    <n v="18"/>
    <n v="26"/>
    <n v="360"/>
    <n v="36"/>
    <n v="0.93"/>
    <s v="NA"/>
    <s v="NA"/>
    <s v="NA"/>
    <s v="NA"/>
    <s v="NA"/>
  </r>
  <r>
    <x v="163"/>
    <n v="406453"/>
    <n v="0.17"/>
    <n v="34"/>
    <n v="21"/>
    <n v="26"/>
    <n v="358"/>
    <n v="36"/>
    <n v="0.93"/>
    <n v="-3.8564196416479901E-2"/>
    <n v="3.9999971786605304E-2"/>
    <n v="-9.615532153217643E-3"/>
    <n v="-6.7307808576862138E-2"/>
    <n v="1.0417283644619912E-2"/>
  </r>
  <r>
    <x v="164"/>
    <n v="408200"/>
    <n v="0.19"/>
    <n v="35"/>
    <n v="17"/>
    <n v="28"/>
    <n v="384"/>
    <n v="35"/>
    <n v="0.93"/>
    <n v="-0.16532796254967064"/>
    <n v="-1.9607898347013153E-2"/>
    <n v="1.0101073863401533E-2"/>
    <n v="-4.9019998549087895E-2"/>
    <n v="-9.5237294522805271E-2"/>
  </r>
  <r>
    <x v="165"/>
    <n v="407858"/>
    <n v="0.19"/>
    <n v="39"/>
    <n v="21"/>
    <n v="27"/>
    <n v="383"/>
    <n v="35"/>
    <n v="0.93"/>
    <n v="-9.1954935524514836E-2"/>
    <n v="-8.5714215071390321E-2"/>
    <n v="3.0927870853731276E-2"/>
    <n v="6.3157815452745236E-2"/>
    <n v="-2.9126504332466219E-2"/>
  </r>
  <r>
    <x v="166"/>
    <n v="390237"/>
    <n v="0.19"/>
    <n v="32"/>
    <n v="18"/>
    <n v="25"/>
    <n v="382"/>
    <n v="35"/>
    <n v="0.93"/>
    <n v="1.3503180372102532"/>
    <n v="1.3749999518394702"/>
    <n v="1.7955054865126385E-7"/>
    <n v="3.0000715452885407E-2"/>
    <n v="-6.8628471411807612E-2"/>
  </r>
  <r>
    <x v="167"/>
    <n v="409012"/>
    <n v="0.19"/>
    <n v="32"/>
    <n v="22"/>
    <n v="25"/>
    <n v="379"/>
    <n v="35"/>
    <n v="0.93"/>
    <n v="6.5633229561417927E-2"/>
    <n v="-5.7692435005404774E-2"/>
    <n v="3.1579048354050343E-2"/>
    <n v="3.1578826048628938E-2"/>
    <n v="-9.5235625235950971E-3"/>
  </r>
  <r>
    <x v="168"/>
    <n v="406604"/>
    <n v="0.17"/>
    <n v="64"/>
    <n v="22"/>
    <n v="30"/>
    <n v="378"/>
    <n v="35"/>
    <n v="0.93"/>
    <n v="-0.53590439000986212"/>
    <n v="5.263160158092961E-2"/>
    <n v="-0.55555583947261233"/>
    <n v="4.2105041850968972E-2"/>
    <n v="1.1387589260447584E-6"/>
  </r>
  <r>
    <x v="169"/>
    <n v="406545"/>
    <n v="0.18"/>
    <n v="32"/>
    <n v="20"/>
    <n v="28"/>
    <n v="377"/>
    <n v="35"/>
    <n v="0.93"/>
    <n v="-4.0671192642881215E-2"/>
    <n v="9.3750010763725244E-2"/>
    <n v="-3.0612382927451831E-2"/>
    <n v="-7.6923194013081453E-2"/>
    <n v="-3.9603331340342773E-2"/>
  </r>
  <r>
    <x v="170"/>
    <n v="389840"/>
    <n v="0.17"/>
    <n v="35"/>
    <n v="22"/>
    <n v="26"/>
    <n v="377"/>
    <n v="35"/>
    <n v="0.93"/>
    <n v="4.0192888689237538E-2"/>
    <n v="-5.7142796865301104E-2"/>
    <n v="6.0605867963525739E-2"/>
    <n v="-1.0416173800447237E-2"/>
    <n v="7.2164725469435975E-2"/>
  </r>
  <r>
    <x v="171"/>
    <n v="403674"/>
    <n v="0.19"/>
    <n v="38"/>
    <n v="20"/>
    <n v="27"/>
    <n v="366"/>
    <n v="35"/>
    <n v="0.93"/>
    <n v="-1.9849632492091485E-2"/>
    <n v="5.1546375448807247E-2"/>
    <n v="6.1855434340853055E-2"/>
    <n v="-3.8460964053912527E-2"/>
    <n v="-1.0204265936908374E-2"/>
  </r>
  <r>
    <x v="172"/>
    <n v="388170"/>
    <n v="0.18"/>
    <n v="32"/>
    <n v="18"/>
    <n v="29"/>
    <n v="359"/>
    <n v="35"/>
    <n v="0.93"/>
    <n v="-4.0209787320542922E-2"/>
    <n v="-5.9405998371804158E-2"/>
    <n v="-4.0404446079675527E-2"/>
    <n v="2.0408178714460545E-2"/>
    <n v="-9.9991682939953863E-3"/>
  </r>
  <r>
    <x v="173"/>
    <n v="395246"/>
    <n v="0.18"/>
    <n v="32"/>
    <n v="21"/>
    <n v="29"/>
    <n v="355"/>
    <n v="35"/>
    <n v="0.93"/>
    <n v="3.03652884720651E-2"/>
    <n v="1.0416636368535181E-2"/>
    <n v="-7.6923063134606506E-2"/>
    <n v="0.10526314625144662"/>
    <n v="9.7090890785309636E-3"/>
  </r>
  <r>
    <x v="174"/>
    <n v="386278"/>
    <n v="0.19"/>
    <n v="35"/>
    <n v="22"/>
    <n v="28"/>
    <n v="396"/>
    <n v="34"/>
    <n v="0.93"/>
    <n v="-0.14096703779861175"/>
    <n v="-2.8829895026838415E-8"/>
    <n v="-7.7670017861540819E-2"/>
    <n v="-6.7961106748378075E-2"/>
    <n v="9.8040351940418269E-3"/>
  </r>
  <r>
    <x v="175"/>
    <n v="404886"/>
    <n v="0.17"/>
    <n v="35"/>
    <n v="18"/>
    <n v="30"/>
    <n v="395"/>
    <n v="34"/>
    <n v="0.93"/>
    <n v="6.221354938736634E-2"/>
    <n v="-2.0000170231235903E-2"/>
    <n v="3.0532784744963237E-7"/>
    <n v="8.4210603552845598E-2"/>
    <n v="9.8034520327570096E-3"/>
  </r>
  <r>
    <x v="176"/>
    <n v="386588"/>
    <n v="0.19"/>
    <n v="31"/>
    <n v="21"/>
    <n v="27"/>
    <n v="385"/>
    <n v="34"/>
    <n v="0.93"/>
    <n v="3.113289850353107E-2"/>
    <n v="-7.6923046461536693E-2"/>
    <n v="1.9999823241950487E-2"/>
    <n v="3.1579162505453118E-2"/>
    <n v="4.0815871060471576E-2"/>
  </r>
  <r>
    <x v="177"/>
    <n v="395416"/>
    <n v="0.18"/>
    <n v="36"/>
    <n v="22"/>
    <n v="29"/>
    <n v="382"/>
    <n v="34"/>
    <n v="0.93"/>
    <n v="-0.12101539450238075"/>
    <n v="-6.7307686190931637E-2"/>
    <n v="-3.9215736006802282E-2"/>
    <n v="5.2631365022796528E-2"/>
    <n v="1.0309187162886202E-2"/>
  </r>
  <r>
    <x v="178"/>
    <n v="388351"/>
    <n v="0.18"/>
    <n v="36"/>
    <n v="19"/>
    <n v="30"/>
    <n v="381"/>
    <n v="34"/>
    <n v="0.93"/>
    <s v="NA"/>
    <s v="NA"/>
    <s v="NA"/>
    <s v="NA"/>
    <s v="NA"/>
  </r>
  <r>
    <x v="179"/>
    <n v="384229"/>
    <n v="0.19"/>
    <n v="39"/>
    <n v="20"/>
    <n v="26"/>
    <n v="361"/>
    <n v="34"/>
    <n v="0.93"/>
    <n v="-7.7849068606202554E-2"/>
    <n v="-1.9607875564000676E-2"/>
    <n v="-1.9417843887022834E-2"/>
    <n v="-5.9405391077233194E-2"/>
    <n v="-3.0128629657788508E-7"/>
  </r>
  <r>
    <x v="180"/>
    <n v="402090"/>
    <n v="0.17"/>
    <n v="32"/>
    <n v="21"/>
    <n v="30"/>
    <n v="353"/>
    <n v="34"/>
    <n v="0.93"/>
    <n v="2.7222427650719361E-4"/>
    <n v="-2.9411705732162674E-2"/>
    <n v="-2.0618715196248361E-2"/>
    <n v="5.2083172335742889E-2"/>
    <n v="9.8043500978199916E-3"/>
  </r>
  <r>
    <x v="181"/>
    <n v="403634"/>
    <n v="0.19"/>
    <n v="39"/>
    <n v="21"/>
    <n v="27"/>
    <n v="352"/>
    <n v="34"/>
    <n v="0.93"/>
    <n v="3.0748764093547987E-2"/>
    <n v="9.7088738229960114E-3"/>
    <n v="-4.8077226104462523E-2"/>
    <n v="2.1052240670601075E-2"/>
    <n v="7.2165471287025218E-2"/>
  </r>
  <r>
    <x v="182"/>
    <n v="404349"/>
    <n v="0.18"/>
    <n v="40"/>
    <n v="21"/>
    <n v="28"/>
    <n v="350"/>
    <n v="34"/>
    <n v="0.93"/>
    <n v="-2.0213680806117074E-3"/>
    <n v="5.0505025959466154E-2"/>
    <n v="-3.8461257349129085E-2"/>
    <n v="-1.0417198237503755E-2"/>
    <n v="8.2474805300750464E-2"/>
  </r>
  <r>
    <x v="183"/>
    <n v="385535"/>
    <n v="0.17"/>
    <n v="31"/>
    <n v="20"/>
    <n v="28"/>
    <n v="397"/>
    <n v="33"/>
    <n v="0.93"/>
    <n v="2.0618704144240274E-2"/>
    <n v="-2.9411768619232892E-2"/>
    <n v="-7.7670037165126216E-2"/>
    <n v="2.0000002819470231E-2"/>
    <n v="6.1855979411382211E-2"/>
  </r>
  <r>
    <x v="184"/>
    <n v="385035"/>
    <n v="0.17"/>
    <n v="37"/>
    <n v="19"/>
    <n v="25"/>
    <n v="395"/>
    <n v="33"/>
    <n v="0.93"/>
    <n v="5.8909167924360961E-2"/>
    <n v="9.4736903245035808E-2"/>
    <n v="3.1206023276553196E-7"/>
    <n v="-5.0000153590419094E-2"/>
    <n v="6.0605939359478E-2"/>
  </r>
  <r>
    <x v="185"/>
    <n v="388159"/>
    <n v="0.17"/>
    <n v="38"/>
    <n v="22"/>
    <n v="26"/>
    <n v="391"/>
    <n v="33"/>
    <n v="0.93"/>
    <n v="-4.8715414015697567E-2"/>
    <n v="-1.9417459619854416E-2"/>
    <n v="9.6155583013330936E-3"/>
    <n v="-2.9412041154188939E-2"/>
    <n v="-9.9996003033470116E-3"/>
  </r>
  <r>
    <x v="186"/>
    <n v="381179"/>
    <n v="0.17"/>
    <n v="37"/>
    <n v="18"/>
    <n v="28"/>
    <n v="387"/>
    <n v="33"/>
    <n v="0.93"/>
    <n v="-1.9805813921328408E-2"/>
    <n v="6.1855642622671514E-2"/>
    <n v="-4.9019951104512183E-2"/>
    <n v="-9.80397588964943E-3"/>
    <n v="3.0303578599974568E-2"/>
  </r>
  <r>
    <x v="187"/>
    <n v="408028"/>
    <n v="0.18"/>
    <n v="35"/>
    <n v="20"/>
    <n v="30"/>
    <n v="388"/>
    <n v="32"/>
    <n v="0.93"/>
    <n v="-9.2265921213289248E-3"/>
    <n v="-5.0000001424107432E-2"/>
    <n v="1.9999671145963127E-2"/>
    <n v="7.2916853311604024E-2"/>
    <n v="-6.6667250376196363E-2"/>
  </r>
  <r>
    <x v="188"/>
    <n v="390911"/>
    <n v="0.19"/>
    <n v="36"/>
    <n v="18"/>
    <n v="28"/>
    <n v="382"/>
    <n v="32"/>
    <n v="0.93"/>
    <n v="1.1373698798706755E-2"/>
    <n v="3.092788116659273E-2"/>
    <n v="3.0611994674026644E-2"/>
    <n v="-2.0201785994515942E-2"/>
    <n v="-1.9048218342229251E-2"/>
  </r>
  <r>
    <x v="189"/>
    <n v="400629"/>
    <n v="0.19"/>
    <n v="30"/>
    <n v="19"/>
    <n v="25"/>
    <n v="382"/>
    <n v="32"/>
    <n v="0.93"/>
    <n v="9.2516029944394562E-2"/>
    <n v="6.2499885468792149E-2"/>
    <n v="6.1224467076987699E-2"/>
    <n v="-3.0302527974824911E-2"/>
    <n v="8.247414136367559E-2"/>
  </r>
  <r>
    <x v="190"/>
    <n v="380487"/>
    <n v="0.19"/>
    <n v="40"/>
    <n v="21"/>
    <n v="27"/>
    <n v="368"/>
    <n v="32"/>
    <n v="0.93"/>
    <n v="0.26260801898348074"/>
    <n v="-9.8039153253003386E-3"/>
    <n v="6.2500000361962904E-2"/>
    <n v="5.2631657820237931E-2"/>
    <n v="6.1855475865157272E-2"/>
  </r>
  <r>
    <x v="191"/>
    <n v="405545"/>
    <n v="0.18"/>
    <n v="39"/>
    <n v="18"/>
    <n v="28"/>
    <n v="352"/>
    <n v="32"/>
    <n v="0.93"/>
    <n v="-0.13841280293530445"/>
    <n v="-9.7088365317793413E-3"/>
    <n v="-2.8571297953020158E-2"/>
    <n v="-6.6666295962671374E-2"/>
    <n v="2.0202100651875998E-2"/>
  </r>
  <r>
    <x v="192"/>
    <n v="388917"/>
    <n v="0.17"/>
    <n v="30"/>
    <n v="18"/>
    <n v="26"/>
    <n v="350"/>
    <n v="32"/>
    <n v="0.93"/>
    <n v="3.8750444482088753E-2"/>
    <n v="8.2474139830811088E-2"/>
    <n v="-8.6538472421935242E-2"/>
    <n v="-3.9215588555615355E-2"/>
    <n v="6.1855700015697845E-2"/>
  </r>
  <r>
    <x v="193"/>
    <n v="382070"/>
    <n v="0.19"/>
    <n v="32"/>
    <n v="22"/>
    <n v="30"/>
    <n v="391"/>
    <n v="31"/>
    <n v="0.93"/>
    <n v="-9.3590157034063814E-2"/>
    <n v="-9.523810398699617E-2"/>
    <n v="6.315823285904365E-2"/>
    <n v="-5.0503736370721697E-7"/>
    <n v="-2.3235495982820709E-7"/>
  </r>
  <r>
    <x v="194"/>
    <n v="394554"/>
    <n v="0.18"/>
    <n v="30"/>
    <n v="20"/>
    <n v="29"/>
    <n v="389"/>
    <n v="31"/>
    <n v="0.93"/>
    <n v="-0.14794268586809256"/>
    <n v="-7.7669936922877159E-2"/>
    <n v="9.7086529732131055E-3"/>
    <n v="-1.0203901974524143E-2"/>
    <n v="-6.6666748239620044E-2"/>
  </r>
  <r>
    <x v="195"/>
    <n v="386978"/>
    <n v="0.17"/>
    <n v="32"/>
    <n v="22"/>
    <n v="26"/>
    <n v="368"/>
    <n v="31"/>
    <n v="0.93"/>
    <n v="-1.9872239532180869E-2"/>
    <n v="4.0816261749863747E-2"/>
    <n v="4.0816502484330108E-2"/>
    <n v="-2.8571804120163025E-2"/>
    <n v="-3.9215002461799098E-2"/>
  </r>
  <r>
    <x v="196"/>
    <n v="393045"/>
    <n v="0.19"/>
    <n v="39"/>
    <n v="22"/>
    <n v="29"/>
    <n v="360"/>
    <n v="31"/>
    <n v="0.93"/>
    <n v="9.2763758052085699E-3"/>
    <n v="4.0816541751299562E-2"/>
    <n v="-1.513243071959991E-7"/>
    <n v="-6.7961527495662866E-2"/>
    <n v="1.9802295100175726E-2"/>
  </r>
  <r>
    <x v="197"/>
    <n v="409886"/>
    <n v="0.17"/>
    <n v="40"/>
    <n v="19"/>
    <n v="30"/>
    <n v="356"/>
    <n v="31"/>
    <n v="0.93"/>
    <n v="-2.4003516193720209E-3"/>
    <n v="5.0505021098709468E-2"/>
    <n v="5.0504961268183379E-2"/>
    <n v="-4.8076661923349362E-2"/>
    <n v="3.9603664116847348E-2"/>
  </r>
  <r>
    <x v="198"/>
    <n v="404294"/>
    <n v="0.19"/>
    <n v="34"/>
    <n v="22"/>
    <n v="26"/>
    <n v="397"/>
    <n v="30"/>
    <n v="0.93"/>
    <n v="-0.11174962987792958"/>
    <n v="-6.7961304195611305E-2"/>
    <n v="-3.8095390258688577E-2"/>
    <n v="-3.8094614313931019E-2"/>
    <n v="6.1855333773228383E-2"/>
  </r>
  <r>
    <x v="199"/>
    <n v="407570"/>
    <n v="0.19"/>
    <n v="35"/>
    <n v="17"/>
    <n v="29"/>
    <n v="388"/>
    <n v="30"/>
    <n v="0.93"/>
    <n v="-0.19906978466884373"/>
    <n v="-7.6923055980007815E-2"/>
    <n v="-7.766978799699209E-2"/>
    <n v="5.1546090006231227E-2"/>
    <n v="-2.0618816950184193E-2"/>
  </r>
  <r>
    <x v="200"/>
    <n v="396314"/>
    <n v="0.18"/>
    <n v="32"/>
    <n v="22"/>
    <n v="26"/>
    <n v="382"/>
    <n v="30"/>
    <n v="0.93"/>
    <n v="-0.13142904531624966"/>
    <n v="-5.0000119629714845E-2"/>
    <n v="-1.0309581680237767E-2"/>
    <n v="-4.9019019073019421E-2"/>
    <n v="-4.7619753644116192E-2"/>
  </r>
  <r>
    <x v="201"/>
    <n v="408424"/>
    <n v="0.17"/>
    <n v="33"/>
    <n v="22"/>
    <n v="29"/>
    <n v="368"/>
    <n v="30"/>
    <n v="0.93"/>
    <n v="-0.14034239487284683"/>
    <n v="-3.8834969171789524E-2"/>
    <n v="-1.030919384958473E-2"/>
    <n v="-5.940564299148765E-2"/>
    <n v="-3.9216263655005856E-2"/>
  </r>
  <r>
    <x v="202"/>
    <n v="398762"/>
    <n v="0.19"/>
    <n v="30"/>
    <n v="22"/>
    <n v="27"/>
    <n v="352"/>
    <n v="30"/>
    <n v="0.93"/>
    <n v="6.0944893288363611E-2"/>
    <n v="1.0526288216142543E-2"/>
    <n v="9.7088174174004838E-3"/>
    <n v="-9.6152149354027383E-3"/>
    <n v="1.9607781952354131E-2"/>
  </r>
  <r>
    <x v="203"/>
    <n v="407017"/>
    <n v="0.17"/>
    <n v="30"/>
    <n v="19"/>
    <n v="28"/>
    <n v="395"/>
    <n v="40"/>
    <n v="0.94"/>
    <n v="7.1306612443905903E-2"/>
    <n v="9.8039580614668331E-3"/>
    <n v="5.6719670293858826E-8"/>
    <n v="2.9702737974934834E-2"/>
    <n v="-3.4143461735691716E-7"/>
  </r>
  <r>
    <x v="204"/>
    <n v="387761"/>
    <n v="0.19"/>
    <n v="32"/>
    <n v="19"/>
    <n v="30"/>
    <n v="388"/>
    <n v="40"/>
    <n v="0.94"/>
    <n v="8.3752028081066632E-2"/>
    <n v="5.0504876825647305E-2"/>
    <n v="9.708929466619054E-3"/>
    <n v="-2.9126398373182982E-2"/>
    <n v="-2.8571505327517066E-2"/>
  </r>
  <r>
    <x v="205"/>
    <n v="408471"/>
    <n v="0.17"/>
    <n v="30"/>
    <n v="19"/>
    <n v="26"/>
    <n v="386"/>
    <n v="40"/>
    <n v="0.94"/>
    <s v="NA"/>
    <s v="NA"/>
    <s v="NA"/>
    <s v="NA"/>
    <s v="NA"/>
  </r>
  <r>
    <x v="206"/>
    <n v="390612"/>
    <n v="0.17"/>
    <n v="38"/>
    <n v="20"/>
    <n v="30"/>
    <n v="380"/>
    <n v="40"/>
    <n v="0.94"/>
    <n v="1.0661671278564273"/>
    <n v="-4.7619048012258913E-2"/>
    <n v="1.0416892971213176E-2"/>
    <n v="0.97916698064497742"/>
    <n v="5.2631613150393664E-2"/>
  </r>
  <r>
    <x v="207"/>
    <n v="400472"/>
    <n v="0.19"/>
    <n v="39"/>
    <n v="19"/>
    <n v="30"/>
    <n v="370"/>
    <n v="40"/>
    <n v="0.94"/>
    <n v="-0.14743647070153953"/>
    <n v="1.9801981545578329E-2"/>
    <n v="-1.0309351956360513E-2"/>
    <n v="-8.5714597582449814E-2"/>
    <n v="1.0526524457600939E-2"/>
  </r>
  <r>
    <x v="208"/>
    <n v="389368"/>
    <n v="0.19"/>
    <n v="34"/>
    <n v="22"/>
    <n v="29"/>
    <n v="357"/>
    <n v="40"/>
    <n v="0.94"/>
    <n v="-5.8652468942478331E-2"/>
    <n v="2.0618600837373213E-2"/>
    <n v="2.0618556709943503E-2"/>
    <n v="-7.7670235929961806E-2"/>
    <n v="-3.0302421776476351E-2"/>
  </r>
  <r>
    <x v="209"/>
    <n v="408801"/>
    <n v="0.19"/>
    <n v="34"/>
    <n v="22"/>
    <n v="26"/>
    <n v="392"/>
    <n v="39"/>
    <n v="0.94"/>
    <n v="-6.4550704753341459E-2"/>
    <n v="-3.8095097922600685E-2"/>
    <n v="4.1666455053808393E-2"/>
    <n v="-9.5237068217240983E-3"/>
    <n v="-2.9703480550005823E-2"/>
  </r>
  <r>
    <x v="210"/>
    <n v="384464"/>
    <n v="0.18"/>
    <n v="35"/>
    <n v="20"/>
    <n v="30"/>
    <n v="383"/>
    <n v="39"/>
    <n v="0.94"/>
    <n v="7.1705743358689844E-2"/>
    <n v="3.0303038950185268E-2"/>
    <n v="6.1855723083976466E-2"/>
    <n v="-4.8543770746710235E-2"/>
    <n v="5.1020285447952007E-2"/>
  </r>
  <r>
    <x v="211"/>
    <n v="394455"/>
    <n v="0.17"/>
    <n v="37"/>
    <n v="18"/>
    <n v="25"/>
    <n v="383"/>
    <n v="39"/>
    <n v="0.94"/>
    <n v="0.10543108751981545"/>
    <n v="8.2474166304610685E-2"/>
    <n v="-9.7086434650468512E-3"/>
    <n v="7.2164381660695165E-2"/>
    <n v="-2.8570841152392057E-2"/>
  </r>
  <r>
    <x v="212"/>
    <n v="393504"/>
    <n v="0.19"/>
    <n v="31"/>
    <n v="18"/>
    <n v="30"/>
    <n v="374"/>
    <n v="39"/>
    <n v="0.94"/>
    <n v="-0.12229008244350137"/>
    <n v="9.7087268058555498E-3"/>
    <n v="-3.030293125720851E-2"/>
    <n v="-1.0416334513597247E-2"/>
    <n v="-7.6191091772939035E-2"/>
  </r>
  <r>
    <x v="213"/>
    <n v="385998"/>
    <n v="0.18"/>
    <n v="35"/>
    <n v="22"/>
    <n v="26"/>
    <n v="373"/>
    <n v="39"/>
    <n v="0.94"/>
    <n v="1.2231834220112869E-2"/>
    <n v="-2.9411686941168691E-2"/>
    <n v="-1.9417766120608304E-2"/>
    <n v="4.1667054774842782E-2"/>
    <n v="6.1855263104174441E-2"/>
  </r>
  <r>
    <x v="214"/>
    <n v="408856"/>
    <n v="0.17"/>
    <n v="35"/>
    <n v="17"/>
    <n v="29"/>
    <n v="371"/>
    <n v="39"/>
    <n v="0.94"/>
    <n v="-1.7757083979647259E-2"/>
    <n v="7.2916724218754281E-2"/>
    <n v="-4.8076974138817397E-2"/>
    <n v="-9.7088209151628968E-3"/>
    <n v="-2.8845900575328431E-2"/>
  </r>
  <r>
    <x v="215"/>
    <n v="406848"/>
    <n v="0.18"/>
    <n v="32"/>
    <n v="19"/>
    <n v="27"/>
    <n v="370"/>
    <n v="39"/>
    <n v="0.94"/>
    <n v="-0.10233087689920028"/>
    <n v="-9.5238105068244483E-2"/>
    <n v="-2.8571607458791171E-2"/>
    <n v="-7.6190309295170677E-2"/>
    <n v="9.4737183458500906E-2"/>
  </r>
  <r>
    <x v="216"/>
    <n v="393251"/>
    <n v="0.19"/>
    <n v="36"/>
    <n v="20"/>
    <n v="30"/>
    <n v="360"/>
    <n v="39"/>
    <n v="0.94"/>
    <n v="1.9222381382533626E-2"/>
    <n v="9.7088663061508651E-3"/>
    <n v="2.9702707170469411E-2"/>
    <n v="1.0526328721735867E-2"/>
    <n v="-1.9802009383697916E-2"/>
  </r>
  <r>
    <x v="217"/>
    <n v="393763"/>
    <n v="0.18"/>
    <n v="34"/>
    <n v="17"/>
    <n v="28"/>
    <n v="394"/>
    <n v="38"/>
    <n v="0.94"/>
    <n v="7.1616556279585408E-2"/>
    <n v="0"/>
    <n v="2.999974281412765E-2"/>
    <n v="4.9237303834104296E-7"/>
    <n v="4.0404171089319929E-2"/>
  </r>
  <r>
    <x v="218"/>
    <n v="393532"/>
    <n v="0.19"/>
    <n v="31"/>
    <n v="18"/>
    <n v="29"/>
    <n v="385"/>
    <n v="38"/>
    <n v="0.94"/>
    <n v="9.3625553154356611E-2"/>
    <n v="-3.9215675690683183E-2"/>
    <n v="2.9702793771912761E-2"/>
    <n v="3.0303039236166951E-2"/>
    <n v="-2.9442189264372587E-7"/>
  </r>
  <r>
    <x v="219"/>
    <n v="404436"/>
    <n v="0.17"/>
    <n v="34"/>
    <n v="19"/>
    <n v="25"/>
    <n v="376"/>
    <n v="38"/>
    <n v="0.94"/>
    <n v="3.1238105124744786E-2"/>
    <n v="-3.9999936875031561E-2"/>
    <n v="1.0100990054437986E-2"/>
    <n v="2.9999865330744502E-2"/>
    <n v="6.3157744240790459E-2"/>
  </r>
  <r>
    <x v="220"/>
    <n v="407716"/>
    <n v="0.18"/>
    <n v="35"/>
    <n v="21"/>
    <n v="26"/>
    <n v="370"/>
    <n v="38"/>
    <n v="0.94"/>
    <n v="6.3144139792796983E-2"/>
    <n v="2.061856201434531E-2"/>
    <n v="1.9417431867834622E-2"/>
    <n v="9.8041123622520931E-3"/>
    <n v="6.249964944367048E-2"/>
  </r>
  <r>
    <x v="221"/>
    <n v="387088"/>
    <n v="0.18"/>
    <n v="35"/>
    <n v="17"/>
    <n v="25"/>
    <n v="398"/>
    <n v="37"/>
    <n v="0.94"/>
    <n v="0.15003704647287197"/>
    <n v="3.0000029177763343E-2"/>
    <n v="1.0235153324877899E-7"/>
    <n v="7.1428502966190299E-2"/>
    <n v="4.210469743739953E-2"/>
  </r>
  <r>
    <x v="222"/>
    <n v="384623"/>
    <n v="0.18"/>
    <n v="36"/>
    <n v="20"/>
    <n v="27"/>
    <n v="397"/>
    <n v="37"/>
    <n v="0.94"/>
    <n v="-6.7176289013204826E-2"/>
    <n v="-5.8252395736066442E-2"/>
    <n v="2.0201932494485986E-2"/>
    <n v="2.1052508213992516E-2"/>
    <n v="-5.825199668931158E-2"/>
  </r>
  <r>
    <x v="223"/>
    <n v="404029"/>
    <n v="0.19"/>
    <n v="32"/>
    <n v="19"/>
    <n v="26"/>
    <n v="390"/>
    <n v="37"/>
    <n v="0.94"/>
    <n v="2.14525645157293E-2"/>
    <n v="-1.9417420463751389E-2"/>
    <n v="-1.6810608094441903E-7"/>
    <n v="-3.9604103081355313E-2"/>
    <n v="2.0833392678552221E-2"/>
  </r>
  <r>
    <x v="224"/>
    <n v="386768"/>
    <n v="0.19"/>
    <n v="32"/>
    <n v="20"/>
    <n v="25"/>
    <n v="384"/>
    <n v="37"/>
    <n v="0.94"/>
    <n v="0.16231751902245817"/>
    <n v="-1.9047568269251136E-2"/>
    <n v="4.0816447291996294E-2"/>
    <n v="9.8037352878941331E-3"/>
    <n v="4.9999629815369762E-2"/>
  </r>
  <r>
    <x v="225"/>
    <n v="404477"/>
    <n v="0.17"/>
    <n v="33"/>
    <n v="19"/>
    <n v="30"/>
    <n v="383"/>
    <n v="37"/>
    <n v="0.94"/>
    <n v="-0.17516574129721951"/>
    <n v="-5.9406076379929673E-2"/>
    <n v="-1.0416453034120865E-2"/>
    <n v="1.0308630771063809E-2"/>
    <n v="-4.9019507524496131E-2"/>
  </r>
  <r>
    <x v="226"/>
    <n v="397624"/>
    <n v="0.18"/>
    <n v="35"/>
    <n v="21"/>
    <n v="25"/>
    <n v="380"/>
    <n v="37"/>
    <n v="0.94"/>
    <n v="-0.13879450075185029"/>
    <n v="-2.9999970737378256E-2"/>
    <n v="-1.0000014377761879E-2"/>
    <n v="-6.7307818196163272E-2"/>
    <n v="-1.9802477224453052E-2"/>
  </r>
  <r>
    <x v="227"/>
    <n v="274777"/>
    <n v="0.17"/>
    <n v="31"/>
    <n v="22"/>
    <n v="25"/>
    <n v="376"/>
    <n v="37"/>
    <n v="0.94"/>
    <n v="-0.71708723442563915"/>
    <n v="-0.54807690946756116"/>
    <n v="8.3332559140494533E-2"/>
    <n v="2.0618417861274718E-2"/>
    <n v="-4.9019317183025657E-2"/>
  </r>
  <r>
    <x v="228"/>
    <n v="392465"/>
    <n v="0.19"/>
    <n v="31"/>
    <n v="21"/>
    <n v="27"/>
    <n v="373"/>
    <n v="37"/>
    <n v="0.94"/>
    <n v="-0.10337316478461622"/>
    <n v="9.6153697954910466E-3"/>
    <n v="2.0833271930895458E-2"/>
    <n v="-2.8571802836935722E-2"/>
    <n v="-3.8461168377245114E-2"/>
  </r>
  <r>
    <x v="229"/>
    <n v="395874"/>
    <n v="0.17"/>
    <n v="36"/>
    <n v="18"/>
    <n v="29"/>
    <n v="372"/>
    <n v="37"/>
    <n v="0.94"/>
    <n v="7.9780559580538757E-2"/>
    <n v="5.0505003059462039E-2"/>
    <n v="-4.9504783649126138E-2"/>
    <n v="2.9411775787385963E-2"/>
    <n v="1.9608244703647637E-2"/>
  </r>
  <r>
    <x v="230"/>
    <n v="405258"/>
    <n v="0.19"/>
    <n v="39"/>
    <n v="22"/>
    <n v="29"/>
    <n v="361"/>
    <n v="37"/>
    <n v="0.94"/>
    <n v="-0.17374224227100332"/>
    <n v="-8.571418782445428E-2"/>
    <n v="-2.0000044474226653E-2"/>
    <n v="-9.8040790167961411E-3"/>
    <n v="-2.0202060424429513E-2"/>
  </r>
  <r>
    <x v="231"/>
    <n v="398003"/>
    <n v="0.19"/>
    <n v="31"/>
    <n v="18"/>
    <n v="29"/>
    <n v="350"/>
    <n v="37"/>
    <n v="0.94"/>
    <n v="-0.13097833046398133"/>
    <n v="-6.8627387776377669E-2"/>
    <n v="-1.5999554037193775E-7"/>
    <n v="-2.0202153149615265E-2"/>
    <n v="-9.6149438342155724E-3"/>
  </r>
  <r>
    <x v="232"/>
    <n v="406277"/>
    <n v="0.19"/>
    <n v="38"/>
    <n v="17"/>
    <n v="30"/>
    <n v="397"/>
    <n v="36"/>
    <n v="0.94"/>
    <n v="7.4326534989770598E-2"/>
    <n v="4.1666619685372552E-2"/>
    <n v="-9.9009974592395578E-3"/>
    <n v="5.2631872145051162E-2"/>
    <n v="-1.0416565737968786E-2"/>
  </r>
  <r>
    <x v="233"/>
    <n v="389074"/>
    <n v="0.18"/>
    <n v="30"/>
    <n v="21"/>
    <n v="30"/>
    <n v="375"/>
    <n v="36"/>
    <n v="0.94"/>
    <n v="-1.9079437767929863E-2"/>
    <n v="-2.9411624949602699E-2"/>
    <n v="-3.9215975714460005E-2"/>
    <n v="-1.0204314563600159E-2"/>
    <n v="-1.9802009083936811E-2"/>
  </r>
  <r>
    <x v="234"/>
    <n v="390285"/>
    <n v="0.18"/>
    <n v="36"/>
    <n v="22"/>
    <n v="26"/>
    <n v="373"/>
    <n v="36"/>
    <n v="0.94"/>
    <n v="-3.019825251518482E-2"/>
    <n v="-1.0309191825908059E-2"/>
    <n v="1.0526312613097444E-2"/>
    <n v="6.1855754194577228E-2"/>
    <n v="-5.8252984944091146E-2"/>
  </r>
  <r>
    <x v="235"/>
    <n v="388059"/>
    <n v="0.19"/>
    <n v="31"/>
    <n v="20"/>
    <n v="29"/>
    <n v="366"/>
    <n v="36"/>
    <n v="0.94"/>
    <n v="9.246269927953743E-2"/>
    <n v="-1.9417510621078882E-2"/>
    <n v="-3.9603746666213469E-2"/>
    <n v="0.10526341329162103"/>
    <n v="-1.0417222324961006E-2"/>
  </r>
  <r>
    <x v="236"/>
    <n v="395869"/>
    <n v="0.17"/>
    <n v="39"/>
    <n v="18"/>
    <n v="25"/>
    <n v="366"/>
    <n v="36"/>
    <n v="0.94"/>
    <n v="0.77964973472889199"/>
    <n v="-6.6666608611452793E-2"/>
    <n v="-4.7619227486649485E-2"/>
    <n v="-4.8076697021672166E-2"/>
    <n v="1.2127650047192211"/>
  </r>
  <r>
    <x v="237"/>
    <n v="404518"/>
    <n v="0.18"/>
    <n v="36"/>
    <n v="20"/>
    <n v="30"/>
    <n v="393"/>
    <n v="35"/>
    <n v="0.94"/>
    <n v="-4.8281170173087862E-2"/>
    <n v="-6.6649812446861745E-8"/>
    <n v="-5.7692294464007032E-2"/>
    <n v="3.1250033830361179E-2"/>
    <n v="-7.7669670196110929E-2"/>
  </r>
  <r>
    <x v="238"/>
    <n v="390781"/>
    <n v="0.17"/>
    <n v="39"/>
    <n v="20"/>
    <n v="30"/>
    <n v="385"/>
    <n v="35"/>
    <n v="0.94"/>
    <n v="0.10412438387938527"/>
    <n v="1.9417408545137738E-2"/>
    <n v="2.0618607695191526E-2"/>
    <n v="4.0403846127417875E-2"/>
    <n v="3.0000817632066079E-2"/>
  </r>
  <r>
    <x v="239"/>
    <n v="388864"/>
    <n v="0.19"/>
    <n v="40"/>
    <n v="22"/>
    <n v="29"/>
    <n v="382"/>
    <n v="35"/>
    <n v="0.94"/>
    <n v="3.0106953334427589E-2"/>
    <n v="-2.8571419800732412E-2"/>
    <n v="4.0404018470755698E-2"/>
    <n v="9.7092133602276753E-3"/>
    <n v="-1.9417860529610587E-2"/>
  </r>
  <r>
    <x v="240"/>
    <n v="410255"/>
    <n v="0.18"/>
    <n v="40"/>
    <n v="18"/>
    <n v="27"/>
    <n v="378"/>
    <n v="35"/>
    <n v="0.94"/>
    <n v="-1.1071457346926161E-2"/>
    <n v="-7.6190471178649188E-2"/>
    <n v="9.803783250699194E-3"/>
    <n v="-1.9230540869267343E-2"/>
    <n v="2.9412051030555331E-2"/>
  </r>
  <r>
    <x v="241"/>
    <n v="408697"/>
    <n v="0.18"/>
    <n v="31"/>
    <n v="19"/>
    <n v="29"/>
    <n v="370"/>
    <n v="35"/>
    <n v="0.94"/>
    <n v="-3.671571241047511E-2"/>
    <n v="-6.7307788187726647E-2"/>
    <n v="-2.8845982995050923E-2"/>
    <n v="3.124997209510072E-2"/>
    <n v="2.0137017098242893E-7"/>
  </r>
  <r>
    <x v="242"/>
    <n v="406139"/>
    <n v="0.17"/>
    <n v="31"/>
    <n v="17"/>
    <n v="26"/>
    <n v="360"/>
    <n v="35"/>
    <n v="0.94"/>
    <n v="0.12600537470079898"/>
    <n v="9.7087014499208646E-3"/>
    <n v="5.1020563753471304E-2"/>
    <n v="9.3750333925295637E-2"/>
    <n v="-9.9014671949028132E-3"/>
  </r>
  <r>
    <x v="243"/>
    <n v="401381"/>
    <n v="0.17"/>
    <n v="32"/>
    <n v="17"/>
    <n v="30"/>
    <n v="357"/>
    <n v="35"/>
    <n v="0.94"/>
    <n v="8.7452358707419409E-2"/>
    <n v="-2.8846219452244637E-2"/>
    <n v="2.99997604628639E-2"/>
    <n v="7.3684674233033265E-2"/>
    <n v="-3.8095487737340172E-2"/>
  </r>
  <r>
    <x v="244"/>
    <n v="384256"/>
    <n v="0.18"/>
    <n v="35"/>
    <n v="17"/>
    <n v="29"/>
    <n v="395"/>
    <n v="34"/>
    <n v="0.94"/>
    <n v="-1.3246855591761975E-3"/>
    <n v="1.9801964227286417E-2"/>
    <n v="9.9998220177808239E-3"/>
    <n v="-4.999990239724228E-2"/>
    <n v="-1.0309145064803404E-2"/>
  </r>
  <r>
    <x v="245"/>
    <n v="398199"/>
    <n v="0.18"/>
    <n v="37"/>
    <n v="22"/>
    <n v="26"/>
    <n v="385"/>
    <n v="34"/>
    <n v="0.94"/>
    <n v="0.17109664681616077"/>
    <n v="2.9411730517910906E-2"/>
    <n v="1.0526321007173767E-2"/>
    <n v="1.941709549946502E-2"/>
    <n v="4.1237943678750888E-2"/>
  </r>
  <r>
    <x v="246"/>
    <n v="405172"/>
    <n v="0.17"/>
    <n v="33"/>
    <n v="19"/>
    <n v="27"/>
    <n v="380"/>
    <n v="34"/>
    <n v="0.94"/>
    <n v="8.5294138133996444E-2"/>
    <n v="6.3157966519865383E-2"/>
    <n v="5.2083305071124686E-2"/>
    <n v="-7.7669435763735639E-2"/>
    <n v="3.0302602348566854E-2"/>
  </r>
  <r>
    <x v="247"/>
    <n v="405625"/>
    <n v="0.17"/>
    <n v="34"/>
    <n v="18"/>
    <n v="25"/>
    <n v="380"/>
    <n v="34"/>
    <n v="0.94"/>
    <n v="-3.0611356968823777E-4"/>
    <n v="3.0000037740002261E-2"/>
    <n v="-9.6153237985004969E-3"/>
    <n v="-2.0000179299764054E-2"/>
    <n v="-2.5953342086548759E-7"/>
  </r>
  <r>
    <x v="248"/>
    <n v="393294"/>
    <n v="0.17"/>
    <n v="33"/>
    <n v="20"/>
    <n v="25"/>
    <n v="375"/>
    <n v="34"/>
    <n v="0.94"/>
    <n v="8.2977972200451333E-2"/>
    <n v="1.1862914450766482E-7"/>
    <n v="1.0100805642443422E-2"/>
    <n v="9.9010203298601773E-3"/>
    <n v="1.0101216045851791E-2"/>
  </r>
  <r>
    <x v="249"/>
    <n v="406748"/>
    <n v="0.17"/>
    <n v="30"/>
    <n v="20"/>
    <n v="29"/>
    <n v="359"/>
    <n v="34"/>
    <n v="0.94"/>
    <n v="8.3990469010527091E-2"/>
    <n v="-2.941172570339956E-2"/>
    <n v="-9.9008002323367483E-3"/>
    <n v="4.1237038355001587E-2"/>
    <n v="1.9607813013118536E-2"/>
  </r>
  <r>
    <x v="250"/>
    <n v="403572"/>
    <n v="0.19"/>
    <n v="31"/>
    <n v="17"/>
    <n v="26"/>
    <n v="352"/>
    <n v="34"/>
    <n v="0.94"/>
    <n v="-3.0024016065268277E-2"/>
    <n v="1.041675732169578E-2"/>
    <n v="-1.9230747220690514E-2"/>
    <n v="-7.7670184488838667E-2"/>
    <n v="6.1224703616036491E-2"/>
  </r>
  <r>
    <x v="251"/>
    <n v="384987"/>
    <n v="0.18"/>
    <n v="34"/>
    <n v="19"/>
    <n v="25"/>
    <n v="394"/>
    <n v="33"/>
    <n v="0.94"/>
    <n v="-0.15543983474545175"/>
    <n v="-9.5238078363256706E-2"/>
    <n v="-3.8835279898416175E-2"/>
    <n v="3.1249873696809649E-2"/>
    <n v="-5.8252340903947375E-2"/>
  </r>
  <r>
    <x v="252"/>
    <n v="383015"/>
    <n v="0.18"/>
    <n v="35"/>
    <n v="17"/>
    <n v="28"/>
    <n v="379"/>
    <n v="33"/>
    <n v="0.94"/>
    <n v="0.85430485686646174"/>
    <n v="9.4736969696082918E-2"/>
    <n v="-4.9505089835207738E-2"/>
    <n v="-2.0202279960467306E-2"/>
    <n v="3.0303326173652723E-2"/>
  </r>
  <r>
    <x v="253"/>
    <n v="392178"/>
    <n v="0.19"/>
    <n v="38"/>
    <n v="22"/>
    <n v="25"/>
    <n v="361"/>
    <n v="33"/>
    <n v="0.94"/>
    <n v="9.4961025593371939E-3"/>
    <n v="-2.8846100986529732E-2"/>
    <n v="6.249990280134643E-2"/>
    <n v="-3.03028787458135E-2"/>
    <n v="1.9417510896918788E-2"/>
  </r>
  <r>
    <x v="254"/>
    <n v="393482"/>
    <n v="0.18"/>
    <n v="38"/>
    <n v="18"/>
    <n v="25"/>
    <n v="354"/>
    <n v="33"/>
    <n v="0.94"/>
    <n v="0.20059441674862155"/>
    <n v="7.3684246611135595E-2"/>
    <n v="6.3157856336027773E-2"/>
    <n v="-1.02037960165835E-2"/>
    <n v="5.1546742098031562E-2"/>
  </r>
  <r>
    <x v="255"/>
    <n v="403521"/>
    <n v="0.18"/>
    <n v="33"/>
    <n v="21"/>
    <n v="28"/>
    <n v="380"/>
    <n v="32"/>
    <n v="0.94"/>
    <n v="6.1489765635050153E-2"/>
    <n v="1.0526357661139629E-2"/>
    <n v="-6.7307696023802932E-2"/>
    <n v="-2.9702636336148225E-2"/>
    <n v="8.3332303566256982E-2"/>
  </r>
  <r>
    <x v="256"/>
    <n v="399709"/>
    <n v="0.18"/>
    <n v="37"/>
    <n v="19"/>
    <n v="29"/>
    <n v="376"/>
    <n v="32"/>
    <n v="0.94"/>
    <n v="0.19867558485682779"/>
    <n v="5.2631546112283933E-2"/>
    <n v="1.0417003564739069E-2"/>
    <n v="5.1546016338329892E-2"/>
    <n v="8.2474603012231862E-2"/>
  </r>
  <r>
    <x v="257"/>
    <n v="385427"/>
    <n v="0.19"/>
    <n v="33"/>
    <n v="17"/>
    <n v="28"/>
    <n v="372"/>
    <n v="32"/>
    <n v="0.94"/>
    <n v="-9.0266927359072824E-3"/>
    <n v="-4.8076911036283532E-2"/>
    <n v="-9.8479579824228836E-8"/>
    <n v="2.0408731782935341E-2"/>
    <n v="2.0201534074975935E-2"/>
  </r>
  <r>
    <x v="258"/>
    <n v="392725"/>
    <n v="0.18"/>
    <n v="39"/>
    <n v="22"/>
    <n v="27"/>
    <n v="353"/>
    <n v="32"/>
    <n v="0.94"/>
    <n v="1.1029829667104307E-2"/>
    <n v="5.0505124639288024E-2"/>
    <n v="4.166675888758542E-2"/>
    <n v="-5.7692385822921688E-2"/>
    <n v="-2.9411464644936935E-2"/>
  </r>
  <r>
    <x v="259"/>
    <n v="402638"/>
    <n v="0.18"/>
    <n v="32"/>
    <n v="21"/>
    <n v="28"/>
    <n v="352"/>
    <n v="32"/>
    <n v="0.94"/>
    <n v="-3.5684027560325182E-2"/>
    <n v="5.2631560924996101E-2"/>
    <n v="-3.8095240474528169E-2"/>
    <n v="3.0928038333314589E-2"/>
    <n v="-6.6666435022744497E-2"/>
  </r>
  <r>
    <x v="260"/>
    <n v="403130"/>
    <n v="0.17"/>
    <n v="39"/>
    <n v="17"/>
    <n v="28"/>
    <n v="352"/>
    <n v="32"/>
    <n v="0.94"/>
    <n v="-0.1012419680467409"/>
    <n v="5.1546391472929276E-2"/>
    <n v="-5.7692226548376913E-2"/>
    <n v="-4.7619514933925133E-2"/>
    <n v="8.8568185274695566E-7"/>
  </r>
  <r>
    <x v="261"/>
    <n v="403354"/>
    <n v="0.19"/>
    <n v="31"/>
    <n v="20"/>
    <n v="28"/>
    <n v="395"/>
    <n v="31"/>
    <n v="0.94"/>
    <n v="-0.16438069541208"/>
    <n v="3.0000012084575367E-2"/>
    <n v="-6.7307529363299645E-2"/>
    <n v="-3.9603907025301477E-2"/>
    <n v="-1.9607590899170857E-2"/>
  </r>
  <r>
    <x v="262"/>
    <n v="392554"/>
    <n v="0.19"/>
    <n v="36"/>
    <n v="21"/>
    <n v="27"/>
    <n v="395"/>
    <n v="31"/>
    <n v="0.94"/>
    <n v="6.550933508024892E-2"/>
    <n v="7.3684321880632897E-2"/>
    <n v="1.0416682420020473E-2"/>
    <n v="-7.6153691974667481E-7"/>
    <n v="6.3158537067777409E-2"/>
  </r>
  <r>
    <x v="263"/>
    <n v="393437"/>
    <n v="0.18"/>
    <n v="40"/>
    <n v="17"/>
    <n v="26"/>
    <n v="387"/>
    <n v="31"/>
    <n v="0.94"/>
    <n v="-4.9085629909993767E-2"/>
    <n v="-4.0000151904839187E-2"/>
    <n v="-2.9702616613799915E-2"/>
    <n v="9.4736435044697309E-2"/>
    <n v="-9.8037077006406514E-3"/>
  </r>
  <r>
    <x v="264"/>
    <n v="407821"/>
    <n v="0.18"/>
    <n v="35"/>
    <n v="22"/>
    <n v="29"/>
    <n v="385"/>
    <n v="31"/>
    <n v="0.94"/>
    <n v="-6.9493243300028373E-2"/>
    <n v="2.9999971145111548E-2"/>
    <n v="-9.5237560118581754E-3"/>
    <n v="-9.9008655688209712E-3"/>
    <n v="-4.0000154694894152E-2"/>
  </r>
  <r>
    <x v="265"/>
    <n v="406631"/>
    <n v="0.19"/>
    <n v="34"/>
    <n v="22"/>
    <n v="28"/>
    <n v="382"/>
    <n v="31"/>
    <n v="0.94"/>
    <n v="5.9032986501891482E-2"/>
    <n v="9.7087049459398944E-3"/>
    <n v="3.9603775754624593E-2"/>
    <n v="9.6156294347693461E-3"/>
    <n v="-1.0416537793278002E-2"/>
  </r>
  <r>
    <x v="266"/>
    <n v="387858"/>
    <n v="0.17"/>
    <n v="38"/>
    <n v="17"/>
    <n v="25"/>
    <n v="381"/>
    <n v="31"/>
    <n v="0.94"/>
    <n v="0.16360274375580763"/>
    <n v="6.2499953192104218E-2"/>
    <n v="-6.3231656244333578E-8"/>
    <n v="7.2916822864360187E-2"/>
    <n v="1.0417032689490568E-2"/>
  </r>
  <r>
    <x v="267"/>
    <n v="380313"/>
    <n v="0.19"/>
    <n v="36"/>
    <n v="18"/>
    <n v="29"/>
    <n v="377"/>
    <n v="31"/>
    <n v="0.94"/>
    <n v="-0.12324723048552311"/>
    <n v="-8.2524273636863654E-8"/>
    <n v="4.0403905609483814E-2"/>
    <n v="-6.8627435174744789E-2"/>
    <n v="-1.9801860655415893E-2"/>
  </r>
  <r>
    <x v="268"/>
    <n v="382705"/>
    <n v="0.17"/>
    <n v="31"/>
    <n v="19"/>
    <n v="30"/>
    <n v="372"/>
    <n v="31"/>
    <n v="0.94"/>
    <n v="8.5402326831010456E-2"/>
    <n v="1.0101010462650883E-2"/>
    <n v="2.02022760256928E-2"/>
    <n v="4.1666241028444073E-2"/>
    <n v="-9.7087625223057916E-3"/>
  </r>
  <r>
    <x v="269"/>
    <n v="396795"/>
    <n v="0.17"/>
    <n v="34"/>
    <n v="18"/>
    <n v="28"/>
    <n v="372"/>
    <n v="31"/>
    <n v="0.94"/>
    <n v="3.8334933760332257E-2"/>
    <n v="-7.3858497540157941E-8"/>
    <n v="1.904281514697459E-7"/>
    <n v="7.2164558717066951E-2"/>
    <n v="-7.7669290790789991E-2"/>
  </r>
  <r>
    <x v="270"/>
    <n v="399964"/>
    <n v="0.18"/>
    <n v="30"/>
    <n v="22"/>
    <n v="29"/>
    <n v="370"/>
    <n v="31"/>
    <n v="0.94"/>
    <s v="NA"/>
    <s v="NA"/>
    <s v="NA"/>
    <s v="NA"/>
    <s v="NA"/>
  </r>
  <r>
    <x v="271"/>
    <n v="390751"/>
    <n v="0.17"/>
    <n v="31"/>
    <n v="17"/>
    <n v="26"/>
    <n v="354"/>
    <n v="31"/>
    <n v="0.94"/>
    <n v="-5.9319416552465198E-2"/>
    <n v="0"/>
    <n v="3.0303136585074997E-2"/>
    <n v="-4.854408333483573E-2"/>
    <n v="-4.0403872329709101E-2"/>
  </r>
  <r>
    <x v="272"/>
    <n v="385433"/>
    <n v="0.17"/>
    <n v="38"/>
    <n v="17"/>
    <n v="25"/>
    <n v="350"/>
    <n v="31"/>
    <n v="0.94"/>
    <n v="-4.8227189709752039E-2"/>
    <n v="-4.9504968913895664E-2"/>
    <n v="2.4168897216902963E-7"/>
    <n v="4.2105247785959588E-2"/>
    <n v="-4.9020294243556584E-2"/>
  </r>
  <r>
    <x v="273"/>
    <n v="388146"/>
    <n v="0.17"/>
    <n v="32"/>
    <n v="18"/>
    <n v="29"/>
    <n v="382"/>
    <n v="30"/>
    <n v="0.94"/>
    <n v="0.14906423033862848"/>
    <n v="-3.0612166696774024E-2"/>
    <n v="6.1856023491528855E-2"/>
    <n v="2.0617970335744085E-2"/>
    <n v="9.3749569556358603E-2"/>
  </r>
  <r>
    <x v="274"/>
    <n v="384903"/>
    <n v="0.19"/>
    <n v="34"/>
    <n v="19"/>
    <n v="26"/>
    <n v="380"/>
    <n v="30"/>
    <n v="0.94"/>
    <n v="-0.18038878280484005"/>
    <n v="-6.6666718113825851E-2"/>
    <n v="-2.9411571032051054E-2"/>
    <n v="-8.5714137290558767E-2"/>
    <n v="-2.0408753199242069E-2"/>
  </r>
  <r>
    <x v="275"/>
    <n v="392670"/>
    <n v="0.17"/>
    <n v="32"/>
    <n v="20"/>
    <n v="30"/>
    <n v="369"/>
    <n v="30"/>
    <n v="0.94"/>
    <n v="2.1671906949441988E-2"/>
    <n v="2.1052579072234234E-2"/>
    <n v="-1.9607522382328435E-2"/>
    <n v="-3.8835014699922454E-2"/>
    <n v="-1.1289169021821976E-7"/>
  </r>
  <r>
    <x v="276"/>
    <n v="387973"/>
    <n v="0.17"/>
    <n v="38"/>
    <n v="19"/>
    <n v="30"/>
    <n v="367"/>
    <n v="30"/>
    <n v="0.94"/>
    <n v="-7.8703103693101739E-2"/>
    <n v="4.0000028891708617E-2"/>
    <n v="-7.7669905622844593E-2"/>
    <n v="-8.5714311304192159E-2"/>
    <n v="5.0504593129482078E-2"/>
  </r>
  <r>
    <x v="277"/>
    <n v="395903"/>
    <n v="0.17"/>
    <n v="32"/>
    <n v="19"/>
    <n v="28"/>
    <n v="365"/>
    <n v="30"/>
    <n v="0.94"/>
    <n v="-5.6459868607658614E-2"/>
    <n v="-5.7692371236661377E-2"/>
    <n v="-3.8461454986506216E-2"/>
    <n v="8.4209904804703362E-2"/>
    <n v="3.125049749464881E-2"/>
  </r>
  <r>
    <x v="278"/>
    <n v="398790"/>
    <n v="0.17"/>
    <n v="34"/>
    <n v="22"/>
    <n v="27"/>
    <n v="350"/>
    <n v="30"/>
    <n v="0.94"/>
    <n v="2.0408256467735919E-2"/>
    <n v="4.1666654948048443E-2"/>
    <n v="-2.1100107405747082E-7"/>
    <n v="3.4100455281738107E-7"/>
    <n v="1.0526276237697418E-2"/>
  </r>
  <r>
    <x v="279"/>
    <n v="387617"/>
    <n v="0.17"/>
    <n v="38"/>
    <n v="20"/>
    <n v="30"/>
    <n v="458"/>
    <n v="40"/>
    <n v="0.95"/>
    <n v="-0.63082013655867986"/>
    <n v="-0.59595960227083933"/>
    <n v="-2.4695566513965872E-7"/>
    <n v="-9.9017791961107937E-3"/>
    <n v="2.0001324776860452E-2"/>
  </r>
  <r>
    <x v="280"/>
    <n v="386616"/>
    <n v="0.18"/>
    <n v="40"/>
    <n v="18"/>
    <n v="56"/>
    <n v="399"/>
    <n v="40"/>
    <n v="0.95"/>
    <n v="-0.37594234941110949"/>
    <n v="2.550000210987946E-8"/>
    <n v="5.2631779252142019E-2"/>
    <n v="-0.48958358524039425"/>
    <n v="7.2164650697249533E-2"/>
  </r>
  <r>
    <x v="281"/>
    <n v="403290"/>
    <n v="0.18"/>
    <n v="32"/>
    <n v="19"/>
    <n v="26"/>
    <n v="385"/>
    <n v="40"/>
    <n v="0.95"/>
    <n v="-5.7604244424950046E-2"/>
    <n v="-6.730772587071876E-2"/>
    <n v="3.0612396720372193E-2"/>
    <n v="-1.9607918944187785E-2"/>
    <n v="1.0308759987366578E-2"/>
  </r>
  <r>
    <x v="282"/>
    <n v="400562"/>
    <n v="0.19"/>
    <n v="31"/>
    <n v="19"/>
    <n v="28"/>
    <n v="382"/>
    <n v="40"/>
    <n v="0.95"/>
    <n v="5.1750628343393723E-2"/>
    <n v="2.0000033736787381E-2"/>
    <n v="1.9802363081942165E-2"/>
    <n v="4.1236580450687121E-2"/>
    <n v="-9.7085766037293686E-3"/>
  </r>
  <r>
    <x v="283"/>
    <n v="400671"/>
    <n v="0.18"/>
    <n v="33"/>
    <n v="17"/>
    <n v="28"/>
    <n v="369"/>
    <n v="40"/>
    <n v="0.95"/>
    <n v="1.2004191790539451"/>
    <n v="-4.8543794424207753E-2"/>
    <n v="1.4523805158365186"/>
    <n v="-2.8570404886888778E-2"/>
    <n v="-4.8077534554121337E-2"/>
  </r>
  <r>
    <x v="284"/>
    <n v="405920"/>
    <n v="0.19"/>
    <n v="35"/>
    <n v="17"/>
    <n v="29"/>
    <n v="351"/>
    <n v="40"/>
    <n v="0.95"/>
    <n v="-4.9304542867056877E-2"/>
    <n v="4.0403985228002481E-2"/>
    <n v="9.4737055742428078E-2"/>
    <n v="-5.9405594271985773E-2"/>
    <n v="-5.825249826268919E-2"/>
  </r>
  <r>
    <x v="285"/>
    <n v="381360"/>
    <n v="0.17"/>
    <n v="34"/>
    <n v="19"/>
    <n v="27"/>
    <n v="395"/>
    <n v="39"/>
    <n v="0.95"/>
    <n v="-0.14866249706049239"/>
    <n v="-9.5238093592796336E-2"/>
    <n v="-9.5237402268267823E-3"/>
    <n v="-1.0101305704043773E-2"/>
    <n v="-3.0612459267979064E-2"/>
  </r>
  <r>
    <x v="286"/>
    <n v="401426"/>
    <n v="0.18"/>
    <n v="37"/>
    <n v="18"/>
    <n v="28"/>
    <n v="393"/>
    <n v="39"/>
    <n v="0.95"/>
    <n v="5.4412811318888643E-2"/>
    <n v="4.2105250177721931E-2"/>
    <n v="6.3157859467735111E-2"/>
    <n v="-1.0309203972160175E-2"/>
    <n v="-1.0100883675834393E-2"/>
  </r>
  <r>
    <x v="287"/>
    <n v="386505"/>
    <n v="0.19"/>
    <n v="38"/>
    <n v="18"/>
    <n v="29"/>
    <n v="387"/>
    <n v="39"/>
    <n v="0.95"/>
    <n v="8.1779027429128126E-2"/>
    <n v="2.0618661584254294E-2"/>
    <n v="6.122441042651805E-2"/>
    <n v="5.0354675762420698E-8"/>
    <n v="-2.0618390872048531E-2"/>
  </r>
  <r>
    <x v="288"/>
    <n v="409719"/>
    <n v="0.17"/>
    <n v="37"/>
    <n v="19"/>
    <n v="27"/>
    <n v="384"/>
    <n v="39"/>
    <n v="0.95"/>
    <n v="-4.0356817681399204E-2"/>
    <n v="-3.9603938503448233E-2"/>
    <n v="-1.9999902328494024E-2"/>
    <n v="1.9607533282349321E-2"/>
    <n v="5.9253743023290895E-7"/>
  </r>
  <r>
    <x v="289"/>
    <n v="409180"/>
    <n v="0.19"/>
    <n v="32"/>
    <n v="21"/>
    <n v="29"/>
    <n v="382"/>
    <n v="39"/>
    <n v="0.95"/>
    <n v="4.1273140835281552E-2"/>
    <n v="-9.9999925249004695E-3"/>
    <n v="-9.9999808944563062E-3"/>
    <n v="-1.0000225070603719E-2"/>
    <n v="2.1052365209859536E-2"/>
  </r>
  <r>
    <x v="290"/>
    <n v="382856"/>
    <n v="0.19"/>
    <n v="36"/>
    <n v="18"/>
    <n v="28"/>
    <n v="379"/>
    <n v="39"/>
    <n v="0.95"/>
    <n v="-2.6704205453110585E-2"/>
    <n v="5.2631707713837406E-2"/>
    <n v="-1.0100994618661541E-2"/>
    <n v="-8.6538431282776718E-2"/>
    <n v="7.3684119944433801E-2"/>
  </r>
  <r>
    <x v="291"/>
    <n v="388262"/>
    <n v="0.18"/>
    <n v="35"/>
    <n v="22"/>
    <n v="30"/>
    <n v="369"/>
    <n v="39"/>
    <n v="0.95"/>
    <n v="1.0185488493980932E-2"/>
    <n v="2.0833352417464424E-2"/>
    <n v="-7.7669930661339315E-2"/>
    <n v="7.2165263843283256E-2"/>
    <n v="-9.524270773628829E-3"/>
  </r>
  <r>
    <x v="292"/>
    <n v="396857"/>
    <n v="0.17"/>
    <n v="35"/>
    <n v="17"/>
    <n v="25"/>
    <n v="368"/>
    <n v="39"/>
    <n v="0.95"/>
    <n v="5.0698941695590971E-2"/>
    <n v="1.9801997002018235E-2"/>
    <n v="1.0000003687010928E-2"/>
    <n v="-3.0612459381800128E-2"/>
    <n v="6.315836621257187E-2"/>
  </r>
  <r>
    <x v="293"/>
    <n v="390149"/>
    <n v="0.17"/>
    <n v="33"/>
    <n v="18"/>
    <n v="29"/>
    <n v="365"/>
    <n v="39"/>
    <n v="0.95"/>
    <n v="1.8893876057097803E-2"/>
    <n v="-1.9607875564000676E-2"/>
    <n v="1.0204014082449309E-2"/>
    <n v="-1.0416460949495887E-2"/>
    <n v="1.9416669146370413E-2"/>
  </r>
  <r>
    <x v="294"/>
    <n v="388480"/>
    <n v="0.18"/>
    <n v="34"/>
    <n v="20"/>
    <n v="27"/>
    <n v="362"/>
    <n v="39"/>
    <n v="0.95"/>
    <n v="-5.8766203241909509E-2"/>
    <n v="-8.653845022878659E-2"/>
    <n v="2.0833374938063809E-2"/>
    <n v="-4.9999883817654078E-2"/>
    <n v="9.3749446377510814E-2"/>
  </r>
  <r>
    <x v="295"/>
    <n v="387248"/>
    <n v="0.17"/>
    <n v="33"/>
    <n v="17"/>
    <n v="27"/>
    <n v="360"/>
    <n v="39"/>
    <n v="0.95"/>
    <n v="-1.5284980852815488E-3"/>
    <n v="-4.0404019801325131E-2"/>
    <n v="-2.0202173158092251E-2"/>
    <n v="1.0101339333406401E-2"/>
    <n v="7.216514800219076E-2"/>
  </r>
  <r>
    <x v="296"/>
    <n v="398589"/>
    <n v="0.19"/>
    <n v="39"/>
    <n v="22"/>
    <n v="27"/>
    <n v="354"/>
    <n v="39"/>
    <n v="0.95"/>
    <n v="-0.16522538222440208"/>
    <n v="-3.9215751298705914E-2"/>
    <n v="1.041647581229932E-2"/>
    <n v="-7.6189982470685869E-2"/>
    <n v="-4.999970826424982E-2"/>
  </r>
  <r>
    <x v="297"/>
    <n v="402050"/>
    <n v="0.17"/>
    <n v="40"/>
    <n v="18"/>
    <n v="30"/>
    <n v="379"/>
    <n v="38"/>
    <n v="0.95"/>
    <n v="0.17158506089799253"/>
    <n v="2.9702895837776744E-2"/>
    <n v="2.0408298025622384E-2"/>
    <n v="2.97026860498526E-2"/>
    <n v="4.0816205876357925E-2"/>
  </r>
  <r>
    <x v="298"/>
    <n v="396249"/>
    <n v="0.18"/>
    <n v="35"/>
    <n v="20"/>
    <n v="27"/>
    <n v="367"/>
    <n v="38"/>
    <n v="0.95"/>
    <n v="-7.7860132236055479E-2"/>
    <n v="-1.0203945810228099E-2"/>
    <n v="-7.7670137966654229E-2"/>
    <n v="3.16591619586859E-9"/>
    <n v="4.0404040326173618E-2"/>
  </r>
  <r>
    <x v="299"/>
    <n v="380987"/>
    <n v="0.19"/>
    <n v="112"/>
    <n v="22"/>
    <n v="27"/>
    <n v="353"/>
    <n v="38"/>
    <n v="0.95"/>
    <n v="-0.57004623700582813"/>
    <n v="-9.8039146714037351E-3"/>
    <n v="-0.57894739660948003"/>
    <n v="7.1428245561705461E-2"/>
    <n v="3.125087243654967E-2"/>
  </r>
  <r>
    <x v="300"/>
    <n v="398544"/>
    <n v="0.19"/>
    <n v="31"/>
    <n v="19"/>
    <n v="30"/>
    <n v="396"/>
    <n v="37"/>
    <n v="0.95"/>
    <n v="6.1562684713828197E-2"/>
    <n v="1.0101014847837764E-2"/>
    <n v="-9.5235960039636858E-3"/>
    <n v="9.4736628478026885E-2"/>
    <n v="-7.6923382682529406E-2"/>
  </r>
  <r>
    <x v="301"/>
    <n v="382072"/>
    <n v="0.19"/>
    <n v="36"/>
    <n v="18"/>
    <n v="29"/>
    <n v="395"/>
    <n v="37"/>
    <n v="0.95"/>
    <n v="7.2482342701778446E-2"/>
    <n v="-3.8461518229176206E-2"/>
    <n v="2.0408260104270992E-2"/>
    <n v="2.0201643613032116E-2"/>
    <n v="7.1429245178783685E-2"/>
  </r>
  <r>
    <x v="302"/>
    <n v="401252"/>
    <n v="0.17"/>
    <n v="36"/>
    <n v="18"/>
    <n v="27"/>
    <n v="395"/>
    <n v="37"/>
    <n v="0.95"/>
    <n v="0.10363771309396363"/>
    <n v="8.4210567642534651E-2"/>
    <n v="5.0000162349815191E-2"/>
    <n v="2.9411146393214294E-2"/>
    <n v="-2.9999663803521148E-2"/>
  </r>
  <r>
    <x v="303"/>
    <n v="407003"/>
    <n v="0.17"/>
    <n v="34"/>
    <n v="18"/>
    <n v="26"/>
    <n v="385"/>
    <n v="37"/>
    <n v="0.95"/>
    <n v="-9.7887729498568721E-2"/>
    <n v="-2.0618528029265004E-2"/>
    <n v="-4.8076746117372893E-2"/>
    <n v="-3.061232400838132E-2"/>
    <n v="-3.0612722850452578E-2"/>
  </r>
  <r>
    <x v="304"/>
    <n v="395027"/>
    <n v="0.19"/>
    <n v="30"/>
    <n v="21"/>
    <n v="29"/>
    <n v="375"/>
    <n v="37"/>
    <n v="0.95"/>
    <n v="7.3381290249115549E-2"/>
    <n v="-1.186051223900364E-8"/>
    <n v="9.7089246885728731E-3"/>
    <n v="4.2105566712915321E-2"/>
    <n v="-2.9411891389631073E-2"/>
  </r>
  <r>
    <x v="305"/>
    <n v="398067"/>
    <n v="0.19"/>
    <n v="36"/>
    <n v="17"/>
    <n v="29"/>
    <n v="363"/>
    <n v="37"/>
    <n v="0.95"/>
    <n v="-0.10790000739365102"/>
    <n v="-3.0302938085692843E-2"/>
    <n v="-6.7961274741228928E-2"/>
    <n v="2.9411466639187145E-2"/>
    <n v="1.9417924235081818E-2"/>
  </r>
  <r>
    <x v="306"/>
    <n v="409499"/>
    <n v="0.18"/>
    <n v="35"/>
    <n v="19"/>
    <n v="25"/>
    <n v="360"/>
    <n v="37"/>
    <n v="0.95"/>
    <n v="0.14641762191714625"/>
    <n v="1.0416655531992447E-2"/>
    <n v="1.9608070177848713E-2"/>
    <n v="3.9603794249552182E-2"/>
    <n v="1.9417154403552184E-2"/>
  </r>
  <r>
    <x v="307"/>
    <n v="387624"/>
    <n v="0.17"/>
    <n v="39"/>
    <n v="22"/>
    <n v="25"/>
    <n v="359"/>
    <n v="37"/>
    <n v="0.95"/>
    <n v="3.1356703048005974E-2"/>
    <n v="-3.5239395845820809E-9"/>
    <n v="-4.8543690197303091E-2"/>
    <n v="6.1224239914980716E-2"/>
    <n v="-1.9417564355858397E-2"/>
  </r>
  <r>
    <x v="308"/>
    <n v="406137"/>
    <n v="0.17"/>
    <n v="34"/>
    <n v="22"/>
    <n v="30"/>
    <n v="358"/>
    <n v="37"/>
    <n v="0.95"/>
    <n v="-9.6020706524949762E-2"/>
    <n v="-4.7619072912636562E-2"/>
    <n v="1.9417301213995319E-2"/>
    <n v="-6.862704237950501E-2"/>
    <n v="9.803728011847701E-3"/>
  </r>
  <r>
    <x v="309"/>
    <n v="388049"/>
    <n v="0.19"/>
    <n v="34"/>
    <n v="22"/>
    <n v="27"/>
    <n v="354"/>
    <n v="37"/>
    <n v="0.95"/>
    <n v="1.3547702422639891"/>
    <n v="-9.9009236016756041E-3"/>
    <n v="1.5000004734380563"/>
    <n v="-7.61902892460804E-2"/>
    <n v="-2.02029764560403E-2"/>
  </r>
  <r>
    <x v="310"/>
    <n v="381343"/>
    <n v="0.17"/>
    <n v="37"/>
    <n v="20"/>
    <n v="29"/>
    <n v="399"/>
    <n v="36"/>
    <n v="0.95"/>
    <n v="-3.8461596087691285E-2"/>
    <n v="-9.900903260423255E-3"/>
    <n v="0.10526300533785715"/>
    <n v="-3.7864985280577912E-7"/>
    <n v="-8.6538107777101692E-2"/>
  </r>
  <r>
    <x v="311"/>
    <n v="400538"/>
    <n v="0.18"/>
    <n v="30"/>
    <n v="19"/>
    <n v="29"/>
    <n v="389"/>
    <n v="36"/>
    <n v="0.95"/>
    <n v="5.3270059523439439E-2"/>
    <n v="4.1666686146261123E-2"/>
    <n v="4.1666829137147365E-2"/>
    <n v="-5.8823626528011541E-2"/>
    <n v="1.0526364026618662E-2"/>
  </r>
  <r>
    <x v="312"/>
    <n v="389891"/>
    <n v="0.19"/>
    <n v="38"/>
    <n v="17"/>
    <n v="25"/>
    <n v="388"/>
    <n v="36"/>
    <n v="0.95"/>
    <n v="2.0949052908036059E-2"/>
    <n v="-3.8095235851973275E-2"/>
    <n v="1.0416890622818142E-2"/>
    <n v="9.6154456811436972E-3"/>
    <n v="-3.8835215329840023E-2"/>
  </r>
  <r>
    <x v="313"/>
    <n v="404505"/>
    <n v="0.19"/>
    <n v="32"/>
    <n v="21"/>
    <n v="27"/>
    <n v="387"/>
    <n v="36"/>
    <n v="0.95"/>
    <n v="-1.1775966432756357E-2"/>
    <n v="3.9999925634637279E-2"/>
    <n v="-4.9504851483667345E-2"/>
    <n v="-1.0000137920997965E-2"/>
    <n v="9.8039493007420209E-3"/>
  </r>
  <r>
    <x v="314"/>
    <n v="381035"/>
    <n v="0.18"/>
    <n v="39"/>
    <n v="21"/>
    <n v="29"/>
    <n v="380"/>
    <n v="36"/>
    <n v="0.95"/>
    <n v="6.9238688988570773E-2"/>
    <n v="2.0202121474216073E-2"/>
    <n v="4.0403880280238225E-2"/>
    <n v="4.9999847141527276E-2"/>
    <n v="-2.0407669098314374E-2"/>
  </r>
  <r>
    <x v="315"/>
    <n v="390331"/>
    <n v="0.19"/>
    <n v="31"/>
    <n v="18"/>
    <n v="30"/>
    <n v="378"/>
    <n v="36"/>
    <n v="0.95"/>
    <n v="1.9271173724444424E-3"/>
    <n v="4.0000102993045017E-2"/>
    <n v="2.0833334594179131E-2"/>
    <n v="7.368398478689886E-2"/>
    <n v="-5.825210565746064E-2"/>
  </r>
  <r>
    <x v="316"/>
    <n v="401987"/>
    <n v="0.17"/>
    <n v="38"/>
    <n v="20"/>
    <n v="30"/>
    <n v="370"/>
    <n v="36"/>
    <n v="0.95"/>
    <n v="-3.623744788939387E-2"/>
    <n v="-3.883493411808725E-2"/>
    <n v="5.2083242420382314E-2"/>
    <n v="-9.8039926317745607E-3"/>
    <n v="3.1250147244980431E-2"/>
  </r>
  <r>
    <x v="317"/>
    <n v="382419"/>
    <n v="0.17"/>
    <n v="36"/>
    <n v="17"/>
    <n v="30"/>
    <n v="362"/>
    <n v="36"/>
    <n v="0.95"/>
    <n v="4.0964294729756157E-2"/>
    <n v="-6.7307659988393609E-2"/>
    <n v="5.102043105635623E-2"/>
    <n v="6.0605542634638132E-2"/>
    <n v="6.3158106390400981E-2"/>
  </r>
  <r>
    <x v="318"/>
    <n v="388271"/>
    <n v="0.18"/>
    <n v="34"/>
    <n v="17"/>
    <n v="28"/>
    <n v="361"/>
    <n v="36"/>
    <n v="0.95"/>
    <n v="0.12652928215188264"/>
    <n v="3.960393677626084E-2"/>
    <n v="5.1546400038013696E-2"/>
    <n v="4.7777564349260615E-8"/>
    <n v="4.0404111828026279E-2"/>
  </r>
  <r>
    <x v="319"/>
    <n v="384879"/>
    <n v="0.18"/>
    <n v="39"/>
    <n v="17"/>
    <n v="27"/>
    <n v="351"/>
    <n v="36"/>
    <n v="0.95"/>
    <n v="0.2472495952251057"/>
    <n v="2.0408203728917051E-2"/>
    <n v="8.421019863662127E-2"/>
    <n v="5.0000506473760531E-2"/>
    <n v="-3.1538509692730088E-7"/>
  </r>
  <r>
    <x v="320"/>
    <n v="388298"/>
    <n v="0.19"/>
    <n v="38"/>
    <n v="17"/>
    <n v="30"/>
    <n v="398"/>
    <n v="35"/>
    <n v="0.95"/>
    <n v="-1.7540111192366314E-2"/>
    <n v="9.4736820676873945E-2"/>
    <n v="-4.8543932443480875E-2"/>
    <n v="5.5122461772860731E-7"/>
    <n v="-3.8095451463307728E-2"/>
  </r>
  <r>
    <x v="321"/>
    <n v="396665"/>
    <n v="0.17"/>
    <n v="38"/>
    <n v="22"/>
    <n v="29"/>
    <n v="395"/>
    <n v="35"/>
    <n v="0.95"/>
    <n v="0.28376620785956508"/>
    <n v="4.1666702821183899E-2"/>
    <n v="2.9702948935431461E-2"/>
    <n v="4.1666759914109841E-2"/>
    <n v="6.060651143284379E-2"/>
  </r>
  <r>
    <x v="322"/>
    <n v="390178"/>
    <n v="0.19"/>
    <n v="35"/>
    <n v="21"/>
    <n v="25"/>
    <n v="391"/>
    <n v="35"/>
    <n v="0.95"/>
    <n v="3.9275462276182838E-2"/>
    <n v="8.3333374492154944E-2"/>
    <n v="9.7090593492654698E-3"/>
    <n v="-3.0303089079854462E-2"/>
    <n v="4.0403413021458334E-2"/>
  </r>
  <r>
    <x v="323"/>
    <n v="382944"/>
    <n v="0.18"/>
    <n v="33"/>
    <n v="17"/>
    <n v="27"/>
    <n v="366"/>
    <n v="35"/>
    <n v="0.95"/>
    <n v="-4.7898905788276158E-2"/>
    <n v="1.9801929286341613E-2"/>
    <n v="-2.9411811919884179E-2"/>
    <n v="5.2083523643184693E-2"/>
    <n v="-8.5714117186693306E-2"/>
  </r>
  <r>
    <x v="324"/>
    <n v="388232"/>
    <n v="0.19"/>
    <n v="31"/>
    <n v="17"/>
    <n v="28"/>
    <n v="360"/>
    <n v="35"/>
    <n v="0.95"/>
    <s v="NA"/>
    <s v="NA"/>
    <s v="NA"/>
    <s v="NA"/>
    <s v="NA"/>
  </r>
  <r>
    <x v="325"/>
    <n v="395003"/>
    <n v="0.19"/>
    <n v="34"/>
    <n v="22"/>
    <n v="25"/>
    <n v="400"/>
    <n v="34"/>
    <n v="0.95"/>
    <n v="9.8032926600166714E-3"/>
    <n v="3.0000126298041385E-2"/>
    <n v="2.3601847143339683E-8"/>
    <n v="-3.2606001565405052E-7"/>
    <n v="2.9411308713502837E-2"/>
  </r>
  <r>
    <x v="326"/>
    <n v="380788"/>
    <n v="0.19"/>
    <n v="36"/>
    <n v="21"/>
    <n v="25"/>
    <n v="394"/>
    <n v="34"/>
    <n v="0.95"/>
    <n v="0.17160385385363863"/>
    <n v="0.10526313728032233"/>
    <n v="3.0303013124793887E-2"/>
    <n v="5.050549731149534E-2"/>
    <n v="-2.0618702092187746E-2"/>
  </r>
  <r>
    <x v="327"/>
    <n v="400094"/>
    <n v="0.18"/>
    <n v="35"/>
    <n v="22"/>
    <n v="26"/>
    <n v="364"/>
    <n v="34"/>
    <n v="0.95"/>
    <n v="-3.9550376388225117E-2"/>
    <n v="3.9999978040345274E-2"/>
    <n v="2.0408386462318351E-2"/>
    <n v="-9.5238179753857288E-2"/>
    <n v="-2.9702941369999625E-2"/>
  </r>
  <r>
    <x v="328"/>
    <n v="392878"/>
    <n v="0.17"/>
    <n v="40"/>
    <n v="22"/>
    <n v="29"/>
    <n v="363"/>
    <n v="34"/>
    <n v="0.95"/>
    <n v="-0.18235948174610572"/>
    <n v="-3.9603899962223021E-2"/>
    <n v="-8.5714621313318307E-2"/>
    <n v="-6.8626749068202542E-2"/>
    <n v="2.0832797600027098E-2"/>
  </r>
  <r>
    <x v="329"/>
    <n v="399302"/>
    <n v="0.17"/>
    <n v="33"/>
    <n v="21"/>
    <n v="28"/>
    <n v="359"/>
    <n v="34"/>
    <n v="0.95"/>
    <n v="1.1809360117449152E-2"/>
    <n v="-4.7619002781875364E-2"/>
    <n v="4.2105313802588418E-2"/>
    <n v="-2.9126611999782837E-2"/>
    <n v="-2.0617915796311559E-2"/>
  </r>
  <r>
    <x v="330"/>
    <n v="406600"/>
    <n v="0.19"/>
    <n v="33"/>
    <n v="21"/>
    <n v="30"/>
    <n v="351"/>
    <n v="34"/>
    <n v="0.95"/>
    <n v="-3.849616412812662E-2"/>
    <n v="-4.0404220782814693E-2"/>
    <n v="4.0816837928921545E-2"/>
    <n v="-1.9230481320591464E-2"/>
    <n v="-3.8461726423786646E-2"/>
  </r>
  <r>
    <x v="331"/>
    <n v="391275"/>
    <n v="0.18"/>
    <n v="33"/>
    <n v="20"/>
    <n v="27"/>
    <n v="350"/>
    <n v="34"/>
    <n v="0.95"/>
    <n v="-0.11100185204519353"/>
    <n v="-1.980197603221534E-2"/>
    <n v="-7.6190405171793207E-2"/>
    <n v="4.081625187988891E-2"/>
    <n v="2.1052479911884747E-2"/>
  </r>
  <r>
    <x v="332"/>
    <n v="395075"/>
    <n v="0.17"/>
    <n v="30"/>
    <n v="17"/>
    <n v="25"/>
    <n v="389"/>
    <n v="33"/>
    <n v="0.95"/>
    <n v="0.12948815611104747"/>
    <n v="6.1855634643845248E-2"/>
    <n v="2.0618749056393604E-2"/>
    <n v="9.8037836031112935E-3"/>
    <n v="4.2105758355743816E-2"/>
  </r>
  <r>
    <x v="333"/>
    <n v="385119"/>
    <n v="0.19"/>
    <n v="31"/>
    <n v="17"/>
    <n v="26"/>
    <n v="383"/>
    <n v="33"/>
    <n v="0.95"/>
    <n v="2.9183076903552152E-2"/>
    <n v="-9.6154120964384582E-3"/>
    <n v="-7.5513427622020401E-8"/>
    <n v="-1.8940802914979571E-7"/>
    <n v="5.0000224128242898E-2"/>
  </r>
  <r>
    <x v="334"/>
    <n v="385907"/>
    <n v="0.19"/>
    <n v="35"/>
    <n v="22"/>
    <n v="25"/>
    <n v="383"/>
    <n v="33"/>
    <n v="0.95"/>
    <n v="3.9878784124722788E-2"/>
    <n v="2.0408082957817264E-2"/>
    <n v="-9.999989044464086E-3"/>
    <n v="-4.0404200502572318E-2"/>
    <n v="-1.9229904034641865E-2"/>
  </r>
  <r>
    <x v="335"/>
    <n v="390416"/>
    <n v="0.18"/>
    <n v="37"/>
    <n v="21"/>
    <n v="27"/>
    <n v="380"/>
    <n v="33"/>
    <n v="0.95"/>
    <n v="9.6160692596560127E-2"/>
    <n v="4.2105464498808587E-2"/>
    <n v="-9.6155188278593817E-3"/>
    <n v="-1.9047684103469131E-2"/>
    <n v="7.1428534868310356E-2"/>
  </r>
  <r>
    <x v="336"/>
    <n v="409961"/>
    <n v="0.17"/>
    <n v="31"/>
    <n v="19"/>
    <n v="29"/>
    <n v="372"/>
    <n v="33"/>
    <n v="0.95"/>
    <n v="8.1492115581014435E-2"/>
    <n v="9.3750029174435312E-2"/>
    <n v="2.9703170922326771E-2"/>
    <n v="9.900371091160709E-3"/>
    <n v="-7.7669784158003852E-2"/>
  </r>
  <r>
    <x v="337"/>
    <n v="394443"/>
    <n v="0.18"/>
    <n v="37"/>
    <n v="18"/>
    <n v="30"/>
    <n v="369"/>
    <n v="33"/>
    <n v="0.95"/>
    <n v="1.2531332152540875E-2"/>
    <n v="-5.7692364335817814E-2"/>
    <n v="-6.6666407050682941E-2"/>
    <n v="2.9999502736572481E-2"/>
    <n v="6.1855580046786596E-2"/>
  </r>
  <r>
    <x v="338"/>
    <n v="388418"/>
    <n v="0.19"/>
    <n v="31"/>
    <n v="18"/>
    <n v="27"/>
    <n v="367"/>
    <n v="33"/>
    <n v="0.95"/>
    <n v="0.12805212945143363"/>
    <n v="-5.5273208232620163E-9"/>
    <n v="8.2474017981154724E-2"/>
    <n v="6.3157998834844964E-2"/>
    <n v="1.3617577843128004E-7"/>
  </r>
  <r>
    <x v="339"/>
    <n v="406488"/>
    <n v="0.18"/>
    <n v="37"/>
    <n v="21"/>
    <n v="30"/>
    <n v="363"/>
    <n v="33"/>
    <n v="0.95"/>
    <n v="5.2871319138911188E-2"/>
    <n v="3.0612227457857077E-2"/>
    <n v="2.0408314581632947E-2"/>
    <n v="-2.8571445792771488E-2"/>
    <n v="3.0611895738955619E-2"/>
  </r>
  <r>
    <x v="340"/>
    <n v="398995"/>
    <n v="0.17"/>
    <n v="36"/>
    <n v="21"/>
    <n v="30"/>
    <n v="400"/>
    <n v="32"/>
    <n v="0.95"/>
    <n v="0.1574640307232813"/>
    <n v="6.0605909835549143E-2"/>
    <n v="7.142909150295873E-2"/>
    <n v="8.2473886290383769E-2"/>
    <n v="-4.0403945497948013E-2"/>
  </r>
  <r>
    <x v="341"/>
    <n v="398247"/>
    <n v="0.17"/>
    <n v="31"/>
    <n v="18"/>
    <n v="29"/>
    <n v="398"/>
    <n v="32"/>
    <n v="0.95"/>
    <n v="1.0841940708214315E-2"/>
    <n v="-3.999993624377729E-2"/>
    <n v="4.7287072479917924E-8"/>
    <n v="4.2104887925109136E-2"/>
    <n v="-6.7307648763831551E-2"/>
  </r>
  <r>
    <x v="342"/>
    <n v="394426"/>
    <n v="0.18"/>
    <n v="36"/>
    <n v="20"/>
    <n v="25"/>
    <n v="395"/>
    <n v="32"/>
    <n v="0.95"/>
    <n v="9.8774591206907125E-4"/>
    <n v="-3.8095137311352945E-2"/>
    <n v="9.7085817910698147E-3"/>
    <n v="2.574357422790996E-7"/>
    <n v="9.8038382505731825E-3"/>
  </r>
  <r>
    <x v="343"/>
    <n v="392433"/>
    <n v="0.17"/>
    <n v="38"/>
    <n v="19"/>
    <n v="29"/>
    <n v="382"/>
    <n v="32"/>
    <n v="0.95"/>
    <n v="-1.7555963718715928E-2"/>
    <n v="1.9999966472289632E-2"/>
    <n v="-7.6190468640130016E-2"/>
    <n v="5.2631354010703069E-2"/>
    <n v="-1.941753676518887E-2"/>
  </r>
  <r>
    <x v="344"/>
    <n v="395181"/>
    <n v="0.17"/>
    <n v="40"/>
    <n v="17"/>
    <n v="27"/>
    <n v="379"/>
    <n v="32"/>
    <n v="0.95"/>
    <n v="0.15016750885693586"/>
    <n v="0.10526315138764697"/>
    <n v="-7.6923139557080633E-2"/>
    <n v="6.1224516976005505E-2"/>
    <n v="8.4210800112130224E-2"/>
  </r>
  <r>
    <x v="345"/>
    <n v="402996"/>
    <n v="0.17"/>
    <n v="38"/>
    <n v="18"/>
    <n v="30"/>
    <n v="375"/>
    <n v="32"/>
    <n v="0.95"/>
    <n v="8.2246376811594191E-2"/>
    <n v="4.0816275883501785E-2"/>
    <n v="-1.0309223843541604E-2"/>
    <n v="5.0000071181356409E-2"/>
    <n v="3.092764911433088E-2"/>
  </r>
  <r>
    <x v="346"/>
    <n v="398745"/>
    <n v="0.19"/>
    <n v="33"/>
    <n v="21"/>
    <n v="25"/>
    <n v="367"/>
    <n v="32"/>
    <n v="0.95"/>
    <n v="-0.18169466263960421"/>
    <n v="9.7918468888735788E-9"/>
    <n v="-8.571418542444742E-2"/>
    <n v="-1.9417388902602029E-2"/>
    <n v="-3.9216347218116177E-2"/>
  </r>
  <r>
    <x v="347"/>
    <n v="385075"/>
    <n v="0.17"/>
    <n v="37"/>
    <n v="22"/>
    <n v="26"/>
    <n v="364"/>
    <n v="32"/>
    <n v="0.95"/>
    <s v="NA"/>
    <s v="NA"/>
    <s v="NA"/>
    <s v="NA"/>
    <s v="NA"/>
  </r>
  <r>
    <x v="348"/>
    <n v="406144"/>
    <n v="0.17"/>
    <n v="32"/>
    <n v="17"/>
    <n v="28"/>
    <n v="360"/>
    <n v="32"/>
    <n v="0.95"/>
    <n v="-0.27312591355188975"/>
    <n v="-6.6666684462544645E-2"/>
    <n v="-6.8627406366330912E-2"/>
    <n v="-4.7619571353577417E-2"/>
    <n v="-3.8834346650810314E-2"/>
  </r>
  <r>
    <x v="349"/>
    <n v="402082"/>
    <n v="0.18"/>
    <n v="38"/>
    <n v="17"/>
    <n v="30"/>
    <n v="351"/>
    <n v="32"/>
    <n v="0.95"/>
    <n v="1.7803444891387521E-2"/>
    <n v="5.2083233823143837E-2"/>
    <n v="-3.0612279377024709E-2"/>
    <n v="-5.9406103815011768E-2"/>
    <n v="-2.0618211210710724E-2"/>
  </r>
  <r>
    <x v="350"/>
    <n v="383675"/>
    <n v="0.19"/>
    <n v="34"/>
    <n v="29"/>
    <n v="27"/>
    <n v="396"/>
    <n v="31"/>
    <n v="0.95"/>
    <n v="-0.54353363205176886"/>
    <n v="7.1428602986852496E-2"/>
    <n v="1.0526317221645431E-2"/>
    <n v="-0.53846175315374123"/>
    <n v="-8.6538549836479906E-2"/>
  </r>
  <r>
    <x v="351"/>
    <n v="403770"/>
    <n v="0.18"/>
    <n v="37"/>
    <n v="22"/>
    <n v="27"/>
    <n v="391"/>
    <n v="31"/>
    <n v="0.95"/>
    <n v="-8.3514783877319365E-2"/>
    <n v="-7.3088966434653457E-8"/>
    <n v="5.2083522790502768E-2"/>
    <n v="-8.5714210587013562E-2"/>
    <n v="-5.7143315931895033E-2"/>
  </r>
  <r>
    <x v="352"/>
    <n v="404097"/>
    <n v="0.17"/>
    <n v="33"/>
    <n v="21"/>
    <n v="28"/>
    <n v="386"/>
    <n v="31"/>
    <n v="0.95"/>
    <n v="1.0202070652584099"/>
    <n v="-9.9999785799986807E-3"/>
    <n v="-9.9999224199929237E-3"/>
    <n v="1.1224496738699306"/>
    <n v="-2.8846115409956741E-2"/>
  </r>
  <r>
    <x v="353"/>
    <n v="390197"/>
    <n v="0.19"/>
    <n v="40"/>
    <n v="19"/>
    <n v="27"/>
    <n v="386"/>
    <n v="31"/>
    <n v="0.95"/>
    <n v="6.3777394532654963E-2"/>
    <n v="4.0816347368145545E-2"/>
    <n v="1.3736004822462178E-7"/>
    <n v="2.0832763499893048E-2"/>
    <n v="6.2500805518846736E-2"/>
  </r>
  <r>
    <x v="354"/>
    <n v="384789"/>
    <n v="0.18"/>
    <n v="34"/>
    <n v="19"/>
    <n v="30"/>
    <n v="381"/>
    <n v="31"/>
    <n v="0.95"/>
    <n v="1.3929081297989754E-3"/>
    <n v="1.0526288050078714E-2"/>
    <n v="5.1020457430180022E-2"/>
    <n v="-2.1872665134647917E-7"/>
    <n v="-5.7143018530244949E-2"/>
  </r>
  <r>
    <x v="355"/>
    <n v="391845"/>
    <n v="0.19"/>
    <n v="38"/>
    <n v="19"/>
    <n v="26"/>
    <n v="372"/>
    <n v="31"/>
    <n v="0.95"/>
    <n v="2.158414759290106E-2"/>
    <n v="-5.8252406488113806E-2"/>
    <n v="9.7087125560291199E-3"/>
    <n v="3.1579189073908553E-2"/>
    <n v="-1.0101184353127679E-2"/>
  </r>
  <r>
    <x v="356"/>
    <n v="401441"/>
    <n v="0.19"/>
    <n v="38"/>
    <n v="22"/>
    <n v="26"/>
    <n v="371"/>
    <n v="31"/>
    <n v="0.95"/>
    <n v="-6.7221653766484701E-2"/>
    <n v="-9.5236846677686504E-3"/>
    <n v="4.9999793071922927E-2"/>
    <n v="-4.7618968953030416E-2"/>
    <n v="-5.8252642113401421E-2"/>
  </r>
  <r>
    <x v="357"/>
    <n v="401959"/>
    <n v="0.19"/>
    <n v="31"/>
    <n v="20"/>
    <n v="25"/>
    <n v="366"/>
    <n v="31"/>
    <n v="0.95"/>
    <n v="1.9129463456197149E-2"/>
    <n v="-8.3975004061542791E-8"/>
    <n v="9.6155418415586613E-3"/>
    <n v="2.9411857049291834E-2"/>
    <n v="-9.8037942887603258E-3"/>
  </r>
  <r>
    <x v="358"/>
    <n v="404417"/>
    <n v="0.17"/>
    <n v="36"/>
    <n v="19"/>
    <n v="26"/>
    <n v="365"/>
    <n v="31"/>
    <n v="0.95"/>
    <n v="1.0595416371384867"/>
    <n v="-1.9417423042320192E-2"/>
    <n v="-1.0308829711940137E-2"/>
    <n v="-1.0204133603334054E-2"/>
    <n v="1.999937881945435E-2"/>
  </r>
  <r>
    <x v="359"/>
    <n v="404780"/>
    <n v="0.18"/>
    <n v="37"/>
    <n v="22"/>
    <n v="29"/>
    <n v="360"/>
    <n v="31"/>
    <n v="0.95"/>
    <n v="4.9896948901256177E-2"/>
    <n v="3.9603918158988671E-2"/>
    <n v="9.9008827874436101E-3"/>
    <n v="2.105230536604763E-2"/>
    <n v="-6.8627122643580507E-2"/>
  </r>
  <r>
    <x v="360"/>
    <n v="382738"/>
    <n v="0.18"/>
    <n v="34"/>
    <n v="22"/>
    <n v="26"/>
    <n v="353"/>
    <n v="31"/>
    <n v="0.95"/>
    <n v="0.1840511785869976"/>
    <n v="3.5154063438014305E-8"/>
    <n v="8.2474178066321402E-2"/>
    <n v="9.8038615529216777E-3"/>
    <n v="7.2164813432870289E-2"/>
  </r>
  <r>
    <x v="361"/>
    <n v="382858"/>
    <n v="0.18"/>
    <n v="38"/>
    <n v="17"/>
    <n v="26"/>
    <n v="385"/>
    <n v="30"/>
    <n v="0.95"/>
    <n v="-2.0096189604669967E-2"/>
    <n v="1.0526279629363922E-2"/>
    <n v="1.0526154729200821E-2"/>
    <n v="-5.940595068274046E-2"/>
    <n v="-9.8042092457448771E-3"/>
  </r>
  <r>
    <x v="362"/>
    <n v="395190"/>
    <n v="0.19"/>
    <n v="32"/>
    <n v="20"/>
    <n v="25"/>
    <n v="384"/>
    <n v="30"/>
    <n v="0.95"/>
    <n v="-9.3912999215507775E-2"/>
    <n v="1.0100841790163795E-2"/>
    <n v="-7.6922606525024029E-2"/>
    <n v="6.3157743542544775E-2"/>
    <n v="-4.9020044382346528E-2"/>
  </r>
  <r>
    <x v="363"/>
    <n v="388464"/>
    <n v="0.18"/>
    <n v="31"/>
    <n v="19"/>
    <n v="25"/>
    <n v="384"/>
    <n v="30"/>
    <n v="0.95"/>
    <n v="9.5618491304586994E-2"/>
    <n v="-5.9394103302246037E-8"/>
    <n v="-2.0202345418408929E-2"/>
    <n v="8.4210846314881183E-2"/>
    <n v="2.0833474971021282E-2"/>
  </r>
  <r>
    <x v="364"/>
    <n v="396560"/>
    <n v="0.18"/>
    <n v="30"/>
    <n v="19"/>
    <n v="26"/>
    <n v="381"/>
    <n v="30"/>
    <n v="0.95"/>
    <n v="-4.6617420803931608E-2"/>
    <n v="9.6153559473064476E-3"/>
    <n v="-6.8973454281362478E-8"/>
    <n v="-5.7142425637677463E-2"/>
    <n v="3.1578830054969309E-2"/>
  </r>
  <r>
    <x v="365"/>
    <n v="391506"/>
    <n v="0.18"/>
    <n v="38"/>
    <n v="19"/>
    <n v="26"/>
    <n v="387"/>
    <n v="15"/>
    <n v="0.95"/>
    <n v="-4.9231076440156785E-2"/>
    <n v="-6.9808419156380808E-8"/>
    <n v="3.8200203000826605E-8"/>
    <n v="-8.571456673476896E-2"/>
    <n v="9.6153897075994532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9BEEF-62D6-4696-B77A-E7545B68B39E}" name="PivotTable6" cacheId="79"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0" rowHeaderCaption="Date">
  <location ref="A63:C74" firstHeaderRow="0" firstDataRow="1" firstDataCol="1"/>
  <pivotFields count="34">
    <pivotField axis="axisRow" numFmtId="14" showAll="0" measureFilter="1" sortType="ascending">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autoSortScope>
        <pivotArea dataOnly="0" outline="0" fieldPosition="0">
          <references count="1">
            <reference field="4294967294" count="1" selected="0">
              <x v="0"/>
            </reference>
          </references>
        </pivotArea>
      </autoSortScope>
    </pivotField>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pivotField dataField="1" showAll="0"/>
    <pivotField showAll="0"/>
    <pivotField numFmtId="9" showAll="0"/>
    <pivotField numFmtId="9" showAll="0"/>
    <pivotField numFmtId="9" showAll="0"/>
    <pivotField numFmtId="9"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0"/>
  </rowFields>
  <rowItems count="11">
    <i>
      <x v="170"/>
    </i>
    <i>
      <x v="9"/>
    </i>
    <i>
      <x v="28"/>
    </i>
    <i>
      <x v="196"/>
    </i>
    <i>
      <x v="101"/>
    </i>
    <i>
      <x v="112"/>
    </i>
    <i>
      <x v="158"/>
    </i>
    <i>
      <x v="74"/>
    </i>
    <i>
      <x v="123"/>
    </i>
    <i>
      <x v="75"/>
    </i>
    <i t="grand">
      <x/>
    </i>
  </rowItems>
  <colFields count="1">
    <field x="-2"/>
  </colFields>
  <colItems count="2">
    <i>
      <x/>
    </i>
    <i i="1">
      <x v="1"/>
    </i>
  </colItems>
  <dataFields count="2">
    <dataField name="Traffic Change w.r.t same day last week" fld="13" baseField="0" baseItem="0" numFmtId="10"/>
    <dataField name="Order Change w.r.t same day last week" fld="12" baseField="0" baseItem="245" numFmtId="10"/>
  </dataFields>
  <chartFormats count="3">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8"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882BAB-2A2C-4851-B84F-C391EA98DEEF}" name="PivotTable14"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w order date">
  <location ref="A3:F14" firstHeaderRow="0" firstDataRow="1" firstDataCol="1"/>
  <pivotFields count="34">
    <pivotField axis="axisRow" numFmtId="14" showAll="0" measureFilter="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items count="361">
        <item x="22"/>
        <item x="190"/>
        <item x="314"/>
        <item x="43"/>
        <item x="164"/>
        <item x="216"/>
        <item x="250"/>
        <item x="87"/>
        <item x="71"/>
        <item x="3"/>
        <item x="108"/>
        <item x="54"/>
        <item x="95"/>
        <item x="152"/>
        <item x="280"/>
        <item x="47"/>
        <item x="297"/>
        <item x="252"/>
        <item x="213"/>
        <item x="268"/>
        <item x="335"/>
        <item x="17"/>
        <item x="232"/>
        <item x="265"/>
        <item x="112"/>
        <item x="79"/>
        <item x="58"/>
        <item x="200"/>
        <item x="294"/>
        <item x="313"/>
        <item x="348"/>
        <item x="303"/>
        <item x="342"/>
        <item x="67"/>
        <item x="111"/>
        <item x="117"/>
        <item x="191"/>
        <item x="195"/>
        <item x="140"/>
        <item x="38"/>
        <item x="276"/>
        <item x="134"/>
        <item x="96"/>
        <item x="142"/>
        <item x="295"/>
        <item x="4"/>
        <item x="59"/>
        <item x="301"/>
        <item x="229"/>
        <item x="44"/>
        <item x="267"/>
        <item x="41"/>
        <item x="346"/>
        <item x="69"/>
        <item x="106"/>
        <item x="130"/>
        <item x="281"/>
        <item x="63"/>
        <item x="21"/>
        <item x="49"/>
        <item x="26"/>
        <item x="83"/>
        <item x="344"/>
        <item x="212"/>
        <item x="199"/>
        <item x="291"/>
        <item x="163"/>
        <item x="326"/>
        <item x="243"/>
        <item x="350"/>
        <item x="194"/>
        <item x="318"/>
        <item x="93"/>
        <item x="168"/>
        <item x="256"/>
        <item x="8"/>
        <item x="121"/>
        <item x="157"/>
        <item x="28"/>
        <item x="90"/>
        <item x="299"/>
        <item x="109"/>
        <item x="23"/>
        <item x="57"/>
        <item x="240"/>
        <item x="9"/>
        <item x="172"/>
        <item x="91"/>
        <item x="237"/>
        <item x="210"/>
        <item x="292"/>
        <item x="118"/>
        <item x="282"/>
        <item x="82"/>
        <item x="338"/>
        <item x="235"/>
        <item x="322"/>
        <item x="155"/>
        <item x="234"/>
        <item x="347"/>
        <item x="270"/>
        <item x="122"/>
        <item x="32"/>
        <item x="18"/>
        <item x="336"/>
        <item x="221"/>
        <item x="34"/>
        <item x="247"/>
        <item x="136"/>
        <item x="158"/>
        <item x="356"/>
        <item x="293"/>
        <item x="40"/>
        <item x="60"/>
        <item x="254"/>
        <item x="162"/>
        <item x="12"/>
        <item x="119"/>
        <item x="329"/>
        <item x="153"/>
        <item x="145"/>
        <item x="255"/>
        <item x="128"/>
        <item x="143"/>
        <item x="337"/>
        <item x="116"/>
        <item x="334"/>
        <item x="181"/>
        <item x="263"/>
        <item x="45"/>
        <item x="305"/>
        <item x="339"/>
        <item x="73"/>
        <item x="316"/>
        <item x="309"/>
        <item x="358"/>
        <item x="340"/>
        <item x="166"/>
        <item x="167"/>
        <item x="333"/>
        <item x="357"/>
        <item x="241"/>
        <item x="352"/>
        <item x="269"/>
        <item x="99"/>
        <item x="20"/>
        <item x="149"/>
        <item x="222"/>
        <item x="201"/>
        <item x="260"/>
        <item x="317"/>
        <item x="307"/>
        <item x="279"/>
        <item x="114"/>
        <item x="132"/>
        <item x="182"/>
        <item x="224"/>
        <item x="196"/>
        <item x="331"/>
        <item x="185"/>
        <item x="68"/>
        <item x="30"/>
        <item x="141"/>
        <item x="278"/>
        <item x="103"/>
        <item x="104"/>
        <item x="214"/>
        <item x="16"/>
        <item x="144"/>
        <item x="115"/>
        <item x="324"/>
        <item x="84"/>
        <item x="203"/>
        <item x="198"/>
        <item x="286"/>
        <item x="92"/>
        <item x="209"/>
        <item x="62"/>
        <item x="146"/>
        <item x="211"/>
        <item x="189"/>
        <item x="226"/>
        <item x="169"/>
        <item x="180"/>
        <item x="246"/>
        <item x="289"/>
        <item x="266"/>
        <item x="179"/>
        <item x="239"/>
        <item x="174"/>
        <item x="205"/>
        <item x="258"/>
        <item x="242"/>
        <item x="330"/>
        <item x="248"/>
        <item x="178"/>
        <item x="125"/>
        <item x="359"/>
        <item x="81"/>
        <item x="300"/>
        <item x="236"/>
        <item x="231"/>
        <item x="170"/>
        <item x="244"/>
        <item x="105"/>
        <item x="217"/>
        <item x="6"/>
        <item x="184"/>
        <item x="345"/>
        <item x="55"/>
        <item x="183"/>
        <item x="204"/>
        <item x="228"/>
        <item x="160"/>
        <item x="176"/>
        <item x="1"/>
        <item x="39"/>
        <item x="285"/>
        <item x="77"/>
        <item x="75"/>
        <item x="64"/>
        <item x="66"/>
        <item x="161"/>
        <item x="296"/>
        <item x="151"/>
        <item x="85"/>
        <item x="131"/>
        <item x="36"/>
        <item x="48"/>
        <item x="165"/>
        <item x="271"/>
        <item x="225"/>
        <item x="208"/>
        <item x="120"/>
        <item x="259"/>
        <item x="323"/>
        <item x="175"/>
        <item x="233"/>
        <item x="220"/>
        <item x="5"/>
        <item x="147"/>
        <item x="320"/>
        <item x="126"/>
        <item x="53"/>
        <item x="327"/>
        <item x="238"/>
        <item x="27"/>
        <item x="215"/>
        <item x="207"/>
        <item x="123"/>
        <item x="283"/>
        <item x="325"/>
        <item x="89"/>
        <item x="138"/>
        <item x="80"/>
        <item x="262"/>
        <item x="245"/>
        <item x="354"/>
        <item x="343"/>
        <item x="7"/>
        <item x="133"/>
        <item x="353"/>
        <item x="341"/>
        <item x="298"/>
        <item x="46"/>
        <item x="25"/>
        <item x="284"/>
        <item x="227"/>
        <item x="202"/>
        <item x="70"/>
        <item x="302"/>
        <item x="312"/>
        <item x="264"/>
        <item x="192"/>
        <item x="56"/>
        <item x="274"/>
        <item x="51"/>
        <item x="35"/>
        <item x="193"/>
        <item x="31"/>
        <item x="113"/>
        <item x="272"/>
        <item x="37"/>
        <item x="110"/>
        <item x="218"/>
        <item x="187"/>
        <item x="19"/>
        <item x="137"/>
        <item x="251"/>
        <item x="290"/>
        <item x="173"/>
        <item x="332"/>
        <item x="127"/>
        <item x="277"/>
        <item x="139"/>
        <item x="186"/>
        <item x="249"/>
        <item x="42"/>
        <item x="188"/>
        <item x="100"/>
        <item x="177"/>
        <item x="154"/>
        <item x="107"/>
        <item x="273"/>
        <item x="65"/>
        <item x="311"/>
        <item x="13"/>
        <item x="72"/>
        <item x="98"/>
        <item x="88"/>
        <item x="230"/>
        <item x="219"/>
        <item x="124"/>
        <item x="304"/>
        <item x="148"/>
        <item x="159"/>
        <item x="129"/>
        <item x="319"/>
        <item x="253"/>
        <item x="135"/>
        <item x="74"/>
        <item x="156"/>
        <item x="11"/>
        <item x="86"/>
        <item x="206"/>
        <item x="308"/>
        <item x="315"/>
        <item x="150"/>
        <item x="310"/>
        <item x="261"/>
        <item x="355"/>
        <item x="33"/>
        <item x="351"/>
        <item x="2"/>
        <item x="288"/>
        <item x="24"/>
        <item x="328"/>
        <item x="349"/>
        <item x="275"/>
        <item x="76"/>
        <item x="52"/>
        <item x="14"/>
        <item x="102"/>
        <item x="306"/>
        <item x="97"/>
        <item x="287"/>
        <item x="101"/>
        <item x="78"/>
        <item x="15"/>
        <item x="94"/>
        <item x="61"/>
        <item x="10"/>
        <item x="223"/>
        <item x="257"/>
        <item x="171"/>
        <item x="29"/>
        <item x="50"/>
        <item x="197"/>
        <item x="321"/>
        <item x="0"/>
        <item t="default"/>
      </items>
    </pivotField>
    <pivotField showAll="0"/>
    <pivotField showAll="0"/>
    <pivotField numFmtId="9" showAll="0"/>
    <pivotField numFmtId="9" showAll="0"/>
    <pivotField numFmtId="9" showAll="0"/>
    <pivotField numFmtId="9" showAll="0"/>
    <pivotField dataField="1" showAll="0">
      <items count="355">
        <item x="187"/>
        <item x="22"/>
        <item x="161"/>
        <item x="166"/>
        <item x="67"/>
        <item x="298"/>
        <item x="304"/>
        <item x="106"/>
        <item x="341"/>
        <item x="4"/>
        <item x="63"/>
        <item x="252"/>
        <item x="229"/>
        <item x="111"/>
        <item x="137"/>
        <item x="152"/>
        <item x="158"/>
        <item x="48"/>
        <item x="114"/>
        <item x="344"/>
        <item x="205"/>
        <item x="59"/>
        <item x="49"/>
        <item x="296"/>
        <item x="331"/>
        <item x="232"/>
        <item x="122"/>
        <item x="263"/>
        <item x="69"/>
        <item x="163"/>
        <item x="264"/>
        <item x="95"/>
        <item x="78"/>
        <item x="330"/>
        <item x="276"/>
        <item x="17"/>
        <item x="119"/>
        <item x="176"/>
        <item x="308"/>
        <item x="199"/>
        <item x="233"/>
        <item x="332"/>
        <item x="133"/>
        <item x="18"/>
        <item x="284"/>
        <item x="94"/>
        <item x="131"/>
        <item x="290"/>
        <item x="132"/>
        <item x="209"/>
        <item x="221"/>
        <item x="350"/>
        <item x="327"/>
        <item x="50"/>
        <item x="21"/>
        <item x="193"/>
        <item x="191"/>
        <item x="220"/>
        <item x="127"/>
        <item x="167"/>
        <item x="251"/>
        <item x="28"/>
        <item x="101"/>
        <item x="277"/>
        <item x="274"/>
        <item x="243"/>
        <item x="336"/>
        <item x="253"/>
        <item x="174"/>
        <item x="208"/>
        <item x="12"/>
        <item x="292"/>
        <item x="58"/>
        <item x="188"/>
        <item x="247"/>
        <item x="340"/>
        <item x="272"/>
        <item x="182"/>
        <item x="328"/>
        <item x="329"/>
        <item x="224"/>
        <item x="81"/>
        <item x="16"/>
        <item x="312"/>
        <item x="316"/>
        <item x="8"/>
        <item x="249"/>
        <item x="32"/>
        <item x="293"/>
        <item x="335"/>
        <item x="83"/>
        <item x="352"/>
        <item x="134"/>
        <item x="100"/>
        <item x="242"/>
        <item x="44"/>
        <item x="353"/>
        <item x="31"/>
        <item x="211"/>
        <item x="286"/>
        <item x="177"/>
        <item x="244"/>
        <item x="149"/>
        <item x="207"/>
        <item x="37"/>
        <item x="155"/>
        <item x="197"/>
        <item x="282"/>
        <item x="116"/>
        <item x="89"/>
        <item x="36"/>
        <item x="181"/>
        <item x="72"/>
        <item x="239"/>
        <item x="172"/>
        <item x="140"/>
        <item x="38"/>
        <item x="80"/>
        <item x="231"/>
        <item x="162"/>
        <item x="262"/>
        <item x="123"/>
        <item x="26"/>
        <item x="13"/>
        <item x="306"/>
        <item x="23"/>
        <item x="79"/>
        <item x="47"/>
        <item x="202"/>
        <item x="110"/>
        <item x="136"/>
        <item x="210"/>
        <item x="10"/>
        <item x="295"/>
        <item x="112"/>
        <item x="203"/>
        <item x="325"/>
        <item x="157"/>
        <item x="307"/>
        <item x="45"/>
        <item x="57"/>
        <item x="267"/>
        <item x="61"/>
        <item x="86"/>
        <item x="315"/>
        <item x="128"/>
        <item x="285"/>
        <item x="301"/>
        <item x="309"/>
        <item x="96"/>
        <item x="142"/>
        <item x="240"/>
        <item x="105"/>
        <item x="75"/>
        <item x="278"/>
        <item x="342"/>
        <item x="254"/>
        <item x="226"/>
        <item x="66"/>
        <item x="90"/>
        <item x="34"/>
        <item x="156"/>
        <item x="273"/>
        <item x="339"/>
        <item x="214"/>
        <item x="192"/>
        <item x="235"/>
        <item x="70"/>
        <item x="227"/>
        <item x="1"/>
        <item x="25"/>
        <item x="248"/>
        <item x="54"/>
        <item x="338"/>
        <item x="257"/>
        <item x="33"/>
        <item x="141"/>
        <item x="143"/>
        <item x="333"/>
        <item x="35"/>
        <item x="91"/>
        <item x="60"/>
        <item x="196"/>
        <item x="9"/>
        <item x="99"/>
        <item x="98"/>
        <item x="53"/>
        <item x="41"/>
        <item x="324"/>
        <item x="225"/>
        <item x="46"/>
        <item x="43"/>
        <item x="302"/>
        <item x="204"/>
        <item x="294"/>
        <item x="93"/>
        <item x="146"/>
        <item x="268"/>
        <item x="138"/>
        <item x="261"/>
        <item x="165"/>
        <item x="259"/>
        <item x="55"/>
        <item x="313"/>
        <item x="300"/>
        <item x="351"/>
        <item x="144"/>
        <item x="212"/>
        <item x="118"/>
        <item x="319"/>
        <item x="175"/>
        <item x="160"/>
        <item x="124"/>
        <item x="82"/>
        <item x="14"/>
        <item x="288"/>
        <item x="103"/>
        <item x="117"/>
        <item x="317"/>
        <item x="27"/>
        <item x="198"/>
        <item x="185"/>
        <item x="230"/>
        <item x="20"/>
        <item x="255"/>
        <item x="347"/>
        <item x="85"/>
        <item x="102"/>
        <item x="76"/>
        <item x="179"/>
        <item x="241"/>
        <item x="266"/>
        <item x="270"/>
        <item x="206"/>
        <item x="228"/>
        <item x="216"/>
        <item x="281"/>
        <item x="258"/>
        <item x="173"/>
        <item x="310"/>
        <item x="222"/>
        <item x="150"/>
        <item x="217"/>
        <item x="234"/>
        <item x="289"/>
        <item x="3"/>
        <item x="135"/>
        <item x="104"/>
        <item x="92"/>
        <item x="171"/>
        <item x="280"/>
        <item x="40"/>
        <item x="279"/>
        <item x="5"/>
        <item x="345"/>
        <item x="223"/>
        <item x="180"/>
        <item x="77"/>
        <item x="323"/>
        <item x="245"/>
        <item x="318"/>
        <item x="71"/>
        <item x="120"/>
        <item x="88"/>
        <item x="275"/>
        <item x="145"/>
        <item x="322"/>
        <item x="153"/>
        <item x="109"/>
        <item x="115"/>
        <item x="84"/>
        <item x="218"/>
        <item x="321"/>
        <item x="130"/>
        <item x="200"/>
        <item x="169"/>
        <item x="237"/>
        <item x="51"/>
        <item x="337"/>
        <item x="195"/>
        <item x="19"/>
        <item x="170"/>
        <item x="64"/>
        <item x="287"/>
        <item x="121"/>
        <item x="299"/>
        <item x="238"/>
        <item x="260"/>
        <item x="125"/>
        <item x="147"/>
        <item x="97"/>
        <item x="349"/>
        <item x="314"/>
        <item x="164"/>
        <item x="139"/>
        <item x="183"/>
        <item x="190"/>
        <item x="2"/>
        <item x="189"/>
        <item x="68"/>
        <item x="30"/>
        <item x="186"/>
        <item x="346"/>
        <item x="320"/>
        <item x="236"/>
        <item x="6"/>
        <item x="343"/>
        <item x="283"/>
        <item x="178"/>
        <item x="108"/>
        <item x="246"/>
        <item x="201"/>
        <item x="73"/>
        <item x="154"/>
        <item x="269"/>
        <item x="184"/>
        <item x="129"/>
        <item x="148"/>
        <item x="265"/>
        <item x="52"/>
        <item x="215"/>
        <item x="303"/>
        <item x="311"/>
        <item x="113"/>
        <item x="348"/>
        <item x="291"/>
        <item x="213"/>
        <item x="87"/>
        <item x="65"/>
        <item x="271"/>
        <item x="334"/>
        <item x="62"/>
        <item x="326"/>
        <item x="219"/>
        <item x="39"/>
        <item x="24"/>
        <item x="7"/>
        <item x="159"/>
        <item x="107"/>
        <item x="11"/>
        <item x="151"/>
        <item x="42"/>
        <item x="168"/>
        <item x="250"/>
        <item x="56"/>
        <item x="256"/>
        <item x="126"/>
        <item x="15"/>
        <item x="297"/>
        <item x="305"/>
        <item x="74"/>
        <item x="29"/>
        <item x="194"/>
        <item x="0"/>
        <item t="default"/>
      </items>
    </pivotField>
    <pivotField dataField="1" showAll="0">
      <items count="361">
        <item x="314"/>
        <item x="43"/>
        <item x="250"/>
        <item x="87"/>
        <item x="108"/>
        <item x="166"/>
        <item x="161"/>
        <item x="297"/>
        <item x="182"/>
        <item x="252"/>
        <item x="57"/>
        <item x="359"/>
        <item x="121"/>
        <item x="195"/>
        <item x="209"/>
        <item x="109"/>
        <item x="152"/>
        <item x="74"/>
        <item x="132"/>
        <item x="55"/>
        <item x="281"/>
        <item x="340"/>
        <item x="93"/>
        <item x="201"/>
        <item x="26"/>
        <item x="313"/>
        <item x="162"/>
        <item x="95"/>
        <item x="350"/>
        <item x="83"/>
        <item x="348"/>
        <item x="172"/>
        <item x="21"/>
        <item x="200"/>
        <item x="325"/>
        <item x="294"/>
        <item x="91"/>
        <item x="143"/>
        <item x="289"/>
        <item x="171"/>
        <item x="44"/>
        <item x="130"/>
        <item x="158"/>
        <item x="326"/>
        <item x="265"/>
        <item x="38"/>
        <item x="47"/>
        <item x="15"/>
        <item x="299"/>
        <item x="279"/>
        <item x="327"/>
        <item x="192"/>
        <item x="269"/>
        <item x="170"/>
        <item x="260"/>
        <item x="1"/>
        <item x="220"/>
        <item x="191"/>
        <item x="228"/>
        <item x="222"/>
        <item x="27"/>
        <item x="243"/>
        <item x="78"/>
        <item x="40"/>
        <item x="119"/>
        <item x="307"/>
        <item x="157"/>
        <item x="36"/>
        <item x="110"/>
        <item x="345"/>
        <item x="149"/>
        <item x="248"/>
        <item x="69"/>
        <item x="303"/>
        <item x="291"/>
        <item x="112"/>
        <item x="225"/>
        <item x="339"/>
        <item x="75"/>
        <item x="18"/>
        <item x="266"/>
        <item x="30"/>
        <item x="49"/>
        <item x="181"/>
        <item x="342"/>
        <item x="254"/>
        <item x="239"/>
        <item x="99"/>
        <item x="41"/>
        <item x="263"/>
        <item x="146"/>
        <item x="335"/>
        <item x="247"/>
        <item x="331"/>
        <item x="293"/>
        <item x="268"/>
        <item x="316"/>
        <item x="244"/>
        <item x="337"/>
        <item x="29"/>
        <item x="163"/>
        <item x="142"/>
        <item x="214"/>
        <item x="301"/>
        <item x="65"/>
        <item x="140"/>
        <item x="277"/>
        <item x="141"/>
        <item x="278"/>
        <item x="249"/>
        <item x="280"/>
        <item x="234"/>
        <item x="232"/>
        <item x="12"/>
        <item x="329"/>
        <item x="344"/>
        <item x="6"/>
        <item x="127"/>
        <item x="231"/>
        <item x="240"/>
        <item x="180"/>
        <item x="185"/>
        <item x="32"/>
        <item x="77"/>
        <item x="305"/>
        <item x="283"/>
        <item x="304"/>
        <item x="17"/>
        <item x="295"/>
        <item x="117"/>
        <item x="51"/>
        <item x="276"/>
        <item x="10"/>
        <item x="73"/>
        <item x="204"/>
        <item x="219"/>
        <item x="134"/>
        <item x="85"/>
        <item x="271"/>
        <item x="210"/>
        <item x="61"/>
        <item x="183"/>
        <item x="273"/>
        <item x="242"/>
        <item x="346"/>
        <item x="96"/>
        <item x="264"/>
        <item x="31"/>
        <item x="317"/>
        <item x="107"/>
        <item x="145"/>
        <item x="186"/>
        <item x="63"/>
        <item x="104"/>
        <item x="237"/>
        <item x="67"/>
        <item x="138"/>
        <item x="312"/>
        <item x="190"/>
        <item x="125"/>
        <item x="23"/>
        <item x="300"/>
        <item x="59"/>
        <item x="212"/>
        <item x="198"/>
        <item x="267"/>
        <item x="20"/>
        <item x="196"/>
        <item x="105"/>
        <item x="60"/>
        <item x="308"/>
        <item x="262"/>
        <item x="137"/>
        <item x="92"/>
        <item x="34"/>
        <item x="358"/>
        <item x="211"/>
        <item x="4"/>
        <item x="46"/>
        <item x="207"/>
        <item x="203"/>
        <item x="135"/>
        <item x="106"/>
        <item x="343"/>
        <item x="351"/>
        <item x="197"/>
        <item x="118"/>
        <item x="66"/>
        <item x="89"/>
        <item x="356"/>
        <item x="39"/>
        <item x="80"/>
        <item x="126"/>
        <item x="174"/>
        <item x="258"/>
        <item x="136"/>
        <item x="16"/>
        <item x="111"/>
        <item x="236"/>
        <item x="318"/>
        <item x="215"/>
        <item x="70"/>
        <item x="193"/>
        <item x="151"/>
        <item x="213"/>
        <item x="114"/>
        <item x="120"/>
        <item x="324"/>
        <item x="103"/>
        <item x="82"/>
        <item x="328"/>
        <item x="323"/>
        <item x="292"/>
        <item x="2"/>
        <item x="275"/>
        <item x="35"/>
        <item x="217"/>
        <item x="176"/>
        <item x="235"/>
        <item x="79"/>
        <item x="205"/>
        <item x="3"/>
        <item x="58"/>
        <item x="7"/>
        <item x="81"/>
        <item x="223"/>
        <item x="288"/>
        <item x="357"/>
        <item x="45"/>
        <item x="216"/>
        <item x="315"/>
        <item x="194"/>
        <item x="245"/>
        <item x="123"/>
        <item x="167"/>
        <item x="319"/>
        <item x="9"/>
        <item x="188"/>
        <item x="341"/>
        <item x="187"/>
        <item x="233"/>
        <item x="224"/>
        <item x="160"/>
        <item x="338"/>
        <item x="272"/>
        <item x="227"/>
        <item x="150"/>
        <item x="5"/>
        <item x="153"/>
        <item x="270"/>
        <item x="177"/>
        <item x="28"/>
        <item x="148"/>
        <item x="199"/>
        <item x="115"/>
        <item x="347"/>
        <item x="246"/>
        <item x="84"/>
        <item x="330"/>
        <item x="251"/>
        <item x="129"/>
        <item x="97"/>
        <item x="11"/>
        <item x="56"/>
        <item x="25"/>
        <item x="37"/>
        <item x="309"/>
        <item x="238"/>
        <item x="310"/>
        <item x="155"/>
        <item x="226"/>
        <item x="122"/>
        <item x="8"/>
        <item x="256"/>
        <item x="285"/>
        <item x="52"/>
        <item x="124"/>
        <item x="133"/>
        <item x="53"/>
        <item x="175"/>
        <item x="86"/>
        <item x="154"/>
        <item x="353"/>
        <item x="229"/>
        <item x="184"/>
        <item x="336"/>
        <item x="206"/>
        <item x="241"/>
        <item x="255"/>
        <item x="322"/>
        <item x="189"/>
        <item x="147"/>
        <item x="302"/>
        <item x="72"/>
        <item x="169"/>
        <item x="64"/>
        <item x="282"/>
        <item x="42"/>
        <item x="68"/>
        <item x="298"/>
        <item x="13"/>
        <item x="76"/>
        <item x="165"/>
        <item x="144"/>
        <item x="98"/>
        <item x="296"/>
        <item x="88"/>
        <item x="334"/>
        <item x="113"/>
        <item x="355"/>
        <item x="90"/>
        <item x="139"/>
        <item x="54"/>
        <item x="131"/>
        <item x="71"/>
        <item x="333"/>
        <item x="354"/>
        <item x="274"/>
        <item x="218"/>
        <item x="352"/>
        <item x="284"/>
        <item x="208"/>
        <item x="178"/>
        <item x="253"/>
        <item x="286"/>
        <item x="306"/>
        <item x="62"/>
        <item x="24"/>
        <item x="320"/>
        <item x="168"/>
        <item x="19"/>
        <item x="156"/>
        <item x="332"/>
        <item x="287"/>
        <item x="14"/>
        <item x="100"/>
        <item x="164"/>
        <item x="116"/>
        <item x="261"/>
        <item x="230"/>
        <item x="33"/>
        <item x="22"/>
        <item x="259"/>
        <item x="179"/>
        <item x="48"/>
        <item x="102"/>
        <item x="202"/>
        <item x="311"/>
        <item x="173"/>
        <item x="159"/>
        <item x="221"/>
        <item x="128"/>
        <item x="349"/>
        <item x="290"/>
        <item x="101"/>
        <item x="94"/>
        <item x="257"/>
        <item x="50"/>
        <item x="321"/>
        <item x="0"/>
        <item t="default"/>
      </items>
    </pivotField>
    <pivotField dataField="1" showAll="0">
      <items count="360">
        <item x="215"/>
        <item x="54"/>
        <item x="153"/>
        <item x="62"/>
        <item x="73"/>
        <item x="117"/>
        <item x="34"/>
        <item x="109"/>
        <item x="90"/>
        <item x="267"/>
        <item x="264"/>
        <item x="269"/>
        <item x="304"/>
        <item x="204"/>
        <item x="178"/>
        <item x="87"/>
        <item x="113"/>
        <item x="173"/>
        <item x="253"/>
        <item x="207"/>
        <item x="163"/>
        <item x="172"/>
        <item x="320"/>
        <item x="58"/>
        <item x="291"/>
        <item x="63"/>
        <item x="228"/>
        <item x="194"/>
        <item x="296"/>
        <item x="164"/>
        <item x="198"/>
        <item x="195"/>
        <item x="295"/>
        <item x="212"/>
        <item x="134"/>
        <item x="145"/>
        <item x="315"/>
        <item x="112"/>
        <item x="142"/>
        <item x="238"/>
        <item x="258"/>
        <item x="356"/>
        <item x="347"/>
        <item x="275"/>
        <item x="220"/>
        <item x="239"/>
        <item x="147"/>
        <item x="32"/>
        <item x="189"/>
        <item x="328"/>
        <item x="19"/>
        <item x="60"/>
        <item x="126"/>
        <item x="108"/>
        <item x="103"/>
        <item x="346"/>
        <item x="341"/>
        <item x="47"/>
        <item x="79"/>
        <item x="357"/>
        <item x="294"/>
        <item x="155"/>
        <item x="283"/>
        <item x="316"/>
        <item x="78"/>
        <item x="68"/>
        <item x="8"/>
        <item x="95"/>
        <item x="325"/>
        <item x="281"/>
        <item x="85"/>
        <item x="256"/>
        <item x="343"/>
        <item x="203"/>
        <item x="23"/>
        <item x="299"/>
        <item x="293"/>
        <item x="100"/>
        <item x="38"/>
        <item x="161"/>
        <item x="121"/>
        <item x="230"/>
        <item x="52"/>
        <item x="101"/>
        <item x="351"/>
        <item x="317"/>
        <item x="49"/>
        <item x="322"/>
        <item x="242"/>
        <item x="11"/>
        <item x="151"/>
        <item x="285"/>
        <item x="217"/>
        <item x="279"/>
        <item x="312"/>
        <item x="324"/>
        <item x="136"/>
        <item x="159"/>
        <item x="169"/>
        <item x="193"/>
        <item x="334"/>
        <item x="82"/>
        <item x="240"/>
        <item x="199"/>
        <item x="5"/>
        <item x="50"/>
        <item x="330"/>
        <item x="86"/>
        <item x="91"/>
        <item x="241"/>
        <item x="335"/>
        <item x="15"/>
        <item x="323"/>
        <item x="266"/>
        <item x="59"/>
        <item x="225"/>
        <item x="29"/>
        <item x="89"/>
        <item x="104"/>
        <item x="130"/>
        <item x="6"/>
        <item x="345"/>
        <item x="44"/>
        <item x="339"/>
        <item x="122"/>
        <item x="9"/>
        <item x="40"/>
        <item x="251"/>
        <item x="28"/>
        <item x="183"/>
        <item x="20"/>
        <item x="114"/>
        <item x="254"/>
        <item x="186"/>
        <item x="30"/>
        <item x="248"/>
        <item x="205"/>
        <item x="41"/>
        <item x="131"/>
        <item x="300"/>
        <item x="319"/>
        <item x="167"/>
        <item x="149"/>
        <item x="10"/>
        <item x="111"/>
        <item x="24"/>
        <item x="67"/>
        <item x="84"/>
        <item x="270"/>
        <item x="243"/>
        <item x="278"/>
        <item x="190"/>
        <item x="236"/>
        <item x="231"/>
        <item x="333"/>
        <item x="268"/>
        <item x="221"/>
        <item x="191"/>
        <item x="157"/>
        <item x="21"/>
        <item x="214"/>
        <item x="321"/>
        <item x="7"/>
        <item x="168"/>
        <item x="128"/>
        <item x="118"/>
        <item x="92"/>
        <item x="174"/>
        <item x="280"/>
        <item x="144"/>
        <item x="65"/>
        <item x="105"/>
        <item x="348"/>
        <item x="298"/>
        <item x="261"/>
        <item x="124"/>
        <item x="48"/>
        <item x="57"/>
        <item x="290"/>
        <item x="216"/>
        <item x="88"/>
        <item x="273"/>
        <item x="77"/>
        <item x="340"/>
        <item x="353"/>
        <item x="16"/>
        <item x="64"/>
        <item x="125"/>
        <item x="25"/>
        <item x="259"/>
        <item x="43"/>
        <item x="81"/>
        <item x="53"/>
        <item x="184"/>
        <item x="206"/>
        <item x="148"/>
        <item x="33"/>
        <item x="244"/>
        <item x="56"/>
        <item x="35"/>
        <item x="338"/>
        <item x="272"/>
        <item x="139"/>
        <item x="123"/>
        <item x="277"/>
        <item x="175"/>
        <item x="137"/>
        <item x="17"/>
        <item x="306"/>
        <item x="234"/>
        <item x="202"/>
        <item x="282"/>
        <item x="211"/>
        <item x="329"/>
        <item x="314"/>
        <item x="12"/>
        <item x="71"/>
        <item x="247"/>
        <item x="262"/>
        <item x="187"/>
        <item x="358"/>
        <item x="284"/>
        <item x="129"/>
        <item x="76"/>
        <item x="332"/>
        <item x="226"/>
        <item x="143"/>
        <item x="96"/>
        <item x="119"/>
        <item x="196"/>
        <item x="252"/>
        <item x="301"/>
        <item x="22"/>
        <item x="132"/>
        <item x="170"/>
        <item x="342"/>
        <item x="3"/>
        <item x="227"/>
        <item x="120"/>
        <item x="337"/>
        <item x="245"/>
        <item x="99"/>
        <item x="42"/>
        <item x="83"/>
        <item x="27"/>
        <item x="310"/>
        <item x="192"/>
        <item x="257"/>
        <item x="150"/>
        <item x="46"/>
        <item x="288"/>
        <item x="176"/>
        <item x="188"/>
        <item x="197"/>
        <item x="2"/>
        <item x="237"/>
        <item x="250"/>
        <item x="349"/>
        <item x="331"/>
        <item x="181"/>
        <item x="302"/>
        <item x="336"/>
        <item x="158"/>
        <item x="219"/>
        <item x="218"/>
        <item x="116"/>
        <item x="4"/>
        <item x="133"/>
        <item x="160"/>
        <item x="235"/>
        <item x="318"/>
        <item x="233"/>
        <item x="208"/>
        <item x="200"/>
        <item x="75"/>
        <item x="177"/>
        <item x="26"/>
        <item x="140"/>
        <item x="39"/>
        <item x="232"/>
        <item x="31"/>
        <item x="286"/>
        <item x="271"/>
        <item x="97"/>
        <item x="180"/>
        <item x="354"/>
        <item x="210"/>
        <item x="249"/>
        <item x="355"/>
        <item x="70"/>
        <item x="265"/>
        <item x="352"/>
        <item x="51"/>
        <item x="146"/>
        <item x="102"/>
        <item x="166"/>
        <item x="182"/>
        <item x="309"/>
        <item x="297"/>
        <item x="162"/>
        <item x="287"/>
        <item x="152"/>
        <item x="72"/>
        <item x="141"/>
        <item x="213"/>
        <item x="292"/>
        <item x="201"/>
        <item x="69"/>
        <item x="305"/>
        <item x="263"/>
        <item x="165"/>
        <item x="308"/>
        <item x="13"/>
        <item x="1"/>
        <item x="74"/>
        <item x="106"/>
        <item x="327"/>
        <item x="45"/>
        <item x="289"/>
        <item x="326"/>
        <item x="154"/>
        <item x="224"/>
        <item x="93"/>
        <item x="255"/>
        <item x="229"/>
        <item x="311"/>
        <item x="313"/>
        <item x="135"/>
        <item x="107"/>
        <item x="66"/>
        <item x="36"/>
        <item x="344"/>
        <item x="127"/>
        <item x="209"/>
        <item x="307"/>
        <item x="223"/>
        <item x="171"/>
        <item x="303"/>
        <item x="115"/>
        <item x="350"/>
        <item x="185"/>
        <item x="37"/>
        <item x="156"/>
        <item x="179"/>
        <item x="18"/>
        <item x="80"/>
        <item x="276"/>
        <item x="274"/>
        <item x="260"/>
        <item x="98"/>
        <item x="94"/>
        <item x="246"/>
        <item x="138"/>
        <item x="14"/>
        <item x="55"/>
        <item x="110"/>
        <item x="222"/>
        <item x="61"/>
        <item x="0"/>
        <item t="default"/>
      </items>
    </pivotField>
    <pivotField dataField="1" showAll="0">
      <items count="361">
        <item x="71"/>
        <item x="79"/>
        <item x="216"/>
        <item x="140"/>
        <item x="128"/>
        <item x="293"/>
        <item x="87"/>
        <item x="56"/>
        <item x="158"/>
        <item x="66"/>
        <item x="138"/>
        <item x="41"/>
        <item x="82"/>
        <item x="212"/>
        <item x="197"/>
        <item x="210"/>
        <item x="120"/>
        <item x="291"/>
        <item x="171"/>
        <item x="280"/>
        <item x="340"/>
        <item x="235"/>
        <item x="62"/>
        <item x="96"/>
        <item x="211"/>
        <item x="332"/>
        <item x="224"/>
        <item x="111"/>
        <item x="181"/>
        <item x="354"/>
        <item x="19"/>
        <item x="39"/>
        <item x="45"/>
        <item x="282"/>
        <item x="130"/>
        <item x="23"/>
        <item x="221"/>
        <item x="303"/>
        <item x="115"/>
        <item x="338"/>
        <item x="285"/>
        <item x="213"/>
        <item x="90"/>
        <item x="225"/>
        <item x="144"/>
        <item x="99"/>
        <item x="58"/>
        <item x="336"/>
        <item x="318"/>
        <item x="356"/>
        <item x="93"/>
        <item x="17"/>
        <item x="22"/>
        <item x="200"/>
        <item x="348"/>
        <item x="179"/>
        <item x="50"/>
        <item x="116"/>
        <item x="28"/>
        <item x="40"/>
        <item x="112"/>
        <item x="295"/>
        <item x="6"/>
        <item x="141"/>
        <item x="324"/>
        <item x="156"/>
        <item x="155"/>
        <item x="301"/>
        <item x="237"/>
        <item x="44"/>
        <item x="267"/>
        <item x="20"/>
        <item x="254"/>
        <item x="252"/>
        <item x="276"/>
        <item x="241"/>
        <item x="64"/>
        <item x="81"/>
        <item x="313"/>
        <item x="95"/>
        <item x="170"/>
        <item x="255"/>
        <item x="335"/>
        <item x="199"/>
        <item x="37"/>
        <item x="260"/>
        <item x="243"/>
        <item x="166"/>
        <item x="67"/>
        <item x="118"/>
        <item x="344"/>
        <item x="4"/>
        <item x="270"/>
        <item x="42"/>
        <item x="322"/>
        <item x="153"/>
        <item x="70"/>
        <item x="189"/>
        <item x="256"/>
        <item x="175"/>
        <item x="61"/>
        <item x="222"/>
        <item x="234"/>
        <item x="193"/>
        <item x="107"/>
        <item x="152"/>
        <item x="316"/>
        <item x="310"/>
        <item x="274"/>
        <item x="239"/>
        <item x="169"/>
        <item x="268"/>
        <item x="101"/>
        <item x="327"/>
        <item x="307"/>
        <item x="353"/>
        <item x="238"/>
        <item x="321"/>
        <item x="47"/>
        <item x="232"/>
        <item x="342"/>
        <item x="302"/>
        <item x="346"/>
        <item x="14"/>
        <item x="134"/>
        <item x="8"/>
        <item x="330"/>
        <item x="149"/>
        <item x="229"/>
        <item x="294"/>
        <item x="184"/>
        <item x="1"/>
        <item x="201"/>
        <item x="9"/>
        <item x="85"/>
        <item x="333"/>
        <item x="226"/>
        <item x="110"/>
        <item x="139"/>
        <item x="264"/>
        <item x="53"/>
        <item x="290"/>
        <item x="103"/>
        <item x="266"/>
        <item x="309"/>
        <item x="352"/>
        <item x="299"/>
        <item x="283"/>
        <item x="236"/>
        <item x="143"/>
        <item x="220"/>
        <item x="320"/>
        <item x="263"/>
        <item x="262"/>
        <item x="136"/>
        <item x="119"/>
        <item x="183"/>
        <item x="98"/>
        <item x="357"/>
        <item x="258"/>
        <item x="247"/>
        <item x="91"/>
        <item x="32"/>
        <item x="272"/>
        <item x="233"/>
        <item x="187"/>
        <item x="164"/>
        <item x="312"/>
        <item x="38"/>
        <item x="59"/>
        <item x="209"/>
        <item x="121"/>
        <item x="133"/>
        <item x="11"/>
        <item x="46"/>
        <item x="102"/>
        <item x="240"/>
        <item x="251"/>
        <item x="104"/>
        <item x="168"/>
        <item x="231"/>
        <item x="350"/>
        <item x="296"/>
        <item x="191"/>
        <item x="230"/>
        <item x="132"/>
        <item x="337"/>
        <item x="106"/>
        <item x="292"/>
        <item x="12"/>
        <item x="75"/>
        <item x="326"/>
        <item x="249"/>
        <item x="259"/>
        <item x="250"/>
        <item x="34"/>
        <item x="55"/>
        <item x="80"/>
        <item x="194"/>
        <item x="16"/>
        <item x="279"/>
        <item x="195"/>
        <item x="214"/>
        <item x="167"/>
        <item x="84"/>
        <item x="208"/>
        <item x="203"/>
        <item x="35"/>
        <item x="3"/>
        <item x="304"/>
        <item x="122"/>
        <item x="345"/>
        <item x="29"/>
        <item x="69"/>
        <item x="261"/>
        <item x="154"/>
        <item x="124"/>
        <item x="308"/>
        <item x="145"/>
        <item x="257"/>
        <item x="125"/>
        <item x="147"/>
        <item x="117"/>
        <item x="246"/>
        <item x="205"/>
        <item x="319"/>
        <item x="174"/>
        <item x="286"/>
        <item x="83"/>
        <item x="202"/>
        <item x="215"/>
        <item x="31"/>
        <item x="192"/>
        <item x="157"/>
        <item x="265"/>
        <item x="172"/>
        <item x="198"/>
        <item x="10"/>
        <item x="182"/>
        <item x="185"/>
        <item x="190"/>
        <item x="77"/>
        <item x="196"/>
        <item x="311"/>
        <item x="142"/>
        <item x="129"/>
        <item x="36"/>
        <item x="297"/>
        <item x="298"/>
        <item x="300"/>
        <item x="277"/>
        <item x="162"/>
        <item x="271"/>
        <item x="26"/>
        <item x="281"/>
        <item x="173"/>
        <item x="92"/>
        <item x="114"/>
        <item x="358"/>
        <item x="177"/>
        <item x="113"/>
        <item x="15"/>
        <item x="269"/>
        <item x="5"/>
        <item x="329"/>
        <item x="339"/>
        <item x="51"/>
        <item x="334"/>
        <item x="18"/>
        <item x="314"/>
        <item x="65"/>
        <item x="159"/>
        <item x="60"/>
        <item x="94"/>
        <item x="68"/>
        <item x="43"/>
        <item x="151"/>
        <item x="341"/>
        <item x="57"/>
        <item x="88"/>
        <item x="25"/>
        <item x="123"/>
        <item x="160"/>
        <item x="188"/>
        <item x="150"/>
        <item x="349"/>
        <item x="315"/>
        <item x="178"/>
        <item x="135"/>
        <item x="317"/>
        <item x="148"/>
        <item x="206"/>
        <item x="105"/>
        <item x="109"/>
        <item x="21"/>
        <item x="284"/>
        <item x="76"/>
        <item x="355"/>
        <item x="207"/>
        <item x="24"/>
        <item x="223"/>
        <item x="126"/>
        <item x="97"/>
        <item x="248"/>
        <item x="305"/>
        <item x="2"/>
        <item x="242"/>
        <item x="180"/>
        <item x="49"/>
        <item x="306"/>
        <item x="289"/>
        <item x="161"/>
        <item x="273"/>
        <item x="48"/>
        <item x="359"/>
        <item x="287"/>
        <item x="245"/>
        <item x="351"/>
        <item x="244"/>
        <item x="343"/>
        <item x="176"/>
        <item x="146"/>
        <item x="13"/>
        <item x="165"/>
        <item x="127"/>
        <item x="323"/>
        <item x="7"/>
        <item x="72"/>
        <item x="186"/>
        <item x="227"/>
        <item x="54"/>
        <item x="131"/>
        <item x="52"/>
        <item x="33"/>
        <item x="27"/>
        <item x="278"/>
        <item x="89"/>
        <item x="228"/>
        <item x="328"/>
        <item x="108"/>
        <item x="275"/>
        <item x="86"/>
        <item x="63"/>
        <item x="73"/>
        <item x="218"/>
        <item x="137"/>
        <item x="100"/>
        <item x="288"/>
        <item x="219"/>
        <item x="30"/>
        <item x="325"/>
        <item x="331"/>
        <item x="74"/>
        <item x="347"/>
        <item x="253"/>
        <item x="163"/>
        <item x="204"/>
        <item x="217"/>
        <item x="78"/>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0"/>
  </rowFields>
  <rowItems count="11">
    <i>
      <x v="9"/>
    </i>
    <i>
      <x v="28"/>
    </i>
    <i>
      <x v="49"/>
    </i>
    <i>
      <x v="77"/>
    </i>
    <i>
      <x v="93"/>
    </i>
    <i>
      <x v="170"/>
    </i>
    <i>
      <x v="196"/>
    </i>
    <i>
      <x v="222"/>
    </i>
    <i>
      <x v="256"/>
    </i>
    <i>
      <x v="320"/>
    </i>
    <i t="grand">
      <x/>
    </i>
  </rowItems>
  <colFields count="1">
    <field x="-2"/>
  </colFields>
  <colItems count="5">
    <i>
      <x/>
    </i>
    <i i="1">
      <x v="1"/>
    </i>
    <i i="2">
      <x v="2"/>
    </i>
    <i i="3">
      <x v="3"/>
    </i>
    <i i="4">
      <x v="4"/>
    </i>
  </colItems>
  <dataFields count="5">
    <dataField name="Order Change w.r.t. same day last week" fld="12" baseField="0" baseItem="0" numFmtId="10"/>
    <dataField name="L2M " fld="19" baseField="22" baseItem="208" numFmtId="10"/>
    <dataField name="M2C " fld="20" baseField="0" baseItem="28" numFmtId="10"/>
    <dataField name="C2P " fld="21" baseField="22" baseItem="52" numFmtId="10"/>
    <dataField name="P2O " fld="22" baseField="0" baseItem="77" numFmtId="10"/>
  </dataFields>
  <formats count="10">
    <format dxfId="51">
      <pivotArea collapsedLevelsAreSubtotals="1" fieldPosition="0">
        <references count="2">
          <reference field="4294967294" count="1" selected="0">
            <x v="1"/>
          </reference>
          <reference field="0" count="1">
            <x v="28"/>
          </reference>
        </references>
      </pivotArea>
    </format>
    <format dxfId="50">
      <pivotArea collapsedLevelsAreSubtotals="1" fieldPosition="0">
        <references count="2">
          <reference field="4294967294" count="1" selected="0">
            <x v="1"/>
          </reference>
          <reference field="0" count="1">
            <x v="28"/>
          </reference>
        </references>
      </pivotArea>
    </format>
    <format dxfId="49">
      <pivotArea collapsedLevelsAreSubtotals="1" fieldPosition="0">
        <references count="2">
          <reference field="4294967294" count="1" selected="0">
            <x v="1"/>
          </reference>
          <reference field="0" count="1">
            <x v="28"/>
          </reference>
        </references>
      </pivotArea>
    </format>
    <format dxfId="48">
      <pivotArea collapsedLevelsAreSubtotals="1" fieldPosition="0">
        <references count="2">
          <reference field="4294967294" count="1" selected="0">
            <x v="1"/>
          </reference>
          <reference field="0" count="1">
            <x v="28"/>
          </reference>
        </references>
      </pivotArea>
    </format>
    <format dxfId="47">
      <pivotArea collapsedLevelsAreSubtotals="1" fieldPosition="0">
        <references count="2">
          <reference field="4294967294" count="1" selected="0">
            <x v="2"/>
          </reference>
          <reference field="0" count="1">
            <x v="93"/>
          </reference>
        </references>
      </pivotArea>
    </format>
    <format dxfId="46">
      <pivotArea collapsedLevelsAreSubtotals="1" fieldPosition="0">
        <references count="2">
          <reference field="4294967294" count="1" selected="0">
            <x v="2"/>
          </reference>
          <reference field="0" count="1">
            <x v="49"/>
          </reference>
        </references>
      </pivotArea>
    </format>
    <format dxfId="45">
      <pivotArea collapsedLevelsAreSubtotals="1" fieldPosition="0">
        <references count="2">
          <reference field="4294967294" count="1" selected="0">
            <x v="3"/>
          </reference>
          <reference field="0" count="1">
            <x v="222"/>
          </reference>
        </references>
      </pivotArea>
    </format>
    <format dxfId="44">
      <pivotArea collapsedLevelsAreSubtotals="1" fieldPosition="0">
        <references count="2">
          <reference field="4294967294" count="1" selected="0">
            <x v="2"/>
          </reference>
          <reference field="0" count="2">
            <x v="256"/>
            <x v="320"/>
          </reference>
        </references>
      </pivotArea>
    </format>
    <format dxfId="43">
      <pivotArea collapsedLevelsAreSubtotals="1" fieldPosition="0">
        <references count="2">
          <reference field="4294967294" count="1" selected="0">
            <x v="1"/>
          </reference>
          <reference field="0" count="1">
            <x v="196"/>
          </reference>
        </references>
      </pivotArea>
    </format>
    <format dxfId="42">
      <pivotArea collapsedLevelsAreSubtotals="1" fieldPosition="0">
        <references count="2">
          <reference field="4294967294" count="1" selected="0">
            <x v="4"/>
          </reference>
          <reference field="0" count="1">
            <x v="77"/>
          </reference>
        </references>
      </pivotArea>
    </format>
  </formats>
  <pivotTableStyleInfo name="PivotStyleLight16"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CA88E3-926A-447F-B648-12FC7EB4CEC8}" name="PivotTable21"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High Order Date">
  <location ref="B111:G127" firstHeaderRow="0" firstDataRow="1" firstDataCol="1"/>
  <pivotFields count="17">
    <pivotField axis="axisRow" numFmtId="14" showAll="0" measureFilter="1" sortType="descending">
      <items count="367">
        <item x="347"/>
        <item x="324"/>
        <item x="270"/>
        <item x="205"/>
        <item x="117"/>
        <item x="162"/>
        <item x="178"/>
        <item x="307"/>
        <item x="145"/>
        <item x="107"/>
        <item x="16"/>
        <item x="339"/>
        <item x="90"/>
        <item x="262"/>
        <item x="60"/>
        <item x="65"/>
        <item x="358"/>
        <item x="51"/>
        <item x="288"/>
        <item x="59"/>
        <item x="91"/>
        <item x="252"/>
        <item x="342"/>
        <item x="225"/>
        <item x="277"/>
        <item x="116"/>
        <item x="37"/>
        <item x="45"/>
        <item x="227"/>
        <item x="150"/>
        <item x="254"/>
        <item x="217"/>
        <item x="331"/>
        <item x="22"/>
        <item x="148"/>
        <item x="10"/>
        <item x="182"/>
        <item x="249"/>
        <item x="92"/>
        <item x="360"/>
        <item x="365"/>
        <item x="248"/>
        <item x="136"/>
        <item x="243"/>
        <item x="74"/>
        <item x="142"/>
        <item x="73"/>
        <item x="212"/>
        <item x="302"/>
        <item x="106"/>
        <item x="3"/>
        <item x="234"/>
        <item x="203"/>
        <item x="13"/>
        <item x="2"/>
        <item x="198"/>
        <item x="283"/>
        <item x="345"/>
        <item x="143"/>
        <item x="265"/>
        <item x="280"/>
        <item x="173"/>
        <item x="336"/>
        <item x="298"/>
        <item x="296"/>
        <item x="231"/>
        <item x="364"/>
        <item x="352"/>
        <item x="95"/>
        <item x="158"/>
        <item x="14"/>
        <item x="39"/>
        <item x="269"/>
        <item x="285"/>
        <item x="197"/>
        <item x="177"/>
        <item x="304"/>
        <item x="0"/>
        <item x="157"/>
        <item x="290"/>
        <item x="344"/>
        <item x="112"/>
        <item x="7"/>
        <item x="123"/>
        <item x="236"/>
        <item x="164"/>
        <item x="175"/>
        <item x="312"/>
        <item x="135"/>
        <item x="305"/>
        <item x="42"/>
        <item x="334"/>
        <item x="53"/>
        <item x="77"/>
        <item x="318"/>
        <item x="72"/>
        <item x="351"/>
        <item x="111"/>
        <item x="325"/>
        <item x="362"/>
        <item x="32"/>
        <item x="348"/>
        <item x="58"/>
        <item x="321"/>
        <item x="242"/>
        <item x="132"/>
        <item x="102"/>
        <item x="6"/>
        <item x="319"/>
        <item x="244"/>
        <item x="247"/>
        <item x="333"/>
        <item x="146"/>
        <item x="211"/>
        <item x="19"/>
        <item x="276"/>
        <item x="235"/>
        <item x="194"/>
        <item x="68"/>
        <item x="246"/>
        <item x="240"/>
        <item x="315"/>
        <item x="151"/>
        <item x="207"/>
        <item x="153"/>
        <item x="172"/>
        <item x="359"/>
        <item x="17"/>
        <item x="281"/>
        <item x="82"/>
        <item x="52"/>
        <item x="278"/>
        <item x="184"/>
        <item x="38"/>
        <item x="310"/>
        <item x="139"/>
        <item x="40"/>
        <item x="170"/>
        <item x="108"/>
        <item x="167"/>
        <item x="226"/>
        <item x="221"/>
        <item x="185"/>
        <item x="104"/>
        <item x="300"/>
        <item x="54"/>
        <item x="64"/>
        <item x="100"/>
        <item x="191"/>
        <item x="20"/>
        <item x="354"/>
        <item x="163"/>
        <item x="149"/>
        <item x="311"/>
        <item x="332"/>
        <item x="233"/>
        <item x="297"/>
        <item x="322"/>
        <item x="199"/>
        <item x="327"/>
        <item x="35"/>
        <item x="271"/>
        <item x="340"/>
        <item x="128"/>
        <item x="237"/>
        <item x="75"/>
        <item x="176"/>
        <item x="192"/>
        <item x="137"/>
        <item x="215"/>
        <item x="15"/>
        <item x="317"/>
        <item x="160"/>
        <item x="1"/>
        <item x="193"/>
        <item x="329"/>
        <item x="129"/>
        <item x="41"/>
        <item x="89"/>
        <item x="105"/>
        <item x="21"/>
        <item x="156"/>
        <item x="219"/>
        <item x="238"/>
        <item x="29"/>
        <item x="113"/>
        <item x="213"/>
        <item x="259"/>
        <item x="110"/>
        <item x="56"/>
        <item x="239"/>
        <item x="18"/>
        <item x="335"/>
        <item x="43"/>
        <item x="98"/>
        <item x="258"/>
        <item x="279"/>
        <item x="155"/>
        <item x="229"/>
        <item x="204"/>
        <item x="308"/>
        <item x="174"/>
        <item x="257"/>
        <item x="166"/>
        <item x="196"/>
        <item x="228"/>
        <item x="9"/>
        <item x="343"/>
        <item x="66"/>
        <item x="86"/>
        <item x="83"/>
        <item x="293"/>
        <item x="224"/>
        <item x="147"/>
        <item x="131"/>
        <item x="291"/>
        <item x="96"/>
        <item x="341"/>
        <item x="30"/>
        <item x="93"/>
        <item x="180"/>
        <item x="202"/>
        <item x="350"/>
        <item x="28"/>
        <item x="189"/>
        <item x="4"/>
        <item x="133"/>
        <item x="284"/>
        <item x="214"/>
        <item x="206"/>
        <item x="187"/>
        <item x="88"/>
        <item x="188"/>
        <item x="301"/>
        <item x="181"/>
        <item x="267"/>
        <item x="338"/>
        <item x="275"/>
        <item x="230"/>
        <item x="282"/>
        <item x="130"/>
        <item x="49"/>
        <item x="355"/>
        <item x="264"/>
        <item x="126"/>
        <item x="349"/>
        <item x="179"/>
        <item x="195"/>
        <item x="114"/>
        <item x="303"/>
        <item x="44"/>
        <item x="220"/>
        <item x="23"/>
        <item x="263"/>
        <item x="33"/>
        <item x="125"/>
        <item x="168"/>
        <item x="218"/>
        <item x="346"/>
        <item x="273"/>
        <item x="169"/>
        <item x="330"/>
        <item x="165"/>
        <item x="67"/>
        <item x="357"/>
        <item x="69"/>
        <item x="320"/>
        <item x="26"/>
        <item x="36"/>
        <item x="85"/>
        <item x="232"/>
        <item x="12"/>
        <item x="48"/>
        <item x="101"/>
        <item x="274"/>
        <item x="186"/>
        <item x="208"/>
        <item x="289"/>
        <item x="268"/>
        <item x="57"/>
        <item x="287"/>
        <item x="47"/>
        <item x="201"/>
        <item x="363"/>
        <item x="295"/>
        <item x="313"/>
        <item x="161"/>
        <item x="55"/>
        <item x="356"/>
        <item x="115"/>
        <item x="210"/>
        <item x="103"/>
        <item x="253"/>
        <item x="97"/>
        <item x="256"/>
        <item x="337"/>
        <item x="63"/>
        <item x="141"/>
        <item x="78"/>
        <item x="323"/>
        <item x="261"/>
        <item x="200"/>
        <item x="24"/>
        <item x="328"/>
        <item x="70"/>
        <item x="31"/>
        <item x="223"/>
        <item x="109"/>
        <item x="8"/>
        <item x="251"/>
        <item x="152"/>
        <item x="250"/>
        <item x="190"/>
        <item x="94"/>
        <item x="266"/>
        <item x="140"/>
        <item x="326"/>
        <item x="119"/>
        <item x="5"/>
        <item x="80"/>
        <item x="299"/>
        <item x="245"/>
        <item x="121"/>
        <item x="124"/>
        <item x="99"/>
        <item x="306"/>
        <item x="286"/>
        <item x="309"/>
        <item x="209"/>
        <item x="292"/>
        <item x="46"/>
        <item x="255"/>
        <item x="260"/>
        <item x="159"/>
        <item x="81"/>
        <item x="25"/>
        <item x="216"/>
        <item x="84"/>
        <item x="11"/>
        <item x="61"/>
        <item x="316"/>
        <item x="154"/>
        <item x="87"/>
        <item x="241"/>
        <item x="222"/>
        <item x="118"/>
        <item x="120"/>
        <item x="76"/>
        <item x="62"/>
        <item x="353"/>
        <item x="122"/>
        <item x="144"/>
        <item x="127"/>
        <item x="294"/>
        <item x="71"/>
        <item x="79"/>
        <item x="134"/>
        <item x="138"/>
        <item x="171"/>
        <item x="314"/>
        <item x="50"/>
        <item x="27"/>
        <item x="272"/>
        <item x="361"/>
        <item x="34"/>
        <item x="183"/>
        <item t="default"/>
      </items>
      <autoSortScope>
        <pivotArea dataOnly="0" outline="0" fieldPosition="0">
          <references count="1">
            <reference field="4294967294" count="1" selected="0">
              <x v="0"/>
            </reference>
          </references>
        </pivotArea>
      </autoSortScope>
    </pivotField>
    <pivotField showAll="0"/>
    <pivotField dataField="1" numFmtId="9" showAll="0"/>
    <pivotField dataField="1" showAll="0"/>
    <pivotField dataField="1" showAll="0"/>
    <pivotField dataField="1" showAll="0"/>
    <pivotField showAll="0"/>
    <pivotField showAll="0"/>
    <pivotField numFmtId="9"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6">
    <i>
      <x v="327"/>
    </i>
    <i>
      <x v="203"/>
    </i>
    <i>
      <x v="56"/>
    </i>
    <i>
      <x v="35"/>
    </i>
    <i>
      <x v="177"/>
    </i>
    <i>
      <x v="263"/>
    </i>
    <i>
      <x v="229"/>
    </i>
    <i>
      <x v="16"/>
    </i>
    <i>
      <x v="67"/>
    </i>
    <i>
      <x v="100"/>
    </i>
    <i>
      <x v="21"/>
    </i>
    <i>
      <x v="84"/>
    </i>
    <i>
      <x v="107"/>
    </i>
    <i>
      <x v="293"/>
    </i>
    <i>
      <x v="103"/>
    </i>
    <i t="grand">
      <x/>
    </i>
  </rowItems>
  <colFields count="1">
    <field x="-2"/>
  </colFields>
  <colItems count="5">
    <i>
      <x/>
    </i>
    <i i="1">
      <x v="1"/>
    </i>
    <i i="2">
      <x v="2"/>
    </i>
    <i i="3">
      <x v="3"/>
    </i>
    <i i="4">
      <x v="4"/>
    </i>
  </colItems>
  <dataFields count="5">
    <dataField name="Order change w.r.t last week same day" fld="9" baseField="0" baseItem="0" numFmtId="10"/>
    <dataField name="Sum of Average Discount" fld="2" baseField="0" baseItem="286" numFmtId="10"/>
    <dataField name="Sum of Avearge Packaging charges" fld="4" baseField="0" baseItem="0"/>
    <dataField name="Sum of Average Delivery Charges" fld="5" baseField="0" baseItem="0"/>
    <dataField name="Sum of Out of stock Items per restaurant" fld="3" baseField="0" baseItem="0"/>
  </dataFields>
  <chartFormats count="25">
    <chartFormat chart="3"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4"/>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5" series="1">
      <pivotArea type="data" outline="0" fieldPosition="0">
        <references count="1">
          <reference field="4294967294" count="1" selected="0">
            <x v="4"/>
          </reference>
        </references>
      </pivotArea>
    </chartFormat>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 chart="18" format="2" series="1">
      <pivotArea type="data" outline="0" fieldPosition="0">
        <references count="1">
          <reference field="4294967294" count="1" selected="0">
            <x v="2"/>
          </reference>
        </references>
      </pivotArea>
    </chartFormat>
    <chartFormat chart="18" format="3" series="1">
      <pivotArea type="data" outline="0" fieldPosition="0">
        <references count="1">
          <reference field="4294967294" count="1" selected="0">
            <x v="3"/>
          </reference>
        </references>
      </pivotArea>
    </chartFormat>
    <chartFormat chart="18" format="4" series="1">
      <pivotArea type="data" outline="0" fieldPosition="0">
        <references count="1">
          <reference field="4294967294" count="1" selected="0">
            <x v="4"/>
          </reference>
        </references>
      </pivotArea>
    </chartFormat>
    <chartFormat chart="20"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2"/>
          </reference>
        </references>
      </pivotArea>
    </chartFormat>
    <chartFormat chart="20" format="7" series="1">
      <pivotArea type="data" outline="0" fieldPosition="0">
        <references count="1">
          <reference field="4294967294" count="1" selected="0">
            <x v="3"/>
          </reference>
        </references>
      </pivotArea>
    </chartFormat>
    <chartFormat chart="20" format="8" series="1">
      <pivotArea type="data" outline="0" fieldPosition="0">
        <references count="1">
          <reference field="4294967294" count="1" selected="0">
            <x v="4"/>
          </reference>
        </references>
      </pivotArea>
    </chartFormat>
    <chartFormat chart="20" format="9" series="1">
      <pivotArea type="data" outline="0" fieldPosition="0">
        <references count="1">
          <reference field="4294967294" count="1" selected="0">
            <x v="1"/>
          </reference>
        </references>
      </pivotArea>
    </chartFormat>
    <chartFormat chart="21" format="10" series="1">
      <pivotArea type="data" outline="0" fieldPosition="0">
        <references count="1">
          <reference field="4294967294" count="1" selected="0">
            <x v="0"/>
          </reference>
        </references>
      </pivotArea>
    </chartFormat>
    <chartFormat chart="21" format="11" series="1">
      <pivotArea type="data" outline="0" fieldPosition="0">
        <references count="1">
          <reference field="4294967294" count="1" selected="0">
            <x v="2"/>
          </reference>
        </references>
      </pivotArea>
    </chartFormat>
    <chartFormat chart="21" format="12" series="1">
      <pivotArea type="data" outline="0" fieldPosition="0">
        <references count="1">
          <reference field="4294967294" count="1" selected="0">
            <x v="3"/>
          </reference>
        </references>
      </pivotArea>
    </chartFormat>
    <chartFormat chart="21" format="13" series="1">
      <pivotArea type="data" outline="0" fieldPosition="0">
        <references count="1">
          <reference field="4294967294" count="1" selected="0">
            <x v="4"/>
          </reference>
        </references>
      </pivotArea>
    </chartFormat>
    <chartFormat chart="21"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6"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E7A5C1-277A-484A-BAC3-49C15DE501D4}" name="PivotTable20"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lowest Order Date">
  <location ref="A66:F82" firstHeaderRow="0" firstDataRow="1" firstDataCol="1"/>
  <pivotFields count="17">
    <pivotField axis="axisRow" numFmtId="14" showAll="0" measureFilter="1" sortType="descending">
      <items count="367">
        <item x="347"/>
        <item x="324"/>
        <item x="270"/>
        <item x="205"/>
        <item x="117"/>
        <item x="162"/>
        <item x="178"/>
        <item x="307"/>
        <item x="145"/>
        <item x="107"/>
        <item x="16"/>
        <item x="339"/>
        <item x="90"/>
        <item x="262"/>
        <item x="60"/>
        <item x="65"/>
        <item x="358"/>
        <item x="51"/>
        <item x="288"/>
        <item x="59"/>
        <item x="91"/>
        <item x="252"/>
        <item x="342"/>
        <item x="225"/>
        <item x="277"/>
        <item x="116"/>
        <item x="37"/>
        <item x="45"/>
        <item x="227"/>
        <item x="150"/>
        <item x="254"/>
        <item x="217"/>
        <item x="331"/>
        <item x="22"/>
        <item x="148"/>
        <item x="10"/>
        <item x="182"/>
        <item x="249"/>
        <item x="92"/>
        <item x="360"/>
        <item x="365"/>
        <item x="248"/>
        <item x="136"/>
        <item x="243"/>
        <item x="74"/>
        <item x="142"/>
        <item x="73"/>
        <item x="212"/>
        <item x="302"/>
        <item x="106"/>
        <item x="3"/>
        <item x="234"/>
        <item x="203"/>
        <item x="13"/>
        <item x="2"/>
        <item x="198"/>
        <item x="283"/>
        <item x="345"/>
        <item x="143"/>
        <item x="265"/>
        <item x="280"/>
        <item x="173"/>
        <item x="336"/>
        <item x="298"/>
        <item x="296"/>
        <item x="231"/>
        <item x="364"/>
        <item x="352"/>
        <item x="95"/>
        <item x="158"/>
        <item x="14"/>
        <item x="39"/>
        <item x="269"/>
        <item x="285"/>
        <item x="197"/>
        <item x="177"/>
        <item x="304"/>
        <item x="0"/>
        <item x="157"/>
        <item x="290"/>
        <item x="344"/>
        <item x="112"/>
        <item x="7"/>
        <item x="123"/>
        <item x="236"/>
        <item x="164"/>
        <item x="175"/>
        <item x="312"/>
        <item x="135"/>
        <item x="305"/>
        <item x="42"/>
        <item x="334"/>
        <item x="53"/>
        <item x="77"/>
        <item x="318"/>
        <item x="72"/>
        <item x="351"/>
        <item x="111"/>
        <item x="325"/>
        <item x="362"/>
        <item x="32"/>
        <item x="348"/>
        <item x="58"/>
        <item x="321"/>
        <item x="242"/>
        <item x="132"/>
        <item x="102"/>
        <item x="6"/>
        <item x="319"/>
        <item x="244"/>
        <item x="247"/>
        <item x="333"/>
        <item x="146"/>
        <item x="211"/>
        <item x="19"/>
        <item x="276"/>
        <item x="235"/>
        <item x="194"/>
        <item x="68"/>
        <item x="246"/>
        <item x="240"/>
        <item x="315"/>
        <item x="151"/>
        <item x="207"/>
        <item x="153"/>
        <item x="172"/>
        <item x="359"/>
        <item x="17"/>
        <item x="281"/>
        <item x="82"/>
        <item x="52"/>
        <item x="278"/>
        <item x="184"/>
        <item x="38"/>
        <item x="310"/>
        <item x="139"/>
        <item x="40"/>
        <item x="170"/>
        <item x="108"/>
        <item x="167"/>
        <item x="226"/>
        <item x="221"/>
        <item x="185"/>
        <item x="104"/>
        <item x="300"/>
        <item x="54"/>
        <item x="64"/>
        <item x="100"/>
        <item x="191"/>
        <item x="20"/>
        <item x="354"/>
        <item x="163"/>
        <item x="149"/>
        <item x="311"/>
        <item x="332"/>
        <item x="233"/>
        <item x="297"/>
        <item x="322"/>
        <item x="199"/>
        <item x="327"/>
        <item x="35"/>
        <item x="271"/>
        <item x="340"/>
        <item x="128"/>
        <item x="237"/>
        <item x="75"/>
        <item x="176"/>
        <item x="192"/>
        <item x="137"/>
        <item x="215"/>
        <item x="15"/>
        <item x="317"/>
        <item x="160"/>
        <item x="1"/>
        <item x="193"/>
        <item x="329"/>
        <item x="129"/>
        <item x="41"/>
        <item x="89"/>
        <item x="105"/>
        <item x="21"/>
        <item x="156"/>
        <item x="219"/>
        <item x="238"/>
        <item x="29"/>
        <item x="113"/>
        <item x="213"/>
        <item x="259"/>
        <item x="110"/>
        <item x="56"/>
        <item x="239"/>
        <item x="18"/>
        <item x="335"/>
        <item x="43"/>
        <item x="98"/>
        <item x="258"/>
        <item x="279"/>
        <item x="155"/>
        <item x="229"/>
        <item x="204"/>
        <item x="308"/>
        <item x="174"/>
        <item x="257"/>
        <item x="166"/>
        <item x="196"/>
        <item x="228"/>
        <item x="9"/>
        <item x="343"/>
        <item x="66"/>
        <item x="86"/>
        <item x="83"/>
        <item x="293"/>
        <item x="224"/>
        <item x="147"/>
        <item x="131"/>
        <item x="291"/>
        <item x="96"/>
        <item x="341"/>
        <item x="30"/>
        <item x="93"/>
        <item x="180"/>
        <item x="202"/>
        <item x="350"/>
        <item x="28"/>
        <item x="189"/>
        <item x="4"/>
        <item x="133"/>
        <item x="284"/>
        <item x="214"/>
        <item x="206"/>
        <item x="187"/>
        <item x="88"/>
        <item x="188"/>
        <item x="301"/>
        <item x="181"/>
        <item x="267"/>
        <item x="338"/>
        <item x="275"/>
        <item x="230"/>
        <item x="282"/>
        <item x="130"/>
        <item x="49"/>
        <item x="355"/>
        <item x="264"/>
        <item x="126"/>
        <item x="349"/>
        <item x="179"/>
        <item x="195"/>
        <item x="114"/>
        <item x="303"/>
        <item x="44"/>
        <item x="220"/>
        <item x="23"/>
        <item x="263"/>
        <item x="33"/>
        <item x="125"/>
        <item x="168"/>
        <item x="218"/>
        <item x="346"/>
        <item x="273"/>
        <item x="169"/>
        <item x="330"/>
        <item x="165"/>
        <item x="67"/>
        <item x="357"/>
        <item x="69"/>
        <item x="320"/>
        <item x="26"/>
        <item x="36"/>
        <item x="85"/>
        <item x="232"/>
        <item x="12"/>
        <item x="48"/>
        <item x="101"/>
        <item x="274"/>
        <item x="186"/>
        <item x="208"/>
        <item x="289"/>
        <item x="268"/>
        <item x="57"/>
        <item x="287"/>
        <item x="47"/>
        <item x="201"/>
        <item x="363"/>
        <item x="295"/>
        <item x="313"/>
        <item x="161"/>
        <item x="55"/>
        <item x="356"/>
        <item x="115"/>
        <item x="210"/>
        <item x="103"/>
        <item x="253"/>
        <item x="97"/>
        <item x="256"/>
        <item x="337"/>
        <item x="63"/>
        <item x="141"/>
        <item x="78"/>
        <item x="323"/>
        <item x="261"/>
        <item x="200"/>
        <item x="24"/>
        <item x="328"/>
        <item x="70"/>
        <item x="31"/>
        <item x="223"/>
        <item x="109"/>
        <item x="8"/>
        <item x="251"/>
        <item x="152"/>
        <item x="250"/>
        <item x="190"/>
        <item x="94"/>
        <item x="266"/>
        <item x="140"/>
        <item x="326"/>
        <item x="119"/>
        <item x="5"/>
        <item x="80"/>
        <item x="299"/>
        <item x="245"/>
        <item x="121"/>
        <item x="124"/>
        <item x="99"/>
        <item x="306"/>
        <item x="286"/>
        <item x="309"/>
        <item x="209"/>
        <item x="292"/>
        <item x="46"/>
        <item x="255"/>
        <item x="260"/>
        <item x="159"/>
        <item x="81"/>
        <item x="25"/>
        <item x="216"/>
        <item x="84"/>
        <item x="11"/>
        <item x="61"/>
        <item x="316"/>
        <item x="154"/>
        <item x="87"/>
        <item x="241"/>
        <item x="222"/>
        <item x="118"/>
        <item x="120"/>
        <item x="76"/>
        <item x="62"/>
        <item x="353"/>
        <item x="122"/>
        <item x="144"/>
        <item x="127"/>
        <item x="294"/>
        <item x="71"/>
        <item x="79"/>
        <item x="134"/>
        <item x="138"/>
        <item x="171"/>
        <item x="314"/>
        <item x="50"/>
        <item x="27"/>
        <item x="272"/>
        <item x="361"/>
        <item x="34"/>
        <item x="183"/>
        <item t="default"/>
      </items>
      <autoSortScope>
        <pivotArea dataOnly="0" outline="0" fieldPosition="0">
          <references count="1">
            <reference field="4294967294" count="1" selected="0">
              <x v="0"/>
            </reference>
          </references>
        </pivotArea>
      </autoSortScope>
    </pivotField>
    <pivotField showAll="0"/>
    <pivotField dataField="1" numFmtId="9" showAll="0"/>
    <pivotField dataField="1" showAll="0"/>
    <pivotField dataField="1" showAll="0"/>
    <pivotField dataField="1" showAll="0"/>
    <pivotField showAll="0"/>
    <pivotField showAll="0"/>
    <pivotField numFmtId="9"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6">
    <i>
      <x v="286"/>
    </i>
    <i>
      <x v="158"/>
    </i>
    <i>
      <x v="101"/>
    </i>
    <i>
      <x v="60"/>
    </i>
    <i>
      <x v="114"/>
    </i>
    <i>
      <x v="9"/>
    </i>
    <i>
      <x v="77"/>
    </i>
    <i>
      <x v="93"/>
    </i>
    <i>
      <x v="256"/>
    </i>
    <i>
      <x v="222"/>
    </i>
    <i>
      <x v="170"/>
    </i>
    <i>
      <x v="49"/>
    </i>
    <i>
      <x v="320"/>
    </i>
    <i>
      <x v="196"/>
    </i>
    <i>
      <x v="28"/>
    </i>
    <i t="grand">
      <x/>
    </i>
  </rowItems>
  <colFields count="1">
    <field x="-2"/>
  </colFields>
  <colItems count="5">
    <i>
      <x/>
    </i>
    <i i="1">
      <x v="1"/>
    </i>
    <i i="2">
      <x v="2"/>
    </i>
    <i i="3">
      <x v="3"/>
    </i>
    <i i="4">
      <x v="4"/>
    </i>
  </colItems>
  <dataFields count="5">
    <dataField name="Order change w.r.t last week same day" fld="9" baseField="0" baseItem="0" numFmtId="10"/>
    <dataField name="Sum of Average Discount" fld="2" baseField="0" baseItem="286" numFmtId="10"/>
    <dataField name="Sum of Avearge Packaging charges" fld="4" baseField="0" baseItem="0"/>
    <dataField name="Sum of Average Delivery Charges" fld="5" baseField="0" baseItem="0"/>
    <dataField name="Sum of Out of stock Items per restaurant" fld="3" baseField="0" baseItem="0"/>
  </dataFields>
  <chartFormats count="10">
    <chartFormat chart="3"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4"/>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5"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top="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1F8556-8AD6-4E37-A2EC-A1F538617782}" name="PivotTable19"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High Order Date">
  <location ref="A46:G62" firstHeaderRow="0" firstDataRow="1" firstDataCol="1"/>
  <pivotFields count="17">
    <pivotField axis="axisRow" numFmtId="14" showAll="0" measureFilter="1" sortType="descending">
      <items count="367">
        <item x="347"/>
        <item x="324"/>
        <item x="270"/>
        <item x="205"/>
        <item x="117"/>
        <item x="162"/>
        <item x="178"/>
        <item x="307"/>
        <item x="145"/>
        <item x="107"/>
        <item x="16"/>
        <item x="339"/>
        <item x="90"/>
        <item x="262"/>
        <item x="60"/>
        <item x="65"/>
        <item x="358"/>
        <item x="51"/>
        <item x="288"/>
        <item x="59"/>
        <item x="91"/>
        <item x="252"/>
        <item x="342"/>
        <item x="225"/>
        <item x="277"/>
        <item x="116"/>
        <item x="37"/>
        <item x="45"/>
        <item x="227"/>
        <item x="150"/>
        <item x="254"/>
        <item x="217"/>
        <item x="331"/>
        <item x="22"/>
        <item x="148"/>
        <item x="10"/>
        <item x="182"/>
        <item x="249"/>
        <item x="92"/>
        <item x="360"/>
        <item x="365"/>
        <item x="248"/>
        <item x="136"/>
        <item x="243"/>
        <item x="74"/>
        <item x="142"/>
        <item x="73"/>
        <item x="212"/>
        <item x="302"/>
        <item x="106"/>
        <item x="3"/>
        <item x="234"/>
        <item x="203"/>
        <item x="13"/>
        <item x="2"/>
        <item x="198"/>
        <item x="283"/>
        <item x="345"/>
        <item x="143"/>
        <item x="265"/>
        <item x="280"/>
        <item x="173"/>
        <item x="336"/>
        <item x="298"/>
        <item x="296"/>
        <item x="231"/>
        <item x="364"/>
        <item x="352"/>
        <item x="95"/>
        <item x="158"/>
        <item x="14"/>
        <item x="39"/>
        <item x="269"/>
        <item x="285"/>
        <item x="197"/>
        <item x="177"/>
        <item x="304"/>
        <item x="0"/>
        <item x="157"/>
        <item x="290"/>
        <item x="344"/>
        <item x="112"/>
        <item x="7"/>
        <item x="123"/>
        <item x="236"/>
        <item x="164"/>
        <item x="175"/>
        <item x="312"/>
        <item x="135"/>
        <item x="305"/>
        <item x="42"/>
        <item x="334"/>
        <item x="53"/>
        <item x="77"/>
        <item x="318"/>
        <item x="72"/>
        <item x="351"/>
        <item x="111"/>
        <item x="325"/>
        <item x="362"/>
        <item x="32"/>
        <item x="348"/>
        <item x="58"/>
        <item x="321"/>
        <item x="242"/>
        <item x="132"/>
        <item x="102"/>
        <item x="6"/>
        <item x="319"/>
        <item x="244"/>
        <item x="247"/>
        <item x="333"/>
        <item x="146"/>
        <item x="211"/>
        <item x="19"/>
        <item x="276"/>
        <item x="235"/>
        <item x="194"/>
        <item x="68"/>
        <item x="246"/>
        <item x="240"/>
        <item x="315"/>
        <item x="151"/>
        <item x="207"/>
        <item x="153"/>
        <item x="172"/>
        <item x="359"/>
        <item x="17"/>
        <item x="281"/>
        <item x="82"/>
        <item x="52"/>
        <item x="278"/>
        <item x="184"/>
        <item x="38"/>
        <item x="310"/>
        <item x="139"/>
        <item x="40"/>
        <item x="170"/>
        <item x="108"/>
        <item x="167"/>
        <item x="226"/>
        <item x="221"/>
        <item x="185"/>
        <item x="104"/>
        <item x="300"/>
        <item x="54"/>
        <item x="64"/>
        <item x="100"/>
        <item x="191"/>
        <item x="20"/>
        <item x="354"/>
        <item x="163"/>
        <item x="149"/>
        <item x="311"/>
        <item x="332"/>
        <item x="233"/>
        <item x="297"/>
        <item x="322"/>
        <item x="199"/>
        <item x="327"/>
        <item x="35"/>
        <item x="271"/>
        <item x="340"/>
        <item x="128"/>
        <item x="237"/>
        <item x="75"/>
        <item x="176"/>
        <item x="192"/>
        <item x="137"/>
        <item x="215"/>
        <item x="15"/>
        <item x="317"/>
        <item x="160"/>
        <item x="1"/>
        <item x="193"/>
        <item x="329"/>
        <item x="129"/>
        <item x="41"/>
        <item x="89"/>
        <item x="105"/>
        <item x="21"/>
        <item x="156"/>
        <item x="219"/>
        <item x="238"/>
        <item x="29"/>
        <item x="113"/>
        <item x="213"/>
        <item x="259"/>
        <item x="110"/>
        <item x="56"/>
        <item x="239"/>
        <item x="18"/>
        <item x="335"/>
        <item x="43"/>
        <item x="98"/>
        <item x="258"/>
        <item x="279"/>
        <item x="155"/>
        <item x="229"/>
        <item x="204"/>
        <item x="308"/>
        <item x="174"/>
        <item x="257"/>
        <item x="166"/>
        <item x="196"/>
        <item x="228"/>
        <item x="9"/>
        <item x="343"/>
        <item x="66"/>
        <item x="86"/>
        <item x="83"/>
        <item x="293"/>
        <item x="224"/>
        <item x="147"/>
        <item x="131"/>
        <item x="291"/>
        <item x="96"/>
        <item x="341"/>
        <item x="30"/>
        <item x="93"/>
        <item x="180"/>
        <item x="202"/>
        <item x="350"/>
        <item x="28"/>
        <item x="189"/>
        <item x="4"/>
        <item x="133"/>
        <item x="284"/>
        <item x="214"/>
        <item x="206"/>
        <item x="187"/>
        <item x="88"/>
        <item x="188"/>
        <item x="301"/>
        <item x="181"/>
        <item x="267"/>
        <item x="338"/>
        <item x="275"/>
        <item x="230"/>
        <item x="282"/>
        <item x="130"/>
        <item x="49"/>
        <item x="355"/>
        <item x="264"/>
        <item x="126"/>
        <item x="349"/>
        <item x="179"/>
        <item x="195"/>
        <item x="114"/>
        <item x="303"/>
        <item x="44"/>
        <item x="220"/>
        <item x="23"/>
        <item x="263"/>
        <item x="33"/>
        <item x="125"/>
        <item x="168"/>
        <item x="218"/>
        <item x="346"/>
        <item x="273"/>
        <item x="169"/>
        <item x="330"/>
        <item x="165"/>
        <item x="67"/>
        <item x="357"/>
        <item x="69"/>
        <item x="320"/>
        <item x="26"/>
        <item x="36"/>
        <item x="85"/>
        <item x="232"/>
        <item x="12"/>
        <item x="48"/>
        <item x="101"/>
        <item x="274"/>
        <item x="186"/>
        <item x="208"/>
        <item x="289"/>
        <item x="268"/>
        <item x="57"/>
        <item x="287"/>
        <item x="47"/>
        <item x="201"/>
        <item x="363"/>
        <item x="295"/>
        <item x="313"/>
        <item x="161"/>
        <item x="55"/>
        <item x="356"/>
        <item x="115"/>
        <item x="210"/>
        <item x="103"/>
        <item x="253"/>
        <item x="97"/>
        <item x="256"/>
        <item x="337"/>
        <item x="63"/>
        <item x="141"/>
        <item x="78"/>
        <item x="323"/>
        <item x="261"/>
        <item x="200"/>
        <item x="24"/>
        <item x="328"/>
        <item x="70"/>
        <item x="31"/>
        <item x="223"/>
        <item x="109"/>
        <item x="8"/>
        <item x="251"/>
        <item x="152"/>
        <item x="250"/>
        <item x="190"/>
        <item x="94"/>
        <item x="266"/>
        <item x="140"/>
        <item x="326"/>
        <item x="119"/>
        <item x="5"/>
        <item x="80"/>
        <item x="299"/>
        <item x="245"/>
        <item x="121"/>
        <item x="124"/>
        <item x="99"/>
        <item x="306"/>
        <item x="286"/>
        <item x="309"/>
        <item x="209"/>
        <item x="292"/>
        <item x="46"/>
        <item x="255"/>
        <item x="260"/>
        <item x="159"/>
        <item x="81"/>
        <item x="25"/>
        <item x="216"/>
        <item x="84"/>
        <item x="11"/>
        <item x="61"/>
        <item x="316"/>
        <item x="154"/>
        <item x="87"/>
        <item x="241"/>
        <item x="222"/>
        <item x="118"/>
        <item x="120"/>
        <item x="76"/>
        <item x="62"/>
        <item x="353"/>
        <item x="122"/>
        <item x="144"/>
        <item x="127"/>
        <item x="294"/>
        <item x="71"/>
        <item x="79"/>
        <item x="134"/>
        <item x="138"/>
        <item x="171"/>
        <item x="314"/>
        <item x="50"/>
        <item x="27"/>
        <item x="272"/>
        <item x="361"/>
        <item x="34"/>
        <item x="183"/>
        <item t="default"/>
      </items>
      <autoSortScope>
        <pivotArea dataOnly="0" outline="0" fieldPosition="0">
          <references count="1">
            <reference field="4294967294" count="1" selected="0">
              <x v="0"/>
            </reference>
          </references>
        </pivotArea>
      </autoSortScope>
    </pivotField>
    <pivotField showAll="0"/>
    <pivotField dataField="1" numFmtId="9" showAll="0"/>
    <pivotField dataField="1" showAll="0"/>
    <pivotField dataField="1" showAll="0"/>
    <pivotField dataField="1" showAll="0"/>
    <pivotField dataField="1" showAll="0"/>
    <pivotField showAll="0"/>
    <pivotField numFmtId="9"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6">
    <i>
      <x v="327"/>
    </i>
    <i>
      <x v="203"/>
    </i>
    <i>
      <x v="56"/>
    </i>
    <i>
      <x v="35"/>
    </i>
    <i>
      <x v="177"/>
    </i>
    <i>
      <x v="263"/>
    </i>
    <i>
      <x v="229"/>
    </i>
    <i>
      <x v="16"/>
    </i>
    <i>
      <x v="67"/>
    </i>
    <i>
      <x v="100"/>
    </i>
    <i>
      <x v="21"/>
    </i>
    <i>
      <x v="84"/>
    </i>
    <i>
      <x v="107"/>
    </i>
    <i>
      <x v="293"/>
    </i>
    <i>
      <x v="103"/>
    </i>
    <i t="grand">
      <x/>
    </i>
  </rowItems>
  <colFields count="1">
    <field x="-2"/>
  </colFields>
  <colItems count="6">
    <i>
      <x/>
    </i>
    <i i="1">
      <x v="1"/>
    </i>
    <i i="2">
      <x v="2"/>
    </i>
    <i i="3">
      <x v="3"/>
    </i>
    <i i="4">
      <x v="4"/>
    </i>
    <i i="5">
      <x v="5"/>
    </i>
  </colItems>
  <dataFields count="6">
    <dataField name="Order change w.r.t last week same day" fld="9" baseField="0" baseItem="0" numFmtId="10"/>
    <dataField name="Average of Average Discount" fld="2" subtotal="average" baseField="0" baseItem="327" numFmtId="10"/>
    <dataField name="Sum of Avearge Packaging charges" fld="4" baseField="0" baseItem="0"/>
    <dataField name="Sum of Average Delivery Charges" fld="5" baseField="0" baseItem="0"/>
    <dataField name="Sum of Avg Cost for two" fld="6" baseField="0" baseItem="0"/>
    <dataField name="Sum of Out of stock Items per restaurant" fld="3" baseField="0" baseItem="0"/>
  </dataFields>
  <chartFormats count="6">
    <chartFormat chart="3"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5"/>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9502361-CC95-4EE6-9B65-377112BA9036}" name="PivotTable18"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Lowest Order Date">
  <location ref="A28:F44" firstHeaderRow="0" firstDataRow="1" firstDataCol="1"/>
  <pivotFields count="17">
    <pivotField axis="axisRow" numFmtId="14" showAll="0" measureFilter="1" sortType="descending">
      <items count="367">
        <item x="347"/>
        <item x="324"/>
        <item x="270"/>
        <item x="205"/>
        <item x="117"/>
        <item x="162"/>
        <item x="178"/>
        <item x="307"/>
        <item x="145"/>
        <item x="107"/>
        <item x="16"/>
        <item x="339"/>
        <item x="90"/>
        <item x="262"/>
        <item x="60"/>
        <item x="65"/>
        <item x="358"/>
        <item x="51"/>
        <item x="288"/>
        <item x="59"/>
        <item x="91"/>
        <item x="252"/>
        <item x="342"/>
        <item x="225"/>
        <item x="277"/>
        <item x="116"/>
        <item x="37"/>
        <item x="45"/>
        <item x="227"/>
        <item x="150"/>
        <item x="254"/>
        <item x="217"/>
        <item x="331"/>
        <item x="22"/>
        <item x="148"/>
        <item x="10"/>
        <item x="182"/>
        <item x="249"/>
        <item x="92"/>
        <item x="360"/>
        <item x="365"/>
        <item x="248"/>
        <item x="136"/>
        <item x="243"/>
        <item x="74"/>
        <item x="142"/>
        <item x="73"/>
        <item x="212"/>
        <item x="302"/>
        <item x="106"/>
        <item x="3"/>
        <item x="234"/>
        <item x="203"/>
        <item x="13"/>
        <item x="2"/>
        <item x="198"/>
        <item x="283"/>
        <item x="345"/>
        <item x="143"/>
        <item x="265"/>
        <item x="280"/>
        <item x="173"/>
        <item x="336"/>
        <item x="298"/>
        <item x="296"/>
        <item x="231"/>
        <item x="364"/>
        <item x="352"/>
        <item x="95"/>
        <item x="158"/>
        <item x="14"/>
        <item x="39"/>
        <item x="269"/>
        <item x="285"/>
        <item x="197"/>
        <item x="177"/>
        <item x="304"/>
        <item x="0"/>
        <item x="157"/>
        <item x="290"/>
        <item x="344"/>
        <item x="112"/>
        <item x="7"/>
        <item x="123"/>
        <item x="236"/>
        <item x="164"/>
        <item x="175"/>
        <item x="312"/>
        <item x="135"/>
        <item x="305"/>
        <item x="42"/>
        <item x="334"/>
        <item x="53"/>
        <item x="77"/>
        <item x="318"/>
        <item x="72"/>
        <item x="351"/>
        <item x="111"/>
        <item x="325"/>
        <item x="362"/>
        <item x="32"/>
        <item x="348"/>
        <item x="58"/>
        <item x="321"/>
        <item x="242"/>
        <item x="132"/>
        <item x="102"/>
        <item x="6"/>
        <item x="319"/>
        <item x="244"/>
        <item x="247"/>
        <item x="333"/>
        <item x="146"/>
        <item x="211"/>
        <item x="19"/>
        <item x="276"/>
        <item x="235"/>
        <item x="194"/>
        <item x="68"/>
        <item x="246"/>
        <item x="240"/>
        <item x="315"/>
        <item x="151"/>
        <item x="207"/>
        <item x="153"/>
        <item x="172"/>
        <item x="359"/>
        <item x="17"/>
        <item x="281"/>
        <item x="82"/>
        <item x="52"/>
        <item x="278"/>
        <item x="184"/>
        <item x="38"/>
        <item x="310"/>
        <item x="139"/>
        <item x="40"/>
        <item x="170"/>
        <item x="108"/>
        <item x="167"/>
        <item x="226"/>
        <item x="221"/>
        <item x="185"/>
        <item x="104"/>
        <item x="300"/>
        <item x="54"/>
        <item x="64"/>
        <item x="100"/>
        <item x="191"/>
        <item x="20"/>
        <item x="354"/>
        <item x="163"/>
        <item x="149"/>
        <item x="311"/>
        <item x="332"/>
        <item x="233"/>
        <item x="297"/>
        <item x="322"/>
        <item x="199"/>
        <item x="327"/>
        <item x="35"/>
        <item x="271"/>
        <item x="340"/>
        <item x="128"/>
        <item x="237"/>
        <item x="75"/>
        <item x="176"/>
        <item x="192"/>
        <item x="137"/>
        <item x="215"/>
        <item x="15"/>
        <item x="317"/>
        <item x="160"/>
        <item x="1"/>
        <item x="193"/>
        <item x="329"/>
        <item x="129"/>
        <item x="41"/>
        <item x="89"/>
        <item x="105"/>
        <item x="21"/>
        <item x="156"/>
        <item x="219"/>
        <item x="238"/>
        <item x="29"/>
        <item x="113"/>
        <item x="213"/>
        <item x="259"/>
        <item x="110"/>
        <item x="56"/>
        <item x="239"/>
        <item x="18"/>
        <item x="335"/>
        <item x="43"/>
        <item x="98"/>
        <item x="258"/>
        <item x="279"/>
        <item x="155"/>
        <item x="229"/>
        <item x="204"/>
        <item x="308"/>
        <item x="174"/>
        <item x="257"/>
        <item x="166"/>
        <item x="196"/>
        <item x="228"/>
        <item x="9"/>
        <item x="343"/>
        <item x="66"/>
        <item x="86"/>
        <item x="83"/>
        <item x="293"/>
        <item x="224"/>
        <item x="147"/>
        <item x="131"/>
        <item x="291"/>
        <item x="96"/>
        <item x="341"/>
        <item x="30"/>
        <item x="93"/>
        <item x="180"/>
        <item x="202"/>
        <item x="350"/>
        <item x="28"/>
        <item x="189"/>
        <item x="4"/>
        <item x="133"/>
        <item x="284"/>
        <item x="214"/>
        <item x="206"/>
        <item x="187"/>
        <item x="88"/>
        <item x="188"/>
        <item x="301"/>
        <item x="181"/>
        <item x="267"/>
        <item x="338"/>
        <item x="275"/>
        <item x="230"/>
        <item x="282"/>
        <item x="130"/>
        <item x="49"/>
        <item x="355"/>
        <item x="264"/>
        <item x="126"/>
        <item x="349"/>
        <item x="179"/>
        <item x="195"/>
        <item x="114"/>
        <item x="303"/>
        <item x="44"/>
        <item x="220"/>
        <item x="23"/>
        <item x="263"/>
        <item x="33"/>
        <item x="125"/>
        <item x="168"/>
        <item x="218"/>
        <item x="346"/>
        <item x="273"/>
        <item x="169"/>
        <item x="330"/>
        <item x="165"/>
        <item x="67"/>
        <item x="357"/>
        <item x="69"/>
        <item x="320"/>
        <item x="26"/>
        <item x="36"/>
        <item x="85"/>
        <item x="232"/>
        <item x="12"/>
        <item x="48"/>
        <item x="101"/>
        <item x="274"/>
        <item x="186"/>
        <item x="208"/>
        <item x="289"/>
        <item x="268"/>
        <item x="57"/>
        <item x="287"/>
        <item x="47"/>
        <item x="201"/>
        <item x="363"/>
        <item x="295"/>
        <item x="313"/>
        <item x="161"/>
        <item x="55"/>
        <item x="356"/>
        <item x="115"/>
        <item x="210"/>
        <item x="103"/>
        <item x="253"/>
        <item x="97"/>
        <item x="256"/>
        <item x="337"/>
        <item x="63"/>
        <item x="141"/>
        <item x="78"/>
        <item x="323"/>
        <item x="261"/>
        <item x="200"/>
        <item x="24"/>
        <item x="328"/>
        <item x="70"/>
        <item x="31"/>
        <item x="223"/>
        <item x="109"/>
        <item x="8"/>
        <item x="251"/>
        <item x="152"/>
        <item x="250"/>
        <item x="190"/>
        <item x="94"/>
        <item x="266"/>
        <item x="140"/>
        <item x="326"/>
        <item x="119"/>
        <item x="5"/>
        <item x="80"/>
        <item x="299"/>
        <item x="245"/>
        <item x="121"/>
        <item x="124"/>
        <item x="99"/>
        <item x="306"/>
        <item x="286"/>
        <item x="309"/>
        <item x="209"/>
        <item x="292"/>
        <item x="46"/>
        <item x="255"/>
        <item x="260"/>
        <item x="159"/>
        <item x="81"/>
        <item x="25"/>
        <item x="216"/>
        <item x="84"/>
        <item x="11"/>
        <item x="61"/>
        <item x="316"/>
        <item x="154"/>
        <item x="87"/>
        <item x="241"/>
        <item x="222"/>
        <item x="118"/>
        <item x="120"/>
        <item x="76"/>
        <item x="62"/>
        <item x="353"/>
        <item x="122"/>
        <item x="144"/>
        <item x="127"/>
        <item x="294"/>
        <item x="71"/>
        <item x="79"/>
        <item x="134"/>
        <item x="138"/>
        <item x="171"/>
        <item x="314"/>
        <item x="50"/>
        <item x="27"/>
        <item x="272"/>
        <item x="361"/>
        <item x="34"/>
        <item x="183"/>
        <item t="default"/>
      </items>
      <autoSortScope>
        <pivotArea dataOnly="0" outline="0" fieldPosition="0">
          <references count="1">
            <reference field="4294967294" count="1" selected="0">
              <x v="0"/>
            </reference>
          </references>
        </pivotArea>
      </autoSortScope>
    </pivotField>
    <pivotField showAll="0"/>
    <pivotField dataField="1" numFmtId="9" showAll="0"/>
    <pivotField dataField="1" showAll="0"/>
    <pivotField dataField="1" showAll="0"/>
    <pivotField dataField="1" showAll="0"/>
    <pivotField showAll="0"/>
    <pivotField showAll="0"/>
    <pivotField numFmtId="9"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6">
    <i>
      <x v="286"/>
    </i>
    <i>
      <x v="158"/>
    </i>
    <i>
      <x v="101"/>
    </i>
    <i>
      <x v="60"/>
    </i>
    <i>
      <x v="114"/>
    </i>
    <i>
      <x v="9"/>
    </i>
    <i>
      <x v="77"/>
    </i>
    <i>
      <x v="93"/>
    </i>
    <i>
      <x v="256"/>
    </i>
    <i>
      <x v="222"/>
    </i>
    <i>
      <x v="170"/>
    </i>
    <i>
      <x v="49"/>
    </i>
    <i>
      <x v="320"/>
    </i>
    <i>
      <x v="196"/>
    </i>
    <i>
      <x v="28"/>
    </i>
    <i t="grand">
      <x/>
    </i>
  </rowItems>
  <colFields count="1">
    <field x="-2"/>
  </colFields>
  <colItems count="5">
    <i>
      <x/>
    </i>
    <i i="1">
      <x v="1"/>
    </i>
    <i i="2">
      <x v="2"/>
    </i>
    <i i="3">
      <x v="3"/>
    </i>
    <i i="4">
      <x v="4"/>
    </i>
  </colItems>
  <dataFields count="5">
    <dataField name="Order change w.r.t last week same day" fld="9" baseField="0" baseItem="0" numFmtId="10"/>
    <dataField name="Average of Average Discount" fld="2" subtotal="average" baseField="0" baseItem="327" numFmtId="10"/>
    <dataField name="Sum of Avearge Packaging charges" fld="4" baseField="0" baseItem="0"/>
    <dataField name="Sum of Average Delivery Charges" fld="5" baseField="0" baseItem="0"/>
    <dataField name="Sum of Out of stock Items per restaurant" fld="3" baseField="0" baseItem="0"/>
  </dataFields>
  <chartFormats count="5">
    <chartFormat chart="3"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4"/>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89539C2-7A01-4C5D-9438-C74D61E3FC14}" name="PivotTable17" cacheId="1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High Order Date">
  <location ref="A3:K19" firstHeaderRow="0" firstDataRow="1" firstDataCol="1"/>
  <pivotFields count="17">
    <pivotField axis="axisRow" numFmtId="14" showAll="0" measureFilter="1" sortType="descending">
      <items count="367">
        <item x="347"/>
        <item x="324"/>
        <item x="270"/>
        <item x="205"/>
        <item x="117"/>
        <item x="162"/>
        <item x="178"/>
        <item x="307"/>
        <item x="145"/>
        <item x="107"/>
        <item x="16"/>
        <item x="339"/>
        <item x="90"/>
        <item x="262"/>
        <item x="60"/>
        <item x="65"/>
        <item x="358"/>
        <item x="51"/>
        <item x="288"/>
        <item x="59"/>
        <item x="91"/>
        <item x="252"/>
        <item x="342"/>
        <item x="225"/>
        <item x="277"/>
        <item x="116"/>
        <item x="37"/>
        <item x="45"/>
        <item x="227"/>
        <item x="150"/>
        <item x="254"/>
        <item x="217"/>
        <item x="331"/>
        <item x="22"/>
        <item x="148"/>
        <item x="10"/>
        <item x="182"/>
        <item x="249"/>
        <item x="92"/>
        <item x="360"/>
        <item x="365"/>
        <item x="248"/>
        <item x="136"/>
        <item x="243"/>
        <item x="74"/>
        <item x="142"/>
        <item x="73"/>
        <item x="212"/>
        <item x="302"/>
        <item x="106"/>
        <item x="3"/>
        <item x="234"/>
        <item x="203"/>
        <item x="13"/>
        <item x="2"/>
        <item x="198"/>
        <item x="283"/>
        <item x="345"/>
        <item x="143"/>
        <item x="265"/>
        <item x="280"/>
        <item x="173"/>
        <item x="336"/>
        <item x="298"/>
        <item x="296"/>
        <item x="231"/>
        <item x="364"/>
        <item x="352"/>
        <item x="95"/>
        <item x="158"/>
        <item x="14"/>
        <item x="39"/>
        <item x="269"/>
        <item x="285"/>
        <item x="197"/>
        <item x="177"/>
        <item x="304"/>
        <item x="0"/>
        <item x="157"/>
        <item x="290"/>
        <item x="344"/>
        <item x="112"/>
        <item x="7"/>
        <item x="123"/>
        <item x="236"/>
        <item x="164"/>
        <item x="175"/>
        <item x="312"/>
        <item x="135"/>
        <item x="305"/>
        <item x="42"/>
        <item x="334"/>
        <item x="53"/>
        <item x="77"/>
        <item x="318"/>
        <item x="72"/>
        <item x="351"/>
        <item x="111"/>
        <item x="325"/>
        <item x="362"/>
        <item x="32"/>
        <item x="348"/>
        <item x="58"/>
        <item x="321"/>
        <item x="242"/>
        <item x="132"/>
        <item x="102"/>
        <item x="6"/>
        <item x="319"/>
        <item x="244"/>
        <item x="247"/>
        <item x="333"/>
        <item x="146"/>
        <item x="211"/>
        <item x="19"/>
        <item x="276"/>
        <item x="235"/>
        <item x="194"/>
        <item x="68"/>
        <item x="246"/>
        <item x="240"/>
        <item x="315"/>
        <item x="151"/>
        <item x="207"/>
        <item x="153"/>
        <item x="172"/>
        <item x="359"/>
        <item x="17"/>
        <item x="281"/>
        <item x="82"/>
        <item x="52"/>
        <item x="278"/>
        <item x="184"/>
        <item x="38"/>
        <item x="310"/>
        <item x="139"/>
        <item x="40"/>
        <item x="170"/>
        <item x="108"/>
        <item x="167"/>
        <item x="226"/>
        <item x="221"/>
        <item x="185"/>
        <item x="104"/>
        <item x="300"/>
        <item x="54"/>
        <item x="64"/>
        <item x="100"/>
        <item x="191"/>
        <item x="20"/>
        <item x="354"/>
        <item x="163"/>
        <item x="149"/>
        <item x="311"/>
        <item x="332"/>
        <item x="233"/>
        <item x="297"/>
        <item x="322"/>
        <item x="199"/>
        <item x="327"/>
        <item x="35"/>
        <item x="271"/>
        <item x="340"/>
        <item x="128"/>
        <item x="237"/>
        <item x="75"/>
        <item x="176"/>
        <item x="192"/>
        <item x="137"/>
        <item x="215"/>
        <item x="15"/>
        <item x="317"/>
        <item x="160"/>
        <item x="1"/>
        <item x="193"/>
        <item x="329"/>
        <item x="129"/>
        <item x="41"/>
        <item x="89"/>
        <item x="105"/>
        <item x="21"/>
        <item x="156"/>
        <item x="219"/>
        <item x="238"/>
        <item x="29"/>
        <item x="113"/>
        <item x="213"/>
        <item x="259"/>
        <item x="110"/>
        <item x="56"/>
        <item x="239"/>
        <item x="18"/>
        <item x="335"/>
        <item x="43"/>
        <item x="98"/>
        <item x="258"/>
        <item x="279"/>
        <item x="155"/>
        <item x="229"/>
        <item x="204"/>
        <item x="308"/>
        <item x="174"/>
        <item x="257"/>
        <item x="166"/>
        <item x="196"/>
        <item x="228"/>
        <item x="9"/>
        <item x="343"/>
        <item x="66"/>
        <item x="86"/>
        <item x="83"/>
        <item x="293"/>
        <item x="224"/>
        <item x="147"/>
        <item x="131"/>
        <item x="291"/>
        <item x="96"/>
        <item x="341"/>
        <item x="30"/>
        <item x="93"/>
        <item x="180"/>
        <item x="202"/>
        <item x="350"/>
        <item x="28"/>
        <item x="189"/>
        <item x="4"/>
        <item x="133"/>
        <item x="284"/>
        <item x="214"/>
        <item x="206"/>
        <item x="187"/>
        <item x="88"/>
        <item x="188"/>
        <item x="301"/>
        <item x="181"/>
        <item x="267"/>
        <item x="338"/>
        <item x="275"/>
        <item x="230"/>
        <item x="282"/>
        <item x="130"/>
        <item x="49"/>
        <item x="355"/>
        <item x="264"/>
        <item x="126"/>
        <item x="349"/>
        <item x="179"/>
        <item x="195"/>
        <item x="114"/>
        <item x="303"/>
        <item x="44"/>
        <item x="220"/>
        <item x="23"/>
        <item x="263"/>
        <item x="33"/>
        <item x="125"/>
        <item x="168"/>
        <item x="218"/>
        <item x="346"/>
        <item x="273"/>
        <item x="169"/>
        <item x="330"/>
        <item x="165"/>
        <item x="67"/>
        <item x="357"/>
        <item x="69"/>
        <item x="320"/>
        <item x="26"/>
        <item x="36"/>
        <item x="85"/>
        <item x="232"/>
        <item x="12"/>
        <item x="48"/>
        <item x="101"/>
        <item x="274"/>
        <item x="186"/>
        <item x="208"/>
        <item x="289"/>
        <item x="268"/>
        <item x="57"/>
        <item x="287"/>
        <item x="47"/>
        <item x="201"/>
        <item x="363"/>
        <item x="295"/>
        <item x="313"/>
        <item x="161"/>
        <item x="55"/>
        <item x="356"/>
        <item x="115"/>
        <item x="210"/>
        <item x="103"/>
        <item x="253"/>
        <item x="97"/>
        <item x="256"/>
        <item x="337"/>
        <item x="63"/>
        <item x="141"/>
        <item x="78"/>
        <item x="323"/>
        <item x="261"/>
        <item x="200"/>
        <item x="24"/>
        <item x="328"/>
        <item x="70"/>
        <item x="31"/>
        <item x="223"/>
        <item x="109"/>
        <item x="8"/>
        <item x="251"/>
        <item x="152"/>
        <item x="250"/>
        <item x="190"/>
        <item x="94"/>
        <item x="266"/>
        <item x="140"/>
        <item x="326"/>
        <item x="119"/>
        <item x="5"/>
        <item x="80"/>
        <item x="299"/>
        <item x="245"/>
        <item x="121"/>
        <item x="124"/>
        <item x="99"/>
        <item x="306"/>
        <item x="286"/>
        <item x="309"/>
        <item x="209"/>
        <item x="292"/>
        <item x="46"/>
        <item x="255"/>
        <item x="260"/>
        <item x="159"/>
        <item x="81"/>
        <item x="25"/>
        <item x="216"/>
        <item x="84"/>
        <item x="11"/>
        <item x="61"/>
        <item x="316"/>
        <item x="154"/>
        <item x="87"/>
        <item x="241"/>
        <item x="222"/>
        <item x="118"/>
        <item x="120"/>
        <item x="76"/>
        <item x="62"/>
        <item x="353"/>
        <item x="122"/>
        <item x="144"/>
        <item x="127"/>
        <item x="294"/>
        <item x="71"/>
        <item x="79"/>
        <item x="134"/>
        <item x="138"/>
        <item x="171"/>
        <item x="314"/>
        <item x="50"/>
        <item x="27"/>
        <item x="272"/>
        <item x="361"/>
        <item x="34"/>
        <item x="183"/>
        <item t="default"/>
      </items>
      <autoSortScope>
        <pivotArea dataOnly="0" outline="0" fieldPosition="0">
          <references count="1">
            <reference field="4294967294" count="1" selected="0">
              <x v="0"/>
            </reference>
          </references>
        </pivotArea>
      </autoSortScope>
    </pivotField>
    <pivotField showAll="0"/>
    <pivotField dataField="1" numFmtId="9" showAll="0"/>
    <pivotField dataField="1" showAll="0"/>
    <pivotField dataField="1" showAll="0"/>
    <pivotField dataField="1" showAll="0"/>
    <pivotField dataField="1" showAll="0"/>
    <pivotField showAll="0"/>
    <pivotField numFmtId="9" showAll="0"/>
    <pivotField dataField="1" showAll="0"/>
    <pivotField dataField="1" showAll="0"/>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6">
    <i>
      <x v="327"/>
    </i>
    <i>
      <x v="203"/>
    </i>
    <i>
      <x v="56"/>
    </i>
    <i>
      <x v="35"/>
    </i>
    <i>
      <x v="177"/>
    </i>
    <i>
      <x v="263"/>
    </i>
    <i>
      <x v="229"/>
    </i>
    <i>
      <x v="16"/>
    </i>
    <i>
      <x v="67"/>
    </i>
    <i>
      <x v="100"/>
    </i>
    <i>
      <x v="21"/>
    </i>
    <i>
      <x v="84"/>
    </i>
    <i>
      <x v="107"/>
    </i>
    <i>
      <x v="293"/>
    </i>
    <i>
      <x v="103"/>
    </i>
    <i t="grand">
      <x/>
    </i>
  </rowItems>
  <colFields count="1">
    <field x="-2"/>
  </colFields>
  <colItems count="10">
    <i>
      <x/>
    </i>
    <i i="1">
      <x v="1"/>
    </i>
    <i i="2">
      <x v="2"/>
    </i>
    <i i="3">
      <x v="3"/>
    </i>
    <i i="4">
      <x v="4"/>
    </i>
    <i i="5">
      <x v="5"/>
    </i>
    <i i="6">
      <x v="6"/>
    </i>
    <i i="7">
      <x v="7"/>
    </i>
    <i i="8">
      <x v="8"/>
    </i>
    <i i="9">
      <x v="9"/>
    </i>
  </colItems>
  <dataFields count="10">
    <dataField name="Order change w.r.t last week same day" fld="9" baseField="0" baseItem="0" numFmtId="10"/>
    <dataField name="Sum of L2M w.r.t dame day last week" fld="10" baseField="0" baseItem="327" numFmtId="10"/>
    <dataField name="Sum of M2C w.r.t same day last week" fld="11" baseField="0" baseItem="327" numFmtId="10"/>
    <dataField name="Sum of C2P w.r.t same day last week" fld="12" baseField="0" baseItem="327" numFmtId="10"/>
    <dataField name="Sum of P2O w.r.t same day last week" fld="13" baseField="0" baseItem="327" numFmtId="10"/>
    <dataField name="Average of Average Discount" fld="2" subtotal="average" baseField="0" baseItem="327" numFmtId="10"/>
    <dataField name="Sum of Out of stock Items per restaurant" fld="3" baseField="0" baseItem="0"/>
    <dataField name="Sum of Avearge Packaging charges" fld="4" baseField="0" baseItem="0"/>
    <dataField name="Sum of Average Delivery Charges" fld="5" baseField="0" baseItem="0"/>
    <dataField name="Sum of Avg Cost for two" fld="6" baseField="0" baseItem="0"/>
  </dataFields>
  <pivotTableStyleInfo name="PivotStyleLight16" showRowHeaders="1" showColHeaders="1" showRowStripes="0" showColStripes="0" showLastColumn="1"/>
  <filters count="1">
    <filter fld="0"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CCFD89-2332-4A5F-A9DB-C41E17284DFB}" name="PivotTable5" cacheId="79"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8" rowHeaderCaption="Date">
  <location ref="A44:C56" firstHeaderRow="0" firstDataRow="1" firstDataCol="1"/>
  <pivotFields count="34">
    <pivotField axis="axisRow" numFmtId="14" showAll="0" measureFilter="1" sortType="descending">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autoSortScope>
        <pivotArea dataOnly="0" outline="0" fieldPosition="0">
          <references count="1">
            <reference field="4294967294" count="1" selected="0">
              <x v="0"/>
            </reference>
          </references>
        </pivotArea>
      </autoSortScope>
    </pivotField>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pivotField dataField="1" showAll="0"/>
    <pivotField showAll="0"/>
    <pivotField numFmtId="9" showAll="0"/>
    <pivotField numFmtId="9" showAll="0"/>
    <pivotField numFmtId="9" showAll="0"/>
    <pivotField numFmtId="9"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0"/>
  </rowFields>
  <rowItems count="12">
    <i>
      <x v="177"/>
    </i>
    <i>
      <x v="16"/>
    </i>
    <i>
      <x v="21"/>
    </i>
    <i>
      <x v="107"/>
    </i>
    <i>
      <x v="25"/>
    </i>
    <i>
      <x v="138"/>
    </i>
    <i>
      <x v="255"/>
    </i>
    <i>
      <x v="293"/>
    </i>
    <i>
      <x v="91"/>
    </i>
    <i>
      <x v="143"/>
    </i>
    <i>
      <x v="155"/>
    </i>
    <i t="grand">
      <x/>
    </i>
  </rowItems>
  <colFields count="1">
    <field x="-2"/>
  </colFields>
  <colItems count="2">
    <i>
      <x/>
    </i>
    <i i="1">
      <x v="1"/>
    </i>
  </colItems>
  <dataFields count="2">
    <dataField name="Traffic Change w.r.t same day last week" fld="13" baseField="0" baseItem="0" numFmtId="10"/>
    <dataField name="Order Change w.r.t same day last week" fld="12" baseField="0" baseItem="255" numFmtId="10"/>
  </dataFields>
  <chartFormats count="2">
    <chartFormat chart="7"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9A1C5D-A0E4-49F3-9049-D46EF77B51DC}" name="PivotTable4" cacheId="79"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3" rowHeaderCaption="Date">
  <location ref="A24:B38" firstHeaderRow="1" firstDataRow="1" firstDataCol="1"/>
  <pivotFields count="34">
    <pivotField axis="axisRow" numFmtId="14" showAll="0" measureFilter="1" sortType="descending">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autoSortScope>
        <pivotArea dataOnly="0" outline="0" fieldPosition="0">
          <references count="1">
            <reference field="4294967294" count="1" selected="0">
              <x v="0"/>
            </reference>
          </references>
        </pivotArea>
      </autoSortScope>
    </pivotField>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14" showAll="0" measureFilter="1" sortType="descending">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numFmtId="9" showAll="0"/>
    <pivotField numFmtId="9" showAll="0"/>
    <pivotField numFmtId="9" showAll="0"/>
    <pivotField numFmtId="9"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0"/>
  </rowFields>
  <rowItems count="14">
    <i>
      <x v="101"/>
    </i>
    <i>
      <x v="60"/>
    </i>
    <i>
      <x v="114"/>
    </i>
    <i>
      <x v="9"/>
    </i>
    <i>
      <x v="77"/>
    </i>
    <i>
      <x v="93"/>
    </i>
    <i>
      <x v="256"/>
    </i>
    <i>
      <x v="222"/>
    </i>
    <i>
      <x v="170"/>
    </i>
    <i>
      <x v="49"/>
    </i>
    <i>
      <x v="320"/>
    </i>
    <i>
      <x v="196"/>
    </i>
    <i>
      <x v="28"/>
    </i>
    <i t="grand">
      <x/>
    </i>
  </rowItems>
  <colItems count="1">
    <i/>
  </colItems>
  <dataFields count="1">
    <dataField name="Order Change w.r.t same day last week" fld="12" baseField="7" baseItem="6" numFmtId="10"/>
  </dataFields>
  <chartFormats count="3">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8" iMeasureFld="0">
      <autoFilter ref="A1">
        <filterColumn colId="0">
          <top10 top="0" val="13" filterVal="13"/>
        </filterColumn>
      </autoFilter>
    </filter>
    <filter fld="7" type="count" evalOrder="-1" id="4"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1F1E5D-8EB5-42CC-A467-7AC5EA2CBFFF}" name="PivotTable1" cacheId="79"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6" rowHeaderCaption="Date">
  <location ref="A3:B19" firstHeaderRow="1" firstDataRow="1" firstDataCol="1"/>
  <pivotFields count="34">
    <pivotField axis="axisRow" numFmtId="14" showAll="0" measureFilter="1" sortType="descending">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autoSortScope>
        <pivotArea dataOnly="0" outline="0" fieldPosition="0">
          <references count="1">
            <reference field="4294967294" count="1" selected="0">
              <x v="0"/>
            </reference>
          </references>
        </pivotArea>
      </autoSortScope>
    </pivotField>
    <pivotField numFmtId="164" showAll="0">
      <items count="367">
        <item h="1" x="0"/>
        <item x="1"/>
        <item x="2"/>
        <item x="3"/>
        <item x="4"/>
        <item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t="default"/>
      </items>
    </pivotField>
    <pivotField showAll="0"/>
    <pivotField showAll="0"/>
    <pivotField showAll="0"/>
    <pivotField showAll="0"/>
    <pivotField showAll="0"/>
    <pivotField numFmtId="14" showAll="0" measureFilter="1" sortType="descending">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numFmtId="9" showAll="0"/>
    <pivotField numFmtId="9" showAll="0"/>
    <pivotField numFmtId="9" showAll="0"/>
    <pivotField numFmtId="9"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0"/>
  </rowFields>
  <rowItems count="16">
    <i>
      <x v="327"/>
    </i>
    <i>
      <x v="203"/>
    </i>
    <i>
      <x v="56"/>
    </i>
    <i>
      <x v="35"/>
    </i>
    <i>
      <x v="177"/>
    </i>
    <i>
      <x v="263"/>
    </i>
    <i>
      <x v="229"/>
    </i>
    <i>
      <x v="16"/>
    </i>
    <i>
      <x v="67"/>
    </i>
    <i>
      <x v="100"/>
    </i>
    <i>
      <x v="21"/>
    </i>
    <i>
      <x v="84"/>
    </i>
    <i>
      <x v="107"/>
    </i>
    <i>
      <x v="293"/>
    </i>
    <i>
      <x v="103"/>
    </i>
    <i t="grand">
      <x/>
    </i>
  </rowItems>
  <colItems count="1">
    <i/>
  </colItems>
  <dataFields count="1">
    <dataField name="Order Change w.r.t same day last week" fld="12" baseField="7" baseItem="6" numFmtId="1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4" iMeasureFld="0">
      <autoFilter ref="A1">
        <filterColumn colId="0">
          <top10 val="15" filterVal="15"/>
        </filterColumn>
      </autoFilter>
    </filter>
    <filter fld="0" type="count" evalOrder="-1" id="5"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01754A-1B85-4583-AB46-3142C477A5AC}" name="PivotTable9"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69:E80" firstHeaderRow="0" firstDataRow="1" firstDataCol="1"/>
  <pivotFields count="17">
    <pivotField axis="axisRow"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4" showAll="0"/>
    <pivotField dataField="1" showAll="0"/>
    <pivotField dataField="1" showAll="0"/>
    <pivotField dataField="1" showAll="0"/>
    <pivotField dataField="1" showAll="0"/>
    <pivotField numFmtId="1" showAll="0"/>
    <pivotField showAll="0"/>
    <pivotField showAll="0"/>
    <pivotField showAll="0"/>
    <pivotField showAll="0"/>
    <pivotField showAll="0">
      <items count="165">
        <item x="109"/>
        <item x="3"/>
        <item x="21"/>
        <item x="124"/>
        <item x="56"/>
        <item x="74"/>
        <item x="87"/>
        <item x="57"/>
        <item h="1" x="16"/>
        <item h="1" x="75"/>
        <item h="1" x="132"/>
        <item h="1" x="24"/>
        <item h="1" x="7"/>
        <item h="1" x="142"/>
        <item h="1" x="17"/>
        <item h="1" x="9"/>
        <item h="1" x="85"/>
        <item h="1" x="151"/>
        <item h="1" x="66"/>
        <item h="1" x="101"/>
        <item h="1" x="42"/>
        <item h="1" x="86"/>
        <item h="1" x="67"/>
        <item h="1" x="111"/>
        <item h="1" x="157"/>
        <item h="1" x="125"/>
        <item h="1" x="4"/>
        <item h="1" x="62"/>
        <item h="1" x="110"/>
        <item h="1" x="147"/>
        <item h="1" x="88"/>
        <item h="1" x="143"/>
        <item h="1" x="138"/>
        <item h="1" x="59"/>
        <item h="1" x="144"/>
        <item h="1" x="137"/>
        <item h="1" x="93"/>
        <item h="1" x="160"/>
        <item h="1" x="20"/>
        <item h="1" x="12"/>
        <item h="1" x="73"/>
        <item h="1" x="52"/>
        <item h="1" x="119"/>
        <item h="1" x="38"/>
        <item h="1" x="92"/>
        <item h="1" x="118"/>
        <item h="1" x="40"/>
        <item h="1" x="44"/>
        <item h="1" x="135"/>
        <item h="1" x="33"/>
        <item h="1" x="37"/>
        <item h="1" x="116"/>
        <item h="1" x="154"/>
        <item h="1" x="153"/>
        <item h="1" x="95"/>
        <item h="1" x="159"/>
        <item h="1" x="63"/>
        <item h="1" x="51"/>
        <item h="1" x="8"/>
        <item h="1" x="43"/>
        <item h="1" x="34"/>
        <item h="1" x="96"/>
        <item h="1" x="105"/>
        <item h="1" x="36"/>
        <item h="1" x="97"/>
        <item h="1" x="127"/>
        <item h="1" x="83"/>
        <item h="1" x="79"/>
        <item h="1" x="123"/>
        <item h="1" x="120"/>
        <item h="1" x="89"/>
        <item h="1" x="121"/>
        <item h="1" x="49"/>
        <item h="1" x="126"/>
        <item h="1" x="54"/>
        <item h="1" x="25"/>
        <item h="1" x="80"/>
        <item h="1" x="141"/>
        <item h="1" x="117"/>
        <item h="1" x="103"/>
        <item h="1" x="82"/>
        <item h="1" x="102"/>
        <item h="1" x="70"/>
        <item h="1" x="5"/>
        <item h="1" x="156"/>
        <item h="1" x="100"/>
        <item h="1" x="47"/>
        <item h="1" x="161"/>
        <item h="1" x="108"/>
        <item h="1" x="130"/>
        <item h="1" x="65"/>
        <item h="1" x="115"/>
        <item h="1" x="114"/>
        <item h="1" x="28"/>
        <item h="1" x="162"/>
        <item h="1" x="90"/>
        <item h="1" x="23"/>
        <item h="1" x="72"/>
        <item h="1" x="31"/>
        <item h="1" x="146"/>
        <item h="1" x="45"/>
        <item h="1" x="107"/>
        <item h="1" x="39"/>
        <item h="1" x="58"/>
        <item h="1" x="19"/>
        <item h="1" x="15"/>
        <item h="1" x="140"/>
        <item h="1" x="129"/>
        <item h="1" x="84"/>
        <item h="1" x="150"/>
        <item h="1" x="94"/>
        <item h="1" x="131"/>
        <item h="1" x="2"/>
        <item h="1" x="29"/>
        <item h="1" x="41"/>
        <item h="1" x="163"/>
        <item h="1" x="134"/>
        <item h="1" x="50"/>
        <item h="1" x="104"/>
        <item h="1" x="78"/>
        <item h="1" x="148"/>
        <item h="1" x="128"/>
        <item h="1" x="122"/>
        <item h="1" x="71"/>
        <item h="1" x="76"/>
        <item h="1" x="22"/>
        <item h="1" x="145"/>
        <item h="1" x="35"/>
        <item h="1" x="1"/>
        <item h="1" x="60"/>
        <item h="1" x="99"/>
        <item h="1" x="55"/>
        <item h="1" x="158"/>
        <item h="1" x="30"/>
        <item h="1" x="53"/>
        <item h="1" x="13"/>
        <item h="1" x="133"/>
        <item h="1" x="136"/>
        <item h="1" x="32"/>
        <item h="1" x="152"/>
        <item h="1" x="81"/>
        <item h="1" x="106"/>
        <item h="1" x="6"/>
        <item h="1" x="26"/>
        <item h="1" x="91"/>
        <item h="1" x="27"/>
        <item h="1" x="61"/>
        <item h="1" x="155"/>
        <item h="1" x="112"/>
        <item h="1" x="69"/>
        <item h="1" x="139"/>
        <item h="1" x="11"/>
        <item h="1" x="149"/>
        <item h="1" x="64"/>
        <item h="1" x="46"/>
        <item h="1" x="48"/>
        <item h="1" x="98"/>
        <item h="1" x="68"/>
        <item h="1" x="77"/>
        <item h="1" x="18"/>
        <item h="1" x="14"/>
        <item h="1" x="10"/>
        <item h="1" x="113"/>
        <item h="1" x="0"/>
        <item t="default"/>
      </items>
    </pivotField>
    <pivotField showAll="0">
      <items count="361">
        <item x="22"/>
        <item x="190"/>
        <item x="314"/>
        <item x="43"/>
        <item x="164"/>
        <item x="216"/>
        <item x="250"/>
        <item x="87"/>
        <item x="71"/>
        <item x="3"/>
        <item x="108"/>
        <item x="54"/>
        <item x="95"/>
        <item x="152"/>
        <item x="280"/>
        <item x="47"/>
        <item x="297"/>
        <item x="252"/>
        <item x="213"/>
        <item x="268"/>
        <item x="335"/>
        <item x="17"/>
        <item x="232"/>
        <item x="265"/>
        <item x="112"/>
        <item x="79"/>
        <item x="58"/>
        <item x="200"/>
        <item x="294"/>
        <item x="313"/>
        <item x="348"/>
        <item x="303"/>
        <item x="342"/>
        <item x="67"/>
        <item x="111"/>
        <item x="117"/>
        <item x="191"/>
        <item x="195"/>
        <item x="140"/>
        <item x="38"/>
        <item x="276"/>
        <item x="134"/>
        <item x="96"/>
        <item x="142"/>
        <item x="295"/>
        <item x="4"/>
        <item x="59"/>
        <item x="301"/>
        <item x="229"/>
        <item x="44"/>
        <item x="267"/>
        <item x="41"/>
        <item x="346"/>
        <item x="69"/>
        <item x="106"/>
        <item x="130"/>
        <item x="281"/>
        <item x="63"/>
        <item x="21"/>
        <item x="49"/>
        <item x="26"/>
        <item x="83"/>
        <item x="344"/>
        <item x="212"/>
        <item x="199"/>
        <item x="291"/>
        <item x="163"/>
        <item x="326"/>
        <item x="243"/>
        <item x="350"/>
        <item x="194"/>
        <item x="318"/>
        <item x="93"/>
        <item x="168"/>
        <item x="256"/>
        <item x="8"/>
        <item x="121"/>
        <item x="157"/>
        <item x="28"/>
        <item x="90"/>
        <item x="299"/>
        <item x="109"/>
        <item x="23"/>
        <item x="57"/>
        <item x="240"/>
        <item x="9"/>
        <item x="172"/>
        <item x="91"/>
        <item x="237"/>
        <item x="210"/>
        <item x="292"/>
        <item x="118"/>
        <item x="282"/>
        <item x="82"/>
        <item x="338"/>
        <item x="235"/>
        <item x="322"/>
        <item x="155"/>
        <item x="234"/>
        <item x="347"/>
        <item x="270"/>
        <item x="122"/>
        <item x="32"/>
        <item x="18"/>
        <item x="336"/>
        <item x="221"/>
        <item x="34"/>
        <item x="247"/>
        <item x="136"/>
        <item x="158"/>
        <item x="356"/>
        <item x="293"/>
        <item x="40"/>
        <item x="60"/>
        <item x="254"/>
        <item x="162"/>
        <item x="12"/>
        <item x="119"/>
        <item x="329"/>
        <item x="153"/>
        <item x="145"/>
        <item x="255"/>
        <item x="128"/>
        <item x="143"/>
        <item x="337"/>
        <item x="116"/>
        <item x="334"/>
        <item x="181"/>
        <item x="263"/>
        <item x="45"/>
        <item x="305"/>
        <item x="339"/>
        <item x="73"/>
        <item x="316"/>
        <item x="309"/>
        <item x="358"/>
        <item x="340"/>
        <item x="166"/>
        <item x="167"/>
        <item x="333"/>
        <item x="357"/>
        <item x="241"/>
        <item x="352"/>
        <item x="269"/>
        <item x="99"/>
        <item x="20"/>
        <item x="149"/>
        <item x="222"/>
        <item x="201"/>
        <item x="260"/>
        <item x="317"/>
        <item x="307"/>
        <item x="279"/>
        <item x="114"/>
        <item x="132"/>
        <item x="182"/>
        <item x="224"/>
        <item x="196"/>
        <item x="331"/>
        <item x="185"/>
        <item x="68"/>
        <item x="30"/>
        <item x="141"/>
        <item x="278"/>
        <item x="103"/>
        <item x="104"/>
        <item x="214"/>
        <item x="16"/>
        <item x="144"/>
        <item x="115"/>
        <item x="324"/>
        <item x="84"/>
        <item x="203"/>
        <item x="198"/>
        <item x="286"/>
        <item x="92"/>
        <item x="209"/>
        <item x="62"/>
        <item x="146"/>
        <item x="211"/>
        <item x="189"/>
        <item x="226"/>
        <item x="169"/>
        <item x="180"/>
        <item x="246"/>
        <item x="289"/>
        <item x="266"/>
        <item x="179"/>
        <item x="239"/>
        <item x="174"/>
        <item x="205"/>
        <item x="258"/>
        <item x="242"/>
        <item x="330"/>
        <item x="248"/>
        <item x="178"/>
        <item x="125"/>
        <item x="359"/>
        <item x="81"/>
        <item x="300"/>
        <item x="236"/>
        <item x="231"/>
        <item x="170"/>
        <item x="244"/>
        <item x="105"/>
        <item x="217"/>
        <item x="6"/>
        <item x="184"/>
        <item x="345"/>
        <item x="55"/>
        <item x="183"/>
        <item x="204"/>
        <item x="228"/>
        <item x="160"/>
        <item x="176"/>
        <item x="1"/>
        <item x="39"/>
        <item x="285"/>
        <item x="77"/>
        <item x="75"/>
        <item x="64"/>
        <item x="66"/>
        <item x="161"/>
        <item x="296"/>
        <item x="151"/>
        <item x="85"/>
        <item x="131"/>
        <item x="36"/>
        <item x="48"/>
        <item x="165"/>
        <item x="271"/>
        <item x="225"/>
        <item x="208"/>
        <item x="120"/>
        <item x="259"/>
        <item x="323"/>
        <item x="175"/>
        <item x="233"/>
        <item x="220"/>
        <item x="5"/>
        <item x="147"/>
        <item x="320"/>
        <item x="126"/>
        <item x="53"/>
        <item x="327"/>
        <item x="238"/>
        <item x="27"/>
        <item x="215"/>
        <item x="207"/>
        <item x="123"/>
        <item x="283"/>
        <item x="325"/>
        <item x="89"/>
        <item x="138"/>
        <item x="80"/>
        <item x="262"/>
        <item x="245"/>
        <item x="354"/>
        <item x="343"/>
        <item x="7"/>
        <item x="133"/>
        <item x="353"/>
        <item x="341"/>
        <item x="298"/>
        <item x="46"/>
        <item x="25"/>
        <item x="284"/>
        <item x="227"/>
        <item x="202"/>
        <item x="70"/>
        <item x="302"/>
        <item x="312"/>
        <item x="264"/>
        <item x="192"/>
        <item x="56"/>
        <item x="274"/>
        <item x="51"/>
        <item x="35"/>
        <item x="193"/>
        <item x="31"/>
        <item x="113"/>
        <item x="272"/>
        <item x="37"/>
        <item x="110"/>
        <item x="218"/>
        <item x="187"/>
        <item x="19"/>
        <item x="137"/>
        <item x="251"/>
        <item x="290"/>
        <item x="173"/>
        <item x="332"/>
        <item x="127"/>
        <item x="277"/>
        <item x="139"/>
        <item x="186"/>
        <item x="249"/>
        <item x="42"/>
        <item x="188"/>
        <item x="100"/>
        <item x="177"/>
        <item x="154"/>
        <item x="107"/>
        <item x="273"/>
        <item x="65"/>
        <item x="311"/>
        <item x="13"/>
        <item x="72"/>
        <item x="98"/>
        <item x="88"/>
        <item x="230"/>
        <item x="219"/>
        <item x="124"/>
        <item x="304"/>
        <item x="148"/>
        <item x="159"/>
        <item x="129"/>
        <item x="319"/>
        <item x="253"/>
        <item x="135"/>
        <item x="74"/>
        <item x="156"/>
        <item x="11"/>
        <item x="86"/>
        <item x="206"/>
        <item x="308"/>
        <item x="315"/>
        <item x="150"/>
        <item x="310"/>
        <item x="261"/>
        <item x="355"/>
        <item x="33"/>
        <item x="351"/>
        <item x="2"/>
        <item x="288"/>
        <item x="24"/>
        <item x="328"/>
        <item x="349"/>
        <item x="275"/>
        <item x="76"/>
        <item x="52"/>
        <item x="14"/>
        <item x="102"/>
        <item x="306"/>
        <item x="97"/>
        <item x="287"/>
        <item x="101"/>
        <item x="78"/>
        <item x="15"/>
        <item x="94"/>
        <item x="61"/>
        <item x="10"/>
        <item x="223"/>
        <item x="257"/>
        <item x="171"/>
        <item x="29"/>
        <item x="50"/>
        <item x="197"/>
        <item x="32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1">
    <i>
      <x v="9"/>
    </i>
    <i>
      <x v="28"/>
    </i>
    <i>
      <x v="74"/>
    </i>
    <i>
      <x v="75"/>
    </i>
    <i>
      <x v="101"/>
    </i>
    <i>
      <x v="112"/>
    </i>
    <i>
      <x v="123"/>
    </i>
    <i>
      <x v="158"/>
    </i>
    <i>
      <x v="170"/>
    </i>
    <i>
      <x v="196"/>
    </i>
    <i t="grand">
      <x/>
    </i>
  </rowItems>
  <colFields count="1">
    <field x="-2"/>
  </colFields>
  <colItems count="4">
    <i>
      <x/>
    </i>
    <i i="1">
      <x v="1"/>
    </i>
    <i i="2">
      <x v="2"/>
    </i>
    <i i="3">
      <x v="3"/>
    </i>
  </colItems>
  <dataFields count="4">
    <dataField name=" Facebook traffic" fld="3" baseField="0" baseItem="0"/>
    <dataField name="youtube traffic" fld="4" baseField="0" baseItem="0"/>
    <dataField name="Twitter Traffic" fld="5" baseField="0" baseItem="0"/>
    <dataField name="Others traffic" fld="6" baseField="0" baseItem="0"/>
  </dataFields>
  <chartFormats count="10">
    <chartFormat chart="1" format="8" series="1">
      <pivotArea type="data" outline="0" fieldPosition="0">
        <references count="1">
          <reference field="4294967294" count="1" selected="0">
            <x v="2"/>
          </reference>
        </references>
      </pivotArea>
    </chartFormat>
    <chartFormat chart="1" format="9"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2"/>
          </reference>
        </references>
      </pivotArea>
    </chartFormat>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4" format="2" series="1">
      <pivotArea type="data" outline="0" fieldPosition="0">
        <references count="1">
          <reference field="4294967294" count="1" selected="0">
            <x v="2"/>
          </reference>
        </references>
      </pivotArea>
    </chartFormat>
    <chartFormat chart="24"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1" type="dateBetween" evalOrder="-1" id="29" name="Day">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203E00-6204-4CDD-8060-FFFF3D3265B5}" name="PivotTable8"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40:F51" firstHeaderRow="0" firstDataRow="1" firstDataCol="1"/>
  <pivotFields count="17">
    <pivotField axis="axisRow" numFmtId="14" showAll="0" measureFilter="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4" showAll="0"/>
    <pivotField dataField="1" showAll="0"/>
    <pivotField dataField="1" showAll="0"/>
    <pivotField dataField="1" showAll="0"/>
    <pivotField dataField="1" showAll="0"/>
    <pivotField numFmtId="1"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1">
    <i>
      <x v="9"/>
    </i>
    <i>
      <x v="28"/>
    </i>
    <i>
      <x v="49"/>
    </i>
    <i>
      <x v="77"/>
    </i>
    <i>
      <x v="93"/>
    </i>
    <i>
      <x v="170"/>
    </i>
    <i>
      <x v="196"/>
    </i>
    <i>
      <x v="222"/>
    </i>
    <i>
      <x v="256"/>
    </i>
    <i>
      <x v="320"/>
    </i>
    <i t="grand">
      <x/>
    </i>
  </rowItems>
  <colFields count="1">
    <field x="-2"/>
  </colFields>
  <colItems count="5">
    <i>
      <x/>
    </i>
    <i i="1">
      <x v="1"/>
    </i>
    <i i="2">
      <x v="2"/>
    </i>
    <i i="3">
      <x v="3"/>
    </i>
    <i i="4">
      <x v="4"/>
    </i>
  </colItems>
  <dataFields count="5">
    <dataField name="Order w.r.t same day last week" fld="13" baseField="0" baseItem="56" numFmtId="10"/>
    <dataField name="Sum of Others" fld="6" baseField="0" baseItem="0"/>
    <dataField name="Sum of Facebook" fld="3" baseField="0" baseItem="0"/>
    <dataField name="Sum of Youtube" fld="4" baseField="0" baseItem="0"/>
    <dataField name="Sum of Twitter" fld="5" baseField="0" baseItem="0"/>
  </dataFields>
  <chartFormats count="10">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4"/>
          </reference>
        </references>
      </pivotArea>
    </chartFormat>
    <chartFormat chart="1" format="9" series="1">
      <pivotArea type="data" outline="0" fieldPosition="0">
        <references count="1">
          <reference field="4294967294" count="1" selected="0">
            <x v="3"/>
          </reference>
        </references>
      </pivotArea>
    </chartFormat>
    <chartFormat chart="1" format="10" series="1">
      <pivotArea type="data" outline="0" fieldPosition="0">
        <references count="1">
          <reference field="4294967294" count="1" selected="0">
            <x v="2"/>
          </reference>
        </references>
      </pivotArea>
    </chartFormat>
    <chartFormat chart="1" format="11"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3"/>
          </reference>
        </references>
      </pivotArea>
    </chartFormat>
    <chartFormat chart="11"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filters count="2">
    <filter fld="1" type="dateBetween" evalOrder="-1" id="29" name="Day">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 fld="0" type="count" evalOrder="-1" id="5"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405180-28FE-4478-B3DD-A0F94BA74D6C}" name="PivotTable7"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6:F17" firstHeaderRow="0" firstDataRow="1" firstDataCol="1"/>
  <pivotFields count="17">
    <pivotField axis="axisRow" numFmtId="14" showAll="0" measureFilter="1">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pivotField numFmtId="14" showAll="0"/>
    <pivotField dataField="1" showAll="0"/>
    <pivotField dataField="1" showAll="0"/>
    <pivotField dataField="1" showAll="0"/>
    <pivotField dataField="1" showAll="0"/>
    <pivotField numFmtId="1"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1">
    <i>
      <x v="16"/>
    </i>
    <i>
      <x v="35"/>
    </i>
    <i>
      <x v="56"/>
    </i>
    <i>
      <x v="67"/>
    </i>
    <i>
      <x v="100"/>
    </i>
    <i>
      <x v="177"/>
    </i>
    <i>
      <x v="203"/>
    </i>
    <i>
      <x v="229"/>
    </i>
    <i>
      <x v="263"/>
    </i>
    <i>
      <x v="327"/>
    </i>
    <i t="grand">
      <x/>
    </i>
  </rowItems>
  <colFields count="1">
    <field x="-2"/>
  </colFields>
  <colItems count="5">
    <i>
      <x/>
    </i>
    <i i="1">
      <x v="1"/>
    </i>
    <i i="2">
      <x v="2"/>
    </i>
    <i i="3">
      <x v="3"/>
    </i>
    <i i="4">
      <x v="4"/>
    </i>
  </colItems>
  <dataFields count="5">
    <dataField name="Order w.r.t same day last week" fld="13" baseField="0" baseItem="56" numFmtId="10"/>
    <dataField name="Sum of Others" fld="6" baseField="0" baseItem="0"/>
    <dataField name="Sum of Facebook" fld="3" baseField="0" baseItem="0"/>
    <dataField name="Sum of Youtube" fld="4" baseField="0" baseItem="0"/>
    <dataField name="Sum of Twitter" fld="5" baseField="0" baseItem="0"/>
  </dataFields>
  <chartFormats count="5">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4"/>
          </reference>
        </references>
      </pivotArea>
    </chartFormat>
    <chartFormat chart="1" format="9" series="1">
      <pivotArea type="data" outline="0" fieldPosition="0">
        <references count="1">
          <reference field="4294967294" count="1" selected="0">
            <x v="3"/>
          </reference>
        </references>
      </pivotArea>
    </chartFormat>
    <chartFormat chart="1" format="10" series="1">
      <pivotArea type="data" outline="0" fieldPosition="0">
        <references count="1">
          <reference field="4294967294" count="1" selected="0">
            <x v="2"/>
          </reference>
        </references>
      </pivotArea>
    </chartFormat>
    <chartFormat chart="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A9E76C-2348-45F6-B324-66A6B8AAE664}" name="PivotTable11"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E363" firstHeaderRow="0" firstDataRow="1" firstDataCol="1"/>
  <pivotFields count="34">
    <pivotField axis="axisRow" numFmtId="14" showAll="0" sortType="ascending">
      <items count="367">
        <item h="1" x="0"/>
        <item h="1" x="1"/>
        <item h="1" x="2"/>
        <item h="1" x="3"/>
        <item h="1" x="4"/>
        <item h="1" x="5"/>
        <item h="1"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showAll="0"/>
    <pivotField showAll="0"/>
    <pivotField numFmtId="9" showAll="0"/>
    <pivotField numFmtId="9" showAll="0"/>
    <pivotField numFmtId="9" showAll="0"/>
    <pivotField numFmtId="9" showAll="0"/>
    <pivotField dataField="1" showAll="0"/>
    <pivotField dataField="1" showAll="0"/>
    <pivotField dataField="1"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0"/>
  </rowFields>
  <rowItems count="360">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Fields count="1">
    <field x="-2"/>
  </colFields>
  <colItems count="4">
    <i>
      <x/>
    </i>
    <i i="1">
      <x v="1"/>
    </i>
    <i i="2">
      <x v="2"/>
    </i>
    <i i="3">
      <x v="3"/>
    </i>
  </colItems>
  <dataFields count="4">
    <dataField name=" L2M w.r.t same day last_week" fld="19" baseField="0" baseItem="0" numFmtId="10"/>
    <dataField name="M2C w.r.t same day last_week" fld="20" baseField="0" baseItem="0" numFmtId="10"/>
    <dataField name="C2P w.r.t same day last_week" fld="21" baseField="0" baseItem="0" numFmtId="10"/>
    <dataField name="P2O w.r.t same day last_week" fld="22" baseField="0" baseItem="0" numFmtId="10"/>
  </dataFields>
  <chartFormats count="4">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 chart="36" format="2" series="1">
      <pivotArea type="data" outline="0" fieldPosition="0">
        <references count="1">
          <reference field="4294967294" count="1" selected="0">
            <x v="2"/>
          </reference>
        </references>
      </pivotArea>
    </chartFormat>
    <chartFormat chart="36"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8F9B56-E38D-42D8-BF89-D27659E220A9}" name="PivotTable16"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High order date">
  <location ref="A26:F37" firstHeaderRow="0" firstDataRow="1" firstDataCol="1"/>
  <pivotFields count="34">
    <pivotField axis="axisRow" numFmtId="14" showAll="0" measureFilter="1" sortType="descending">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autoSortScope>
        <pivotArea dataOnly="0" outline="0" fieldPosition="0">
          <references count="1">
            <reference field="4294967294" count="1" selected="0">
              <x v="0"/>
            </reference>
          </references>
        </pivotArea>
      </autoSortScope>
    </pivotField>
    <pivotField numFmtId="16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dataField="1" showAll="0">
      <items count="361">
        <item x="22"/>
        <item x="190"/>
        <item x="314"/>
        <item x="43"/>
        <item x="164"/>
        <item x="216"/>
        <item x="250"/>
        <item x="87"/>
        <item x="71"/>
        <item x="3"/>
        <item x="108"/>
        <item x="54"/>
        <item x="95"/>
        <item x="152"/>
        <item x="280"/>
        <item x="47"/>
        <item x="297"/>
        <item x="252"/>
        <item x="213"/>
        <item x="268"/>
        <item x="335"/>
        <item x="17"/>
        <item x="232"/>
        <item x="265"/>
        <item x="112"/>
        <item x="79"/>
        <item x="58"/>
        <item x="200"/>
        <item x="294"/>
        <item x="313"/>
        <item x="348"/>
        <item x="303"/>
        <item x="342"/>
        <item x="67"/>
        <item x="111"/>
        <item x="117"/>
        <item x="191"/>
        <item x="195"/>
        <item x="140"/>
        <item x="38"/>
        <item x="276"/>
        <item x="134"/>
        <item x="96"/>
        <item x="142"/>
        <item x="295"/>
        <item x="4"/>
        <item x="59"/>
        <item x="301"/>
        <item x="229"/>
        <item x="44"/>
        <item x="267"/>
        <item x="41"/>
        <item x="346"/>
        <item x="69"/>
        <item x="106"/>
        <item x="130"/>
        <item x="281"/>
        <item x="63"/>
        <item x="21"/>
        <item x="49"/>
        <item x="26"/>
        <item x="83"/>
        <item x="344"/>
        <item x="212"/>
        <item x="199"/>
        <item x="291"/>
        <item x="163"/>
        <item x="326"/>
        <item x="243"/>
        <item x="350"/>
        <item x="194"/>
        <item x="318"/>
        <item x="93"/>
        <item x="168"/>
        <item x="256"/>
        <item x="8"/>
        <item x="121"/>
        <item x="157"/>
        <item x="28"/>
        <item x="90"/>
        <item x="299"/>
        <item x="109"/>
        <item x="23"/>
        <item x="57"/>
        <item x="240"/>
        <item x="9"/>
        <item x="172"/>
        <item x="91"/>
        <item x="237"/>
        <item x="210"/>
        <item x="292"/>
        <item x="118"/>
        <item x="282"/>
        <item x="82"/>
        <item x="338"/>
        <item x="235"/>
        <item x="322"/>
        <item x="155"/>
        <item x="234"/>
        <item x="347"/>
        <item x="270"/>
        <item x="122"/>
        <item x="32"/>
        <item x="18"/>
        <item x="336"/>
        <item x="221"/>
        <item x="34"/>
        <item x="247"/>
        <item x="136"/>
        <item x="158"/>
        <item x="356"/>
        <item x="293"/>
        <item x="40"/>
        <item x="60"/>
        <item x="254"/>
        <item x="162"/>
        <item x="12"/>
        <item x="119"/>
        <item x="329"/>
        <item x="153"/>
        <item x="145"/>
        <item x="255"/>
        <item x="128"/>
        <item x="143"/>
        <item x="337"/>
        <item x="116"/>
        <item x="334"/>
        <item x="181"/>
        <item x="263"/>
        <item x="45"/>
        <item x="305"/>
        <item x="339"/>
        <item x="73"/>
        <item x="316"/>
        <item x="309"/>
        <item x="358"/>
        <item x="340"/>
        <item x="166"/>
        <item x="167"/>
        <item x="333"/>
        <item x="357"/>
        <item x="241"/>
        <item x="352"/>
        <item x="269"/>
        <item x="99"/>
        <item x="20"/>
        <item x="149"/>
        <item x="222"/>
        <item x="201"/>
        <item x="260"/>
        <item x="317"/>
        <item x="307"/>
        <item x="279"/>
        <item x="114"/>
        <item x="132"/>
        <item x="182"/>
        <item x="224"/>
        <item x="196"/>
        <item x="331"/>
        <item x="185"/>
        <item x="68"/>
        <item x="30"/>
        <item x="141"/>
        <item x="278"/>
        <item x="103"/>
        <item x="104"/>
        <item x="214"/>
        <item x="16"/>
        <item x="144"/>
        <item x="115"/>
        <item x="324"/>
        <item x="84"/>
        <item x="203"/>
        <item x="198"/>
        <item x="286"/>
        <item x="92"/>
        <item x="209"/>
        <item x="62"/>
        <item x="146"/>
        <item x="211"/>
        <item x="189"/>
        <item x="226"/>
        <item x="169"/>
        <item x="180"/>
        <item x="246"/>
        <item x="289"/>
        <item x="266"/>
        <item x="179"/>
        <item x="239"/>
        <item x="174"/>
        <item x="205"/>
        <item x="258"/>
        <item x="242"/>
        <item x="330"/>
        <item x="248"/>
        <item x="178"/>
        <item x="125"/>
        <item x="359"/>
        <item x="81"/>
        <item x="300"/>
        <item x="236"/>
        <item x="231"/>
        <item x="170"/>
        <item x="244"/>
        <item x="105"/>
        <item x="217"/>
        <item x="6"/>
        <item x="184"/>
        <item x="345"/>
        <item x="55"/>
        <item x="183"/>
        <item x="204"/>
        <item x="228"/>
        <item x="160"/>
        <item x="176"/>
        <item x="1"/>
        <item x="39"/>
        <item x="285"/>
        <item x="77"/>
        <item x="75"/>
        <item x="64"/>
        <item x="66"/>
        <item x="161"/>
        <item x="296"/>
        <item x="151"/>
        <item x="85"/>
        <item x="131"/>
        <item x="36"/>
        <item x="48"/>
        <item x="165"/>
        <item x="271"/>
        <item x="225"/>
        <item x="208"/>
        <item x="120"/>
        <item x="259"/>
        <item x="323"/>
        <item x="175"/>
        <item x="233"/>
        <item x="220"/>
        <item x="5"/>
        <item x="147"/>
        <item x="320"/>
        <item x="126"/>
        <item x="53"/>
        <item x="327"/>
        <item x="238"/>
        <item x="27"/>
        <item x="215"/>
        <item x="207"/>
        <item x="123"/>
        <item x="283"/>
        <item x="325"/>
        <item x="89"/>
        <item x="138"/>
        <item x="80"/>
        <item x="262"/>
        <item x="245"/>
        <item x="354"/>
        <item x="343"/>
        <item x="7"/>
        <item x="133"/>
        <item x="353"/>
        <item x="341"/>
        <item x="298"/>
        <item x="46"/>
        <item x="25"/>
        <item x="284"/>
        <item x="227"/>
        <item x="202"/>
        <item x="70"/>
        <item x="302"/>
        <item x="312"/>
        <item x="264"/>
        <item x="192"/>
        <item x="56"/>
        <item x="274"/>
        <item x="51"/>
        <item x="35"/>
        <item x="193"/>
        <item x="31"/>
        <item x="113"/>
        <item x="272"/>
        <item x="37"/>
        <item x="110"/>
        <item x="218"/>
        <item x="187"/>
        <item x="19"/>
        <item x="137"/>
        <item x="251"/>
        <item x="290"/>
        <item x="173"/>
        <item x="332"/>
        <item x="127"/>
        <item x="277"/>
        <item x="139"/>
        <item x="186"/>
        <item x="249"/>
        <item x="42"/>
        <item x="188"/>
        <item x="100"/>
        <item x="177"/>
        <item x="154"/>
        <item x="107"/>
        <item x="273"/>
        <item x="65"/>
        <item x="311"/>
        <item x="13"/>
        <item x="72"/>
        <item x="98"/>
        <item x="88"/>
        <item x="230"/>
        <item x="219"/>
        <item x="124"/>
        <item x="304"/>
        <item x="148"/>
        <item x="159"/>
        <item x="129"/>
        <item x="319"/>
        <item x="253"/>
        <item x="135"/>
        <item x="74"/>
        <item x="156"/>
        <item x="11"/>
        <item x="86"/>
        <item x="206"/>
        <item x="308"/>
        <item x="315"/>
        <item x="150"/>
        <item x="310"/>
        <item x="261"/>
        <item x="355"/>
        <item x="33"/>
        <item x="351"/>
        <item x="2"/>
        <item x="288"/>
        <item x="24"/>
        <item x="328"/>
        <item x="349"/>
        <item x="275"/>
        <item x="76"/>
        <item x="52"/>
        <item x="14"/>
        <item x="102"/>
        <item x="306"/>
        <item x="97"/>
        <item x="287"/>
        <item x="101"/>
        <item x="78"/>
        <item x="15"/>
        <item x="94"/>
        <item x="61"/>
        <item x="10"/>
        <item x="223"/>
        <item x="257"/>
        <item x="171"/>
        <item x="29"/>
        <item x="50"/>
        <item x="197"/>
        <item x="321"/>
        <item x="0"/>
        <item t="default"/>
      </items>
    </pivotField>
    <pivotField showAll="0"/>
    <pivotField showAll="0"/>
    <pivotField numFmtId="9" showAll="0"/>
    <pivotField numFmtId="9" showAll="0"/>
    <pivotField numFmtId="9" showAll="0"/>
    <pivotField numFmtId="9" showAll="0"/>
    <pivotField dataField="1" showAll="0">
      <items count="355">
        <item x="187"/>
        <item x="22"/>
        <item x="161"/>
        <item x="166"/>
        <item x="67"/>
        <item x="298"/>
        <item x="304"/>
        <item x="106"/>
        <item x="341"/>
        <item x="4"/>
        <item x="63"/>
        <item x="252"/>
        <item x="229"/>
        <item x="111"/>
        <item x="137"/>
        <item x="152"/>
        <item x="158"/>
        <item x="48"/>
        <item x="114"/>
        <item x="344"/>
        <item x="205"/>
        <item x="59"/>
        <item x="49"/>
        <item x="296"/>
        <item x="331"/>
        <item x="232"/>
        <item x="122"/>
        <item x="263"/>
        <item x="69"/>
        <item x="163"/>
        <item x="264"/>
        <item x="95"/>
        <item x="78"/>
        <item x="330"/>
        <item x="276"/>
        <item x="17"/>
        <item x="119"/>
        <item x="176"/>
        <item x="308"/>
        <item x="199"/>
        <item x="233"/>
        <item x="332"/>
        <item x="133"/>
        <item x="18"/>
        <item x="284"/>
        <item x="94"/>
        <item x="131"/>
        <item x="290"/>
        <item x="132"/>
        <item x="209"/>
        <item x="221"/>
        <item x="350"/>
        <item x="327"/>
        <item x="50"/>
        <item x="21"/>
        <item x="193"/>
        <item x="191"/>
        <item x="220"/>
        <item x="127"/>
        <item x="167"/>
        <item x="251"/>
        <item x="28"/>
        <item x="101"/>
        <item x="277"/>
        <item x="274"/>
        <item x="243"/>
        <item x="336"/>
        <item x="253"/>
        <item x="174"/>
        <item x="208"/>
        <item x="12"/>
        <item x="292"/>
        <item x="58"/>
        <item x="188"/>
        <item x="247"/>
        <item x="340"/>
        <item x="272"/>
        <item x="182"/>
        <item x="328"/>
        <item x="329"/>
        <item x="224"/>
        <item x="81"/>
        <item x="16"/>
        <item x="312"/>
        <item x="316"/>
        <item x="8"/>
        <item x="249"/>
        <item x="32"/>
        <item x="293"/>
        <item x="335"/>
        <item x="83"/>
        <item x="352"/>
        <item x="134"/>
        <item x="100"/>
        <item x="242"/>
        <item x="44"/>
        <item x="353"/>
        <item x="31"/>
        <item x="211"/>
        <item x="286"/>
        <item x="177"/>
        <item x="244"/>
        <item x="149"/>
        <item x="207"/>
        <item x="37"/>
        <item x="155"/>
        <item x="197"/>
        <item x="282"/>
        <item x="116"/>
        <item x="89"/>
        <item x="36"/>
        <item x="181"/>
        <item x="72"/>
        <item x="239"/>
        <item x="172"/>
        <item x="140"/>
        <item x="38"/>
        <item x="80"/>
        <item x="231"/>
        <item x="162"/>
        <item x="262"/>
        <item x="123"/>
        <item x="26"/>
        <item x="13"/>
        <item x="306"/>
        <item x="23"/>
        <item x="79"/>
        <item x="47"/>
        <item x="202"/>
        <item x="110"/>
        <item x="136"/>
        <item x="210"/>
        <item x="10"/>
        <item x="295"/>
        <item x="112"/>
        <item x="203"/>
        <item x="325"/>
        <item x="157"/>
        <item x="307"/>
        <item x="45"/>
        <item x="57"/>
        <item x="267"/>
        <item x="61"/>
        <item x="86"/>
        <item x="315"/>
        <item x="128"/>
        <item x="285"/>
        <item x="301"/>
        <item x="309"/>
        <item x="96"/>
        <item x="142"/>
        <item x="240"/>
        <item x="105"/>
        <item x="75"/>
        <item x="278"/>
        <item x="342"/>
        <item x="254"/>
        <item x="226"/>
        <item x="66"/>
        <item x="90"/>
        <item x="34"/>
        <item x="156"/>
        <item x="273"/>
        <item x="339"/>
        <item x="214"/>
        <item x="192"/>
        <item x="235"/>
        <item x="70"/>
        <item x="227"/>
        <item x="1"/>
        <item x="25"/>
        <item x="248"/>
        <item x="54"/>
        <item x="338"/>
        <item x="257"/>
        <item x="33"/>
        <item x="141"/>
        <item x="143"/>
        <item x="333"/>
        <item x="35"/>
        <item x="91"/>
        <item x="60"/>
        <item x="196"/>
        <item x="9"/>
        <item x="99"/>
        <item x="98"/>
        <item x="53"/>
        <item x="41"/>
        <item x="324"/>
        <item x="225"/>
        <item x="46"/>
        <item x="43"/>
        <item x="302"/>
        <item x="204"/>
        <item x="294"/>
        <item x="93"/>
        <item x="146"/>
        <item x="268"/>
        <item x="138"/>
        <item x="261"/>
        <item x="165"/>
        <item x="259"/>
        <item x="55"/>
        <item x="313"/>
        <item x="300"/>
        <item x="351"/>
        <item x="144"/>
        <item x="212"/>
        <item x="118"/>
        <item x="319"/>
        <item x="175"/>
        <item x="160"/>
        <item x="124"/>
        <item x="82"/>
        <item x="14"/>
        <item x="288"/>
        <item x="103"/>
        <item x="117"/>
        <item x="317"/>
        <item x="27"/>
        <item x="198"/>
        <item x="185"/>
        <item x="230"/>
        <item x="20"/>
        <item x="255"/>
        <item x="347"/>
        <item x="85"/>
        <item x="102"/>
        <item x="76"/>
        <item x="179"/>
        <item x="241"/>
        <item x="266"/>
        <item x="270"/>
        <item x="206"/>
        <item x="228"/>
        <item x="216"/>
        <item x="281"/>
        <item x="258"/>
        <item x="173"/>
        <item x="310"/>
        <item x="222"/>
        <item x="150"/>
        <item x="217"/>
        <item x="234"/>
        <item x="289"/>
        <item x="3"/>
        <item x="135"/>
        <item x="104"/>
        <item x="92"/>
        <item x="171"/>
        <item x="280"/>
        <item x="40"/>
        <item x="279"/>
        <item x="5"/>
        <item x="345"/>
        <item x="223"/>
        <item x="180"/>
        <item x="77"/>
        <item x="323"/>
        <item x="245"/>
        <item x="318"/>
        <item x="71"/>
        <item x="120"/>
        <item x="88"/>
        <item x="275"/>
        <item x="145"/>
        <item x="322"/>
        <item x="153"/>
        <item x="109"/>
        <item x="115"/>
        <item x="84"/>
        <item x="218"/>
        <item x="321"/>
        <item x="130"/>
        <item x="200"/>
        <item x="169"/>
        <item x="237"/>
        <item x="51"/>
        <item x="337"/>
        <item x="195"/>
        <item x="19"/>
        <item x="170"/>
        <item x="64"/>
        <item x="287"/>
        <item x="121"/>
        <item x="299"/>
        <item x="238"/>
        <item x="260"/>
        <item x="125"/>
        <item x="147"/>
        <item x="97"/>
        <item x="349"/>
        <item x="314"/>
        <item x="164"/>
        <item x="139"/>
        <item x="183"/>
        <item x="190"/>
        <item x="2"/>
        <item x="189"/>
        <item x="68"/>
        <item x="30"/>
        <item x="186"/>
        <item x="346"/>
        <item x="320"/>
        <item x="236"/>
        <item x="6"/>
        <item x="343"/>
        <item x="283"/>
        <item x="178"/>
        <item x="108"/>
        <item x="246"/>
        <item x="201"/>
        <item x="73"/>
        <item x="154"/>
        <item x="269"/>
        <item x="184"/>
        <item x="129"/>
        <item x="148"/>
        <item x="265"/>
        <item x="52"/>
        <item x="215"/>
        <item x="303"/>
        <item x="311"/>
        <item x="113"/>
        <item x="348"/>
        <item x="291"/>
        <item x="213"/>
        <item x="87"/>
        <item x="65"/>
        <item x="271"/>
        <item x="334"/>
        <item x="62"/>
        <item x="326"/>
        <item x="219"/>
        <item x="39"/>
        <item x="24"/>
        <item x="7"/>
        <item x="159"/>
        <item x="107"/>
        <item x="11"/>
        <item x="151"/>
        <item x="42"/>
        <item x="168"/>
        <item x="250"/>
        <item x="56"/>
        <item x="256"/>
        <item x="126"/>
        <item x="15"/>
        <item x="297"/>
        <item x="305"/>
        <item x="74"/>
        <item x="29"/>
        <item x="194"/>
        <item x="0"/>
        <item t="default"/>
      </items>
    </pivotField>
    <pivotField dataField="1" showAll="0">
      <items count="361">
        <item x="314"/>
        <item x="43"/>
        <item x="250"/>
        <item x="87"/>
        <item x="108"/>
        <item x="166"/>
        <item x="161"/>
        <item x="297"/>
        <item x="182"/>
        <item x="252"/>
        <item x="57"/>
        <item x="359"/>
        <item x="121"/>
        <item x="195"/>
        <item x="209"/>
        <item x="109"/>
        <item x="152"/>
        <item x="74"/>
        <item x="132"/>
        <item x="55"/>
        <item x="281"/>
        <item x="340"/>
        <item x="93"/>
        <item x="201"/>
        <item x="26"/>
        <item x="313"/>
        <item x="162"/>
        <item x="95"/>
        <item x="350"/>
        <item x="83"/>
        <item x="348"/>
        <item x="172"/>
        <item x="21"/>
        <item x="200"/>
        <item x="325"/>
        <item x="294"/>
        <item x="91"/>
        <item x="143"/>
        <item x="289"/>
        <item x="171"/>
        <item x="44"/>
        <item x="130"/>
        <item x="158"/>
        <item x="326"/>
        <item x="265"/>
        <item x="38"/>
        <item x="47"/>
        <item x="15"/>
        <item x="299"/>
        <item x="279"/>
        <item x="327"/>
        <item x="192"/>
        <item x="269"/>
        <item x="170"/>
        <item x="260"/>
        <item x="1"/>
        <item x="220"/>
        <item x="191"/>
        <item x="228"/>
        <item x="222"/>
        <item x="27"/>
        <item x="243"/>
        <item x="78"/>
        <item x="40"/>
        <item x="119"/>
        <item x="307"/>
        <item x="157"/>
        <item x="36"/>
        <item x="110"/>
        <item x="345"/>
        <item x="149"/>
        <item x="248"/>
        <item x="69"/>
        <item x="303"/>
        <item x="291"/>
        <item x="112"/>
        <item x="225"/>
        <item x="339"/>
        <item x="75"/>
        <item x="18"/>
        <item x="266"/>
        <item x="30"/>
        <item x="49"/>
        <item x="181"/>
        <item x="342"/>
        <item x="254"/>
        <item x="239"/>
        <item x="99"/>
        <item x="41"/>
        <item x="263"/>
        <item x="146"/>
        <item x="335"/>
        <item x="247"/>
        <item x="331"/>
        <item x="293"/>
        <item x="268"/>
        <item x="316"/>
        <item x="244"/>
        <item x="337"/>
        <item x="29"/>
        <item x="163"/>
        <item x="142"/>
        <item x="214"/>
        <item x="301"/>
        <item x="65"/>
        <item x="140"/>
        <item x="277"/>
        <item x="141"/>
        <item x="278"/>
        <item x="249"/>
        <item x="280"/>
        <item x="234"/>
        <item x="232"/>
        <item x="12"/>
        <item x="329"/>
        <item x="344"/>
        <item x="6"/>
        <item x="127"/>
        <item x="231"/>
        <item x="240"/>
        <item x="180"/>
        <item x="185"/>
        <item x="32"/>
        <item x="77"/>
        <item x="305"/>
        <item x="283"/>
        <item x="304"/>
        <item x="17"/>
        <item x="295"/>
        <item x="117"/>
        <item x="51"/>
        <item x="276"/>
        <item x="10"/>
        <item x="73"/>
        <item x="204"/>
        <item x="219"/>
        <item x="134"/>
        <item x="85"/>
        <item x="271"/>
        <item x="210"/>
        <item x="61"/>
        <item x="183"/>
        <item x="273"/>
        <item x="242"/>
        <item x="346"/>
        <item x="96"/>
        <item x="264"/>
        <item x="31"/>
        <item x="317"/>
        <item x="107"/>
        <item x="145"/>
        <item x="186"/>
        <item x="63"/>
        <item x="104"/>
        <item x="237"/>
        <item x="67"/>
        <item x="138"/>
        <item x="312"/>
        <item x="190"/>
        <item x="125"/>
        <item x="23"/>
        <item x="300"/>
        <item x="59"/>
        <item x="212"/>
        <item x="198"/>
        <item x="267"/>
        <item x="20"/>
        <item x="196"/>
        <item x="105"/>
        <item x="60"/>
        <item x="308"/>
        <item x="262"/>
        <item x="137"/>
        <item x="92"/>
        <item x="34"/>
        <item x="358"/>
        <item x="211"/>
        <item x="4"/>
        <item x="46"/>
        <item x="207"/>
        <item x="203"/>
        <item x="135"/>
        <item x="106"/>
        <item x="343"/>
        <item x="351"/>
        <item x="197"/>
        <item x="118"/>
        <item x="66"/>
        <item x="89"/>
        <item x="356"/>
        <item x="39"/>
        <item x="80"/>
        <item x="126"/>
        <item x="174"/>
        <item x="258"/>
        <item x="136"/>
        <item x="16"/>
        <item x="111"/>
        <item x="236"/>
        <item x="318"/>
        <item x="215"/>
        <item x="70"/>
        <item x="193"/>
        <item x="151"/>
        <item x="213"/>
        <item x="114"/>
        <item x="120"/>
        <item x="324"/>
        <item x="103"/>
        <item x="82"/>
        <item x="328"/>
        <item x="323"/>
        <item x="292"/>
        <item x="2"/>
        <item x="275"/>
        <item x="35"/>
        <item x="217"/>
        <item x="176"/>
        <item x="235"/>
        <item x="79"/>
        <item x="205"/>
        <item x="3"/>
        <item x="58"/>
        <item x="7"/>
        <item x="81"/>
        <item x="223"/>
        <item x="288"/>
        <item x="357"/>
        <item x="45"/>
        <item x="216"/>
        <item x="315"/>
        <item x="194"/>
        <item x="245"/>
        <item x="123"/>
        <item x="167"/>
        <item x="319"/>
        <item x="9"/>
        <item x="188"/>
        <item x="341"/>
        <item x="187"/>
        <item x="233"/>
        <item x="224"/>
        <item x="160"/>
        <item x="338"/>
        <item x="272"/>
        <item x="227"/>
        <item x="150"/>
        <item x="5"/>
        <item x="153"/>
        <item x="270"/>
        <item x="177"/>
        <item x="28"/>
        <item x="148"/>
        <item x="199"/>
        <item x="115"/>
        <item x="347"/>
        <item x="246"/>
        <item x="84"/>
        <item x="330"/>
        <item x="251"/>
        <item x="129"/>
        <item x="97"/>
        <item x="11"/>
        <item x="56"/>
        <item x="25"/>
        <item x="37"/>
        <item x="309"/>
        <item x="238"/>
        <item x="310"/>
        <item x="155"/>
        <item x="226"/>
        <item x="122"/>
        <item x="8"/>
        <item x="256"/>
        <item x="285"/>
        <item x="52"/>
        <item x="124"/>
        <item x="133"/>
        <item x="53"/>
        <item x="175"/>
        <item x="86"/>
        <item x="154"/>
        <item x="353"/>
        <item x="229"/>
        <item x="184"/>
        <item x="336"/>
        <item x="206"/>
        <item x="241"/>
        <item x="255"/>
        <item x="322"/>
        <item x="189"/>
        <item x="147"/>
        <item x="302"/>
        <item x="72"/>
        <item x="169"/>
        <item x="64"/>
        <item x="282"/>
        <item x="42"/>
        <item x="68"/>
        <item x="298"/>
        <item x="13"/>
        <item x="76"/>
        <item x="165"/>
        <item x="144"/>
        <item x="98"/>
        <item x="296"/>
        <item x="88"/>
        <item x="334"/>
        <item x="113"/>
        <item x="355"/>
        <item x="90"/>
        <item x="139"/>
        <item x="54"/>
        <item x="131"/>
        <item x="71"/>
        <item x="333"/>
        <item x="354"/>
        <item x="274"/>
        <item x="218"/>
        <item x="352"/>
        <item x="284"/>
        <item x="208"/>
        <item x="178"/>
        <item x="253"/>
        <item x="286"/>
        <item x="306"/>
        <item x="62"/>
        <item x="24"/>
        <item x="320"/>
        <item x="168"/>
        <item x="19"/>
        <item x="156"/>
        <item x="332"/>
        <item x="287"/>
        <item x="14"/>
        <item x="100"/>
        <item x="164"/>
        <item x="116"/>
        <item x="261"/>
        <item x="230"/>
        <item x="33"/>
        <item x="22"/>
        <item x="259"/>
        <item x="179"/>
        <item x="48"/>
        <item x="102"/>
        <item x="202"/>
        <item x="311"/>
        <item x="173"/>
        <item x="159"/>
        <item x="221"/>
        <item x="128"/>
        <item x="349"/>
        <item x="290"/>
        <item x="101"/>
        <item x="94"/>
        <item x="257"/>
        <item x="50"/>
        <item x="321"/>
        <item x="0"/>
        <item t="default"/>
      </items>
    </pivotField>
    <pivotField dataField="1" showAll="0">
      <items count="360">
        <item x="215"/>
        <item x="54"/>
        <item x="153"/>
        <item x="62"/>
        <item x="73"/>
        <item x="117"/>
        <item x="34"/>
        <item x="109"/>
        <item x="90"/>
        <item x="267"/>
        <item x="264"/>
        <item x="269"/>
        <item x="304"/>
        <item x="204"/>
        <item x="178"/>
        <item x="87"/>
        <item x="113"/>
        <item x="173"/>
        <item x="253"/>
        <item x="207"/>
        <item x="163"/>
        <item x="172"/>
        <item x="320"/>
        <item x="58"/>
        <item x="291"/>
        <item x="63"/>
        <item x="228"/>
        <item x="194"/>
        <item x="296"/>
        <item x="164"/>
        <item x="198"/>
        <item x="195"/>
        <item x="295"/>
        <item x="212"/>
        <item x="134"/>
        <item x="145"/>
        <item x="315"/>
        <item x="112"/>
        <item x="142"/>
        <item x="238"/>
        <item x="258"/>
        <item x="356"/>
        <item x="347"/>
        <item x="275"/>
        <item x="220"/>
        <item x="239"/>
        <item x="147"/>
        <item x="32"/>
        <item x="189"/>
        <item x="328"/>
        <item x="19"/>
        <item x="60"/>
        <item x="126"/>
        <item x="108"/>
        <item x="103"/>
        <item x="346"/>
        <item x="341"/>
        <item x="47"/>
        <item x="79"/>
        <item x="357"/>
        <item x="294"/>
        <item x="155"/>
        <item x="283"/>
        <item x="316"/>
        <item x="78"/>
        <item x="68"/>
        <item x="8"/>
        <item x="95"/>
        <item x="325"/>
        <item x="281"/>
        <item x="85"/>
        <item x="256"/>
        <item x="343"/>
        <item x="203"/>
        <item x="23"/>
        <item x="299"/>
        <item x="293"/>
        <item x="100"/>
        <item x="38"/>
        <item x="161"/>
        <item x="121"/>
        <item x="230"/>
        <item x="52"/>
        <item x="101"/>
        <item x="351"/>
        <item x="317"/>
        <item x="49"/>
        <item x="322"/>
        <item x="242"/>
        <item x="11"/>
        <item x="151"/>
        <item x="285"/>
        <item x="217"/>
        <item x="279"/>
        <item x="312"/>
        <item x="324"/>
        <item x="136"/>
        <item x="159"/>
        <item x="169"/>
        <item x="193"/>
        <item x="334"/>
        <item x="82"/>
        <item x="240"/>
        <item x="199"/>
        <item x="5"/>
        <item x="50"/>
        <item x="330"/>
        <item x="86"/>
        <item x="91"/>
        <item x="241"/>
        <item x="335"/>
        <item x="15"/>
        <item x="323"/>
        <item x="266"/>
        <item x="59"/>
        <item x="225"/>
        <item x="29"/>
        <item x="89"/>
        <item x="104"/>
        <item x="130"/>
        <item x="6"/>
        <item x="345"/>
        <item x="44"/>
        <item x="339"/>
        <item x="122"/>
        <item x="9"/>
        <item x="40"/>
        <item x="251"/>
        <item x="28"/>
        <item x="183"/>
        <item x="20"/>
        <item x="114"/>
        <item x="254"/>
        <item x="186"/>
        <item x="30"/>
        <item x="248"/>
        <item x="205"/>
        <item x="41"/>
        <item x="131"/>
        <item x="300"/>
        <item x="319"/>
        <item x="167"/>
        <item x="149"/>
        <item x="10"/>
        <item x="111"/>
        <item x="24"/>
        <item x="67"/>
        <item x="84"/>
        <item x="270"/>
        <item x="243"/>
        <item x="278"/>
        <item x="190"/>
        <item x="236"/>
        <item x="231"/>
        <item x="333"/>
        <item x="268"/>
        <item x="221"/>
        <item x="191"/>
        <item x="157"/>
        <item x="21"/>
        <item x="214"/>
        <item x="321"/>
        <item x="7"/>
        <item x="168"/>
        <item x="128"/>
        <item x="118"/>
        <item x="92"/>
        <item x="174"/>
        <item x="280"/>
        <item x="144"/>
        <item x="65"/>
        <item x="105"/>
        <item x="348"/>
        <item x="298"/>
        <item x="261"/>
        <item x="124"/>
        <item x="48"/>
        <item x="57"/>
        <item x="290"/>
        <item x="216"/>
        <item x="88"/>
        <item x="273"/>
        <item x="77"/>
        <item x="340"/>
        <item x="353"/>
        <item x="16"/>
        <item x="64"/>
        <item x="125"/>
        <item x="25"/>
        <item x="259"/>
        <item x="43"/>
        <item x="81"/>
        <item x="53"/>
        <item x="184"/>
        <item x="206"/>
        <item x="148"/>
        <item x="33"/>
        <item x="244"/>
        <item x="56"/>
        <item x="35"/>
        <item x="338"/>
        <item x="272"/>
        <item x="139"/>
        <item x="123"/>
        <item x="277"/>
        <item x="175"/>
        <item x="137"/>
        <item x="17"/>
        <item x="306"/>
        <item x="234"/>
        <item x="202"/>
        <item x="282"/>
        <item x="211"/>
        <item x="329"/>
        <item x="314"/>
        <item x="12"/>
        <item x="71"/>
        <item x="247"/>
        <item x="262"/>
        <item x="187"/>
        <item x="358"/>
        <item x="284"/>
        <item x="129"/>
        <item x="76"/>
        <item x="332"/>
        <item x="226"/>
        <item x="143"/>
        <item x="96"/>
        <item x="119"/>
        <item x="196"/>
        <item x="252"/>
        <item x="301"/>
        <item x="22"/>
        <item x="132"/>
        <item x="170"/>
        <item x="342"/>
        <item x="3"/>
        <item x="227"/>
        <item x="120"/>
        <item x="337"/>
        <item x="245"/>
        <item x="99"/>
        <item x="42"/>
        <item x="83"/>
        <item x="27"/>
        <item x="310"/>
        <item x="192"/>
        <item x="257"/>
        <item x="150"/>
        <item x="46"/>
        <item x="288"/>
        <item x="176"/>
        <item x="188"/>
        <item x="197"/>
        <item x="2"/>
        <item x="237"/>
        <item x="250"/>
        <item x="349"/>
        <item x="331"/>
        <item x="181"/>
        <item x="302"/>
        <item x="336"/>
        <item x="158"/>
        <item x="219"/>
        <item x="218"/>
        <item x="116"/>
        <item x="4"/>
        <item x="133"/>
        <item x="160"/>
        <item x="235"/>
        <item x="318"/>
        <item x="233"/>
        <item x="208"/>
        <item x="200"/>
        <item x="75"/>
        <item x="177"/>
        <item x="26"/>
        <item x="140"/>
        <item x="39"/>
        <item x="232"/>
        <item x="31"/>
        <item x="286"/>
        <item x="271"/>
        <item x="97"/>
        <item x="180"/>
        <item x="354"/>
        <item x="210"/>
        <item x="249"/>
        <item x="355"/>
        <item x="70"/>
        <item x="265"/>
        <item x="352"/>
        <item x="51"/>
        <item x="146"/>
        <item x="102"/>
        <item x="166"/>
        <item x="182"/>
        <item x="309"/>
        <item x="297"/>
        <item x="162"/>
        <item x="287"/>
        <item x="152"/>
        <item x="72"/>
        <item x="141"/>
        <item x="213"/>
        <item x="292"/>
        <item x="201"/>
        <item x="69"/>
        <item x="305"/>
        <item x="263"/>
        <item x="165"/>
        <item x="308"/>
        <item x="13"/>
        <item x="1"/>
        <item x="74"/>
        <item x="106"/>
        <item x="327"/>
        <item x="45"/>
        <item x="289"/>
        <item x="326"/>
        <item x="154"/>
        <item x="224"/>
        <item x="93"/>
        <item x="255"/>
        <item x="229"/>
        <item x="311"/>
        <item x="313"/>
        <item x="135"/>
        <item x="107"/>
        <item x="66"/>
        <item x="36"/>
        <item x="344"/>
        <item x="127"/>
        <item x="209"/>
        <item x="307"/>
        <item x="223"/>
        <item x="171"/>
        <item x="303"/>
        <item x="115"/>
        <item x="350"/>
        <item x="185"/>
        <item x="37"/>
        <item x="156"/>
        <item x="179"/>
        <item x="18"/>
        <item x="80"/>
        <item x="276"/>
        <item x="274"/>
        <item x="260"/>
        <item x="98"/>
        <item x="94"/>
        <item x="246"/>
        <item x="138"/>
        <item x="14"/>
        <item x="55"/>
        <item x="110"/>
        <item x="222"/>
        <item x="61"/>
        <item x="0"/>
        <item t="default"/>
      </items>
    </pivotField>
    <pivotField dataField="1" showAll="0">
      <items count="361">
        <item x="71"/>
        <item x="79"/>
        <item x="216"/>
        <item x="140"/>
        <item x="128"/>
        <item x="293"/>
        <item x="87"/>
        <item x="56"/>
        <item x="158"/>
        <item x="66"/>
        <item x="138"/>
        <item x="41"/>
        <item x="82"/>
        <item x="212"/>
        <item x="197"/>
        <item x="210"/>
        <item x="120"/>
        <item x="291"/>
        <item x="171"/>
        <item x="280"/>
        <item x="340"/>
        <item x="235"/>
        <item x="62"/>
        <item x="96"/>
        <item x="211"/>
        <item x="332"/>
        <item x="224"/>
        <item x="111"/>
        <item x="181"/>
        <item x="354"/>
        <item x="19"/>
        <item x="39"/>
        <item x="45"/>
        <item x="282"/>
        <item x="130"/>
        <item x="23"/>
        <item x="221"/>
        <item x="303"/>
        <item x="115"/>
        <item x="338"/>
        <item x="285"/>
        <item x="213"/>
        <item x="90"/>
        <item x="225"/>
        <item x="144"/>
        <item x="99"/>
        <item x="58"/>
        <item x="336"/>
        <item x="318"/>
        <item x="356"/>
        <item x="93"/>
        <item x="17"/>
        <item x="22"/>
        <item x="200"/>
        <item x="348"/>
        <item x="179"/>
        <item x="50"/>
        <item x="116"/>
        <item x="28"/>
        <item x="40"/>
        <item x="112"/>
        <item x="295"/>
        <item x="6"/>
        <item x="141"/>
        <item x="324"/>
        <item x="156"/>
        <item x="155"/>
        <item x="301"/>
        <item x="237"/>
        <item x="44"/>
        <item x="267"/>
        <item x="20"/>
        <item x="254"/>
        <item x="252"/>
        <item x="276"/>
        <item x="241"/>
        <item x="64"/>
        <item x="81"/>
        <item x="313"/>
        <item x="95"/>
        <item x="170"/>
        <item x="255"/>
        <item x="335"/>
        <item x="199"/>
        <item x="37"/>
        <item x="260"/>
        <item x="243"/>
        <item x="166"/>
        <item x="67"/>
        <item x="118"/>
        <item x="344"/>
        <item x="4"/>
        <item x="270"/>
        <item x="42"/>
        <item x="322"/>
        <item x="153"/>
        <item x="70"/>
        <item x="189"/>
        <item x="256"/>
        <item x="175"/>
        <item x="61"/>
        <item x="222"/>
        <item x="234"/>
        <item x="193"/>
        <item x="107"/>
        <item x="152"/>
        <item x="316"/>
        <item x="310"/>
        <item x="274"/>
        <item x="239"/>
        <item x="169"/>
        <item x="268"/>
        <item x="101"/>
        <item x="327"/>
        <item x="307"/>
        <item x="353"/>
        <item x="238"/>
        <item x="321"/>
        <item x="47"/>
        <item x="232"/>
        <item x="342"/>
        <item x="302"/>
        <item x="346"/>
        <item x="14"/>
        <item x="134"/>
        <item x="8"/>
        <item x="330"/>
        <item x="149"/>
        <item x="229"/>
        <item x="294"/>
        <item x="184"/>
        <item x="1"/>
        <item x="201"/>
        <item x="9"/>
        <item x="85"/>
        <item x="333"/>
        <item x="226"/>
        <item x="110"/>
        <item x="139"/>
        <item x="264"/>
        <item x="53"/>
        <item x="290"/>
        <item x="103"/>
        <item x="266"/>
        <item x="309"/>
        <item x="352"/>
        <item x="299"/>
        <item x="283"/>
        <item x="236"/>
        <item x="143"/>
        <item x="220"/>
        <item x="320"/>
        <item x="263"/>
        <item x="262"/>
        <item x="136"/>
        <item x="119"/>
        <item x="183"/>
        <item x="98"/>
        <item x="357"/>
        <item x="258"/>
        <item x="247"/>
        <item x="91"/>
        <item x="32"/>
        <item x="272"/>
        <item x="233"/>
        <item x="187"/>
        <item x="164"/>
        <item x="312"/>
        <item x="38"/>
        <item x="59"/>
        <item x="209"/>
        <item x="121"/>
        <item x="133"/>
        <item x="11"/>
        <item x="46"/>
        <item x="102"/>
        <item x="240"/>
        <item x="251"/>
        <item x="104"/>
        <item x="168"/>
        <item x="231"/>
        <item x="350"/>
        <item x="296"/>
        <item x="191"/>
        <item x="230"/>
        <item x="132"/>
        <item x="337"/>
        <item x="106"/>
        <item x="292"/>
        <item x="12"/>
        <item x="75"/>
        <item x="326"/>
        <item x="249"/>
        <item x="259"/>
        <item x="250"/>
        <item x="34"/>
        <item x="55"/>
        <item x="80"/>
        <item x="194"/>
        <item x="16"/>
        <item x="279"/>
        <item x="195"/>
        <item x="214"/>
        <item x="167"/>
        <item x="84"/>
        <item x="208"/>
        <item x="203"/>
        <item x="35"/>
        <item x="3"/>
        <item x="304"/>
        <item x="122"/>
        <item x="345"/>
        <item x="29"/>
        <item x="69"/>
        <item x="261"/>
        <item x="154"/>
        <item x="124"/>
        <item x="308"/>
        <item x="145"/>
        <item x="257"/>
        <item x="125"/>
        <item x="147"/>
        <item x="117"/>
        <item x="246"/>
        <item x="205"/>
        <item x="319"/>
        <item x="174"/>
        <item x="286"/>
        <item x="83"/>
        <item x="202"/>
        <item x="215"/>
        <item x="31"/>
        <item x="192"/>
        <item x="157"/>
        <item x="265"/>
        <item x="172"/>
        <item x="198"/>
        <item x="10"/>
        <item x="182"/>
        <item x="185"/>
        <item x="190"/>
        <item x="77"/>
        <item x="196"/>
        <item x="311"/>
        <item x="142"/>
        <item x="129"/>
        <item x="36"/>
        <item x="297"/>
        <item x="298"/>
        <item x="300"/>
        <item x="277"/>
        <item x="162"/>
        <item x="271"/>
        <item x="26"/>
        <item x="281"/>
        <item x="173"/>
        <item x="92"/>
        <item x="114"/>
        <item x="358"/>
        <item x="177"/>
        <item x="113"/>
        <item x="15"/>
        <item x="269"/>
        <item x="5"/>
        <item x="329"/>
        <item x="339"/>
        <item x="51"/>
        <item x="334"/>
        <item x="18"/>
        <item x="314"/>
        <item x="65"/>
        <item x="159"/>
        <item x="60"/>
        <item x="94"/>
        <item x="68"/>
        <item x="43"/>
        <item x="151"/>
        <item x="341"/>
        <item x="57"/>
        <item x="88"/>
        <item x="25"/>
        <item x="123"/>
        <item x="160"/>
        <item x="188"/>
        <item x="150"/>
        <item x="349"/>
        <item x="315"/>
        <item x="178"/>
        <item x="135"/>
        <item x="317"/>
        <item x="148"/>
        <item x="206"/>
        <item x="105"/>
        <item x="109"/>
        <item x="21"/>
        <item x="284"/>
        <item x="76"/>
        <item x="355"/>
        <item x="207"/>
        <item x="24"/>
        <item x="223"/>
        <item x="126"/>
        <item x="97"/>
        <item x="248"/>
        <item x="305"/>
        <item x="2"/>
        <item x="242"/>
        <item x="180"/>
        <item x="49"/>
        <item x="306"/>
        <item x="289"/>
        <item x="161"/>
        <item x="273"/>
        <item x="48"/>
        <item x="359"/>
        <item x="287"/>
        <item x="245"/>
        <item x="351"/>
        <item x="244"/>
        <item x="343"/>
        <item x="176"/>
        <item x="146"/>
        <item x="13"/>
        <item x="165"/>
        <item x="127"/>
        <item x="323"/>
        <item x="7"/>
        <item x="72"/>
        <item x="186"/>
        <item x="227"/>
        <item x="54"/>
        <item x="131"/>
        <item x="52"/>
        <item x="33"/>
        <item x="27"/>
        <item x="278"/>
        <item x="89"/>
        <item x="228"/>
        <item x="328"/>
        <item x="108"/>
        <item x="275"/>
        <item x="86"/>
        <item x="63"/>
        <item x="73"/>
        <item x="218"/>
        <item x="137"/>
        <item x="100"/>
        <item x="288"/>
        <item x="219"/>
        <item x="30"/>
        <item x="325"/>
        <item x="331"/>
        <item x="74"/>
        <item x="347"/>
        <item x="253"/>
        <item x="163"/>
        <item x="204"/>
        <item x="217"/>
        <item x="78"/>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 showAll="0" defaultSubtotal="0"/>
    <pivotField showAll="0" defaultSubtotal="0"/>
    <pivotField showAll="0" defaultSubtotal="0">
      <items count="4">
        <item x="0"/>
        <item x="1"/>
        <item x="2"/>
        <item x="3"/>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0"/>
  </rowFields>
  <rowItems count="11">
    <i>
      <x v="327"/>
    </i>
    <i>
      <x v="203"/>
    </i>
    <i>
      <x v="56"/>
    </i>
    <i>
      <x v="35"/>
    </i>
    <i>
      <x v="177"/>
    </i>
    <i>
      <x v="263"/>
    </i>
    <i>
      <x v="229"/>
    </i>
    <i>
      <x v="16"/>
    </i>
    <i>
      <x v="67"/>
    </i>
    <i>
      <x v="100"/>
    </i>
    <i t="grand">
      <x/>
    </i>
  </rowItems>
  <colFields count="1">
    <field x="-2"/>
  </colFields>
  <colItems count="5">
    <i>
      <x/>
    </i>
    <i i="1">
      <x v="1"/>
    </i>
    <i i="2">
      <x v="2"/>
    </i>
    <i i="3">
      <x v="3"/>
    </i>
    <i i="4">
      <x v="4"/>
    </i>
  </colItems>
  <dataFields count="5">
    <dataField name="Order Change w.r.t. same day last week" fld="12" baseField="0" baseItem="0" numFmtId="10"/>
    <dataField name="L2M " fld="19" baseField="22" baseItem="208" numFmtId="10"/>
    <dataField name="M2C " fld="20" baseField="0" baseItem="28" numFmtId="10"/>
    <dataField name="C2P " fld="21" baseField="22" baseItem="52" numFmtId="10"/>
    <dataField name="P2O " fld="22" baseField="0" baseItem="77" numFmtId="10"/>
  </dataFields>
  <formats count="24">
    <format dxfId="32">
      <pivotArea collapsedLevelsAreSubtotals="1" fieldPosition="0">
        <references count="2">
          <reference field="4294967294" count="1" selected="0">
            <x v="1"/>
          </reference>
          <reference field="0" count="1">
            <x v="28"/>
          </reference>
        </references>
      </pivotArea>
    </format>
    <format dxfId="33">
      <pivotArea collapsedLevelsAreSubtotals="1" fieldPosition="0">
        <references count="2">
          <reference field="4294967294" count="1" selected="0">
            <x v="1"/>
          </reference>
          <reference field="0" count="1">
            <x v="28"/>
          </reference>
        </references>
      </pivotArea>
    </format>
    <format dxfId="34">
      <pivotArea collapsedLevelsAreSubtotals="1" fieldPosition="0">
        <references count="2">
          <reference field="4294967294" count="1" selected="0">
            <x v="1"/>
          </reference>
          <reference field="0" count="1">
            <x v="28"/>
          </reference>
        </references>
      </pivotArea>
    </format>
    <format dxfId="35">
      <pivotArea collapsedLevelsAreSubtotals="1" fieldPosition="0">
        <references count="2">
          <reference field="4294967294" count="1" selected="0">
            <x v="1"/>
          </reference>
          <reference field="0" count="1">
            <x v="28"/>
          </reference>
        </references>
      </pivotArea>
    </format>
    <format dxfId="36">
      <pivotArea collapsedLevelsAreSubtotals="1" fieldPosition="0">
        <references count="2">
          <reference field="4294967294" count="1" selected="0">
            <x v="2"/>
          </reference>
          <reference field="0" count="1">
            <x v="93"/>
          </reference>
        </references>
      </pivotArea>
    </format>
    <format dxfId="37">
      <pivotArea collapsedLevelsAreSubtotals="1" fieldPosition="0">
        <references count="2">
          <reference field="4294967294" count="1" selected="0">
            <x v="2"/>
          </reference>
          <reference field="0" count="1">
            <x v="49"/>
          </reference>
        </references>
      </pivotArea>
    </format>
    <format dxfId="38">
      <pivotArea collapsedLevelsAreSubtotals="1" fieldPosition="0">
        <references count="2">
          <reference field="4294967294" count="1" selected="0">
            <x v="3"/>
          </reference>
          <reference field="0" count="1">
            <x v="222"/>
          </reference>
        </references>
      </pivotArea>
    </format>
    <format dxfId="39">
      <pivotArea collapsedLevelsAreSubtotals="1" fieldPosition="0">
        <references count="2">
          <reference field="4294967294" count="1" selected="0">
            <x v="2"/>
          </reference>
          <reference field="0" count="2">
            <x v="256"/>
            <x v="320"/>
          </reference>
        </references>
      </pivotArea>
    </format>
    <format dxfId="40">
      <pivotArea collapsedLevelsAreSubtotals="1" fieldPosition="0">
        <references count="2">
          <reference field="4294967294" count="1" selected="0">
            <x v="1"/>
          </reference>
          <reference field="0" count="1">
            <x v="196"/>
          </reference>
        </references>
      </pivotArea>
    </format>
    <format dxfId="41">
      <pivotArea collapsedLevelsAreSubtotals="1" fieldPosition="0">
        <references count="2">
          <reference field="4294967294" count="1" selected="0">
            <x v="4"/>
          </reference>
          <reference field="0" count="1">
            <x v="77"/>
          </reference>
        </references>
      </pivotArea>
    </format>
    <format dxfId="31">
      <pivotArea collapsedLevelsAreSubtotals="1" fieldPosition="0">
        <references count="2">
          <reference field="4294967294" count="1" selected="0">
            <x v="2"/>
          </reference>
          <reference field="0" count="1">
            <x v="327"/>
          </reference>
        </references>
      </pivotArea>
    </format>
    <format dxfId="30">
      <pivotArea collapsedLevelsAreSubtotals="1" fieldPosition="0">
        <references count="2">
          <reference field="4294967294" count="1" selected="0">
            <x v="2"/>
          </reference>
          <reference field="0" count="1">
            <x v="56"/>
          </reference>
        </references>
      </pivotArea>
    </format>
    <format dxfId="29">
      <pivotArea collapsedLevelsAreSubtotals="1" fieldPosition="0">
        <references count="2">
          <reference field="4294967294" count="1" selected="0">
            <x v="2"/>
          </reference>
          <reference field="0" count="1">
            <x v="263"/>
          </reference>
        </references>
      </pivotArea>
    </format>
    <format dxfId="28">
      <pivotArea collapsedLevelsAreSubtotals="1" fieldPosition="0">
        <references count="2">
          <reference field="4294967294" count="1" selected="0">
            <x v="1"/>
          </reference>
          <reference field="0" count="1">
            <x v="203"/>
          </reference>
        </references>
      </pivotArea>
    </format>
    <format dxfId="27">
      <pivotArea collapsedLevelsAreSubtotals="1" fieldPosition="0">
        <references count="2">
          <reference field="4294967294" count="1" selected="0">
            <x v="1"/>
          </reference>
          <reference field="0" count="1">
            <x v="35"/>
          </reference>
        </references>
      </pivotArea>
    </format>
    <format dxfId="26">
      <pivotArea collapsedLevelsAreSubtotals="1" fieldPosition="0">
        <references count="2">
          <reference field="4294967294" count="1" selected="0">
            <x v="3"/>
          </reference>
          <reference field="0" count="1">
            <x v="67"/>
          </reference>
        </references>
      </pivotArea>
    </format>
    <format dxfId="25">
      <pivotArea collapsedLevelsAreSubtotals="1" fieldPosition="0">
        <references count="2">
          <reference field="4294967294" count="1" selected="0">
            <x v="2"/>
          </reference>
          <reference field="0" count="1">
            <x v="327"/>
          </reference>
        </references>
      </pivotArea>
    </format>
    <format dxfId="24">
      <pivotArea collapsedLevelsAreSubtotals="1" fieldPosition="0">
        <references count="2">
          <reference field="4294967294" count="1" selected="0">
            <x v="1"/>
          </reference>
          <reference field="0" count="1">
            <x v="203"/>
          </reference>
        </references>
      </pivotArea>
    </format>
    <format dxfId="23">
      <pivotArea collapsedLevelsAreSubtotals="1" fieldPosition="0">
        <references count="2">
          <reference field="4294967294" count="1" selected="0">
            <x v="2"/>
          </reference>
          <reference field="0" count="1">
            <x v="56"/>
          </reference>
        </references>
      </pivotArea>
    </format>
    <format dxfId="22">
      <pivotArea collapsedLevelsAreSubtotals="1" fieldPosition="0">
        <references count="2">
          <reference field="4294967294" count="1" selected="0">
            <x v="1"/>
          </reference>
          <reference field="0" count="1">
            <x v="35"/>
          </reference>
        </references>
      </pivotArea>
    </format>
    <format dxfId="21">
      <pivotArea collapsedLevelsAreSubtotals="1" fieldPosition="0">
        <references count="2">
          <reference field="4294967294" count="1" selected="0">
            <x v="2"/>
          </reference>
          <reference field="0" count="1">
            <x v="263"/>
          </reference>
        </references>
      </pivotArea>
    </format>
    <format dxfId="20">
      <pivotArea collapsedLevelsAreSubtotals="1" fieldPosition="0">
        <references count="2">
          <reference field="4294967294" count="1" selected="0">
            <x v="3"/>
          </reference>
          <reference field="0" count="1">
            <x v="67"/>
          </reference>
        </references>
      </pivotArea>
    </format>
    <format dxfId="19">
      <pivotArea collapsedLevelsAreSubtotals="1" fieldPosition="0">
        <references count="2">
          <reference field="4294967294" count="1" selected="0">
            <x v="3"/>
          </reference>
          <reference field="0" count="1">
            <x v="229"/>
          </reference>
        </references>
      </pivotArea>
    </format>
    <format dxfId="18">
      <pivotArea collapsedLevelsAreSubtotals="1" fieldPosition="0">
        <references count="2">
          <reference field="4294967294" count="1" selected="0">
            <x v="2"/>
          </reference>
          <reference field="0" count="1">
            <x v="100"/>
          </reference>
        </references>
      </pivotArea>
    </format>
  </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ffic_Change_with_respect_to_same_day_last_week" xr10:uid="{D03C8B30-72BB-4364-BFD2-E7C732D9AF44}" sourceName="Traffic Change with respect to same day last week">
  <pivotTables>
    <pivotTable tabId="7" name="PivotTable9"/>
  </pivotTables>
  <data>
    <tabular pivotCacheId="1862722413">
      <items count="164">
        <i x="109" s="1"/>
        <i x="3" s="1"/>
        <i x="21" s="1"/>
        <i x="124" s="1"/>
        <i x="56" s="1"/>
        <i x="74" s="1"/>
        <i x="87" s="1"/>
        <i x="57" s="1"/>
        <i x="16"/>
        <i x="75"/>
        <i x="132"/>
        <i x="24"/>
        <i x="7"/>
        <i x="142"/>
        <i x="17"/>
        <i x="9"/>
        <i x="85"/>
        <i x="151"/>
        <i x="66"/>
        <i x="101"/>
        <i x="42"/>
        <i x="86"/>
        <i x="67"/>
        <i x="111"/>
        <i x="157"/>
        <i x="125"/>
        <i x="4"/>
        <i x="62"/>
        <i x="110"/>
        <i x="147"/>
        <i x="88"/>
        <i x="143"/>
        <i x="138"/>
        <i x="59"/>
        <i x="144"/>
        <i x="137"/>
        <i x="93"/>
        <i x="160"/>
        <i x="20"/>
        <i x="12"/>
        <i x="73"/>
        <i x="52"/>
        <i x="119"/>
        <i x="38"/>
        <i x="92"/>
        <i x="118"/>
        <i x="40"/>
        <i x="44"/>
        <i x="135"/>
        <i x="33"/>
        <i x="37"/>
        <i x="116"/>
        <i x="154"/>
        <i x="153"/>
        <i x="95"/>
        <i x="159"/>
        <i x="63"/>
        <i x="51"/>
        <i x="8"/>
        <i x="43"/>
        <i x="34"/>
        <i x="96"/>
        <i x="105"/>
        <i x="36"/>
        <i x="97"/>
        <i x="127"/>
        <i x="83"/>
        <i x="79"/>
        <i x="123"/>
        <i x="120"/>
        <i x="89"/>
        <i x="121"/>
        <i x="49"/>
        <i x="126"/>
        <i x="54"/>
        <i x="25"/>
        <i x="80"/>
        <i x="141"/>
        <i x="117"/>
        <i x="103"/>
        <i x="82"/>
        <i x="102"/>
        <i x="70"/>
        <i x="5"/>
        <i x="156"/>
        <i x="100"/>
        <i x="47"/>
        <i x="161"/>
        <i x="108"/>
        <i x="130"/>
        <i x="65"/>
        <i x="115"/>
        <i x="114"/>
        <i x="28"/>
        <i x="162"/>
        <i x="90"/>
        <i x="23"/>
        <i x="72"/>
        <i x="31"/>
        <i x="146"/>
        <i x="45"/>
        <i x="107"/>
        <i x="39"/>
        <i x="58"/>
        <i x="19"/>
        <i x="15"/>
        <i x="140"/>
        <i x="129"/>
        <i x="84"/>
        <i x="150"/>
        <i x="94"/>
        <i x="131"/>
        <i x="2"/>
        <i x="29"/>
        <i x="41"/>
        <i x="163"/>
        <i x="134"/>
        <i x="50"/>
        <i x="104"/>
        <i x="78"/>
        <i x="148"/>
        <i x="128"/>
        <i x="122"/>
        <i x="71"/>
        <i x="76"/>
        <i x="22"/>
        <i x="145"/>
        <i x="35"/>
        <i x="1"/>
        <i x="60"/>
        <i x="99"/>
        <i x="55"/>
        <i x="158"/>
        <i x="30"/>
        <i x="53"/>
        <i x="13"/>
        <i x="133"/>
        <i x="136"/>
        <i x="32"/>
        <i x="152"/>
        <i x="81"/>
        <i x="106"/>
        <i x="6"/>
        <i x="26"/>
        <i x="91"/>
        <i x="27"/>
        <i x="61"/>
        <i x="155"/>
        <i x="112"/>
        <i x="69"/>
        <i x="139"/>
        <i x="11"/>
        <i x="149"/>
        <i x="64"/>
        <i x="46"/>
        <i x="48"/>
        <i x="98"/>
        <i x="68"/>
        <i x="77"/>
        <i x="18"/>
        <i x="14"/>
        <i x="10"/>
        <i x="11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ffic Change with respect to same day last week" xr10:uid="{AB437B72-774E-4661-BE46-C85EB04E5647}" cache="Slicer_Traffic_Change_with_respect_to_same_day_last_week" caption="Traffic Change with respect to same day last week"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1DAED9-C292-4819-923A-3D4A286B9F44}" name="Table1" displayName="Table1" ref="B2:X368" totalsRowShown="0" headerRowDxfId="91" dataDxfId="90" tableBorderDxfId="89" dataCellStyle="Percent">
  <autoFilter ref="B2:X368" xr:uid="{EC1DAED9-C292-4819-923A-3D4A286B9F44}"/>
  <sortState xmlns:xlrd2="http://schemas.microsoft.com/office/spreadsheetml/2017/richdata2" ref="B3:X368">
    <sortCondition ref="B2:B368"/>
  </sortState>
  <tableColumns count="23">
    <tableColumn id="1" xr3:uid="{71818548-0843-433D-B11C-767F7F520C81}" name="Date" dataDxfId="88"/>
    <tableColumn id="2" xr3:uid="{70831298-3AC7-4B07-B4BE-FBF93475D557}" name="Day" dataDxfId="87">
      <calculatedColumnFormula>B3</calculatedColumnFormula>
    </tableColumn>
    <tableColumn id="3" xr3:uid="{285521EC-60C0-4BFB-8084-AA30736BD2F5}" name="Listing" dataDxfId="86"/>
    <tableColumn id="4" xr3:uid="{39BCE413-4940-4CA7-B144-E8E3E5783311}" name="Menu" dataDxfId="85"/>
    <tableColumn id="5" xr3:uid="{409433E3-E3AB-48A0-827B-CB75140CDA98}" name="Carts" dataDxfId="84"/>
    <tableColumn id="6" xr3:uid="{94134A81-65A1-499C-A956-F97CF8C10529}" name="Payments" dataDxfId="83"/>
    <tableColumn id="7" xr3:uid="{C73D566F-71A6-4FE0-938A-2C1ABF767936}" name="Orders" dataDxfId="82"/>
    <tableColumn id="17" xr3:uid="{8FBB665E-F5A2-4B6D-93C4-DCE8A9CD2F5B}" name="last week date" dataDxfId="81">
      <calculatedColumnFormula>Table1[[#This Row],[Date]]-7</calculatedColumnFormula>
    </tableColumn>
    <tableColumn id="16" xr3:uid="{04E95D6E-DDA5-4F59-984C-C15F65D5D52A}" name="Orders of Same day last week" dataDxfId="80">
      <calculatedColumnFormula>IFERROR(VLOOKUP(Table1[[#This Row],[last week date]],Table1[[#All],[Date]:[Orders]],7,FALSE), "NA")</calculatedColumnFormula>
    </tableColumn>
    <tableColumn id="18" xr3:uid="{3FE52552-CF09-43A0-979C-6C4CD7F50A3D}" name="listing of same day last week" dataDxfId="79">
      <calculatedColumnFormula>IFERROR(VLOOKUP(Table1[[#This Row],[last week date]],Table1[[#All],[Date]:[Listing]],3,FALSE),"NA")</calculatedColumnFormula>
    </tableColumn>
    <tableColumn id="8" xr3:uid="{6D7F8FA1-501A-4212-B479-2FDDCF289D94}" name="Overall conversion" dataDxfId="78" dataCellStyle="Percent">
      <calculatedColumnFormula>Table1[[#This Row],[Orders]]/Table1[[#This Row],[Listing]]</calculatedColumnFormula>
    </tableColumn>
    <tableColumn id="19" xr3:uid="{B81D2B71-A557-4C2D-8CA3-8CDBFFE4722B}" name="overall Conversion last week same day" dataDxfId="77" dataCellStyle="Percent">
      <calculatedColumnFormula>IFERROR(VLOOKUP(Table1[[#This Row],[last week date]],Table1[[#All],[Date]:[Overall conversion]],11,FALSE),"NA")</calculatedColumnFormula>
    </tableColumn>
    <tableColumn id="9" xr3:uid="{FE0F991E-D148-419D-80B5-C6442962AE93}" name="Order Change with respect to same day last week" dataDxfId="76" dataCellStyle="Percent">
      <calculatedColumnFormula>IFERROR((Table1[[#This Row],[Orders]]/Table1[[#This Row],[Orders of Same day last week]])-1,"NA")</calculatedColumnFormula>
    </tableColumn>
    <tableColumn id="10" xr3:uid="{736FD2A7-30C7-46B9-9821-B19F621BBF75}" name="Traffic Change with respect to same day last week" dataDxfId="75" dataCellStyle="Percent">
      <calculatedColumnFormula>IFERROR(Table1[[#This Row],[Listing]]/Table1[[#This Row],[listing of same day last week]]-1,"NA")</calculatedColumnFormula>
    </tableColumn>
    <tableColumn id="11" xr3:uid="{ECE256C0-B0FC-403C-948C-F302B97D21C0}" name="Conversion change with respect to same day last week" dataDxfId="74" dataCellStyle="Percent">
      <calculatedColumnFormula>IFERROR(Table1[[#This Row],[Overall conversion]]/Table1[[#This Row],[overall Conversion last week same day]]-1,"NA")</calculatedColumnFormula>
    </tableColumn>
    <tableColumn id="12" xr3:uid="{85A63ECE-B86D-46FB-870B-376F452E6AAD}" name="L2M" dataDxfId="73" dataCellStyle="Percent">
      <calculatedColumnFormula>Table1[[#This Row],[Menu]]/Table1[[#This Row],[Listing]]</calculatedColumnFormula>
    </tableColumn>
    <tableColumn id="13" xr3:uid="{E8B06E4E-7781-4031-B8C7-4192663F4309}" name="M2C" dataDxfId="72" dataCellStyle="Percent">
      <calculatedColumnFormula>Table1[[#This Row],[Carts]]/Table1[[#This Row],[Menu]]</calculatedColumnFormula>
    </tableColumn>
    <tableColumn id="14" xr3:uid="{A632CADF-D827-44B4-BBF6-F0535E31AF0B}" name="C2P" dataDxfId="71" dataCellStyle="Percent">
      <calculatedColumnFormula>Table1[[#This Row],[Payments]]/Table1[[#This Row],[Carts]]</calculatedColumnFormula>
    </tableColumn>
    <tableColumn id="15" xr3:uid="{3DA878B3-8BA2-4240-B35B-555AA6BEC569}" name="P2O" dataDxfId="70" dataCellStyle="Percent">
      <calculatedColumnFormula>Table1[[#This Row],[Orders]]/Table1[[#This Row],[Payments]]</calculatedColumnFormula>
    </tableColumn>
    <tableColumn id="20" xr3:uid="{A4DABB16-4C95-4B18-B282-16A6D4272452}" name="L2M w.r.t dame day last week" dataDxfId="55" dataCellStyle="Percent"/>
    <tableColumn id="21" xr3:uid="{DFABF9A3-29DD-4E9C-9D12-A5284273775E}" name="M2C w.r.t same day last week" dataDxfId="54" dataCellStyle="Percent"/>
    <tableColumn id="22" xr3:uid="{1C1A0F95-F998-46E5-9557-AAA099A2E6A7}" name="C2P w.r.t same day last week" dataDxfId="53" dataCellStyle="Percent"/>
    <tableColumn id="23" xr3:uid="{91BA0E40-C8ED-47C4-8C1E-60A2D86FEB2B}" name="P2O w.r.t same day last week" dataDxfId="52"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506402-E36E-48C9-A4B6-01D424D0F403}" name="Table3" displayName="Table3" ref="B2:O368" totalsRowShown="0" headerRowDxfId="69" headerRowBorderDxfId="68" tableBorderDxfId="67" totalsRowBorderDxfId="66">
  <autoFilter ref="B2:O368" xr:uid="{1D506402-E36E-48C9-A4B6-01D424D0F403}"/>
  <tableColumns count="14">
    <tableColumn id="1" xr3:uid="{9C2177B1-D936-42F1-BD19-04D9A55DB11E}" name="Date" dataDxfId="65"/>
    <tableColumn id="7" xr3:uid="{541AACEB-205F-49BA-9BDC-77E448352041}" name="Day" dataDxfId="61">
      <calculatedColumnFormula>Table3[[#This Row],[Date]]</calculatedColumnFormula>
    </tableColumn>
    <tableColumn id="8" xr3:uid="{85424870-3487-480D-8617-74B29AE6B2FD}" name="Last Week Date" dataDxfId="59">
      <calculatedColumnFormula>Table3[[#This Row],[Date]]-7</calculatedColumnFormula>
    </tableColumn>
    <tableColumn id="2" xr3:uid="{6C3ABE38-8DB2-4402-881B-62D85DB212B6}" name="Facebook" dataDxfId="60"/>
    <tableColumn id="3" xr3:uid="{65BD00C1-8516-4394-9033-AD852633C546}" name="Youtube" dataDxfId="64"/>
    <tableColumn id="4" xr3:uid="{9DF6F708-4941-4E05-9F72-329AF61EAA62}" name="Twitter" dataDxfId="63"/>
    <tableColumn id="5" xr3:uid="{4F651198-8E77-4177-9696-FF43E7D7D5B6}" name="Others" dataDxfId="62"/>
    <tableColumn id="6" xr3:uid="{81983651-95A0-4A13-ABBC-E0F389278376}" name="Listing" dataDxfId="57">
      <calculatedColumnFormula>Table3[[#This Row],[Facebook]]+Table3[[#This Row],[Youtube]]+Table3[[#This Row],[Twitter]]+Table3[[#This Row],[Others]]</calculatedColumnFormula>
    </tableColumn>
    <tableColumn id="9" xr3:uid="{F98855BA-5FD0-4F3E-A434-1FF93C0B6832}" name="facebook Traffic change w.r.t same day last week" dataCellStyle="Percent"/>
    <tableColumn id="10" xr3:uid="{2B3A9BE3-97EB-43F9-B7A3-4CCA3A505A6E}" name="youtube Traffic change  w.r.t same day last week" dataCellStyle="Percent"/>
    <tableColumn id="11" xr3:uid="{B9551E03-9F65-440D-AEB5-32380AB3C5D6}" name="Twitter Traffic change  w.r.t same day last week" dataCellStyle="Percent"/>
    <tableColumn id="12" xr3:uid="{39E4D67D-E276-4738-B3A6-2158CCA01AE8}" name="Other Traffic change  w.r.t same day last week2" dataCellStyle="Percent"/>
    <tableColumn id="13" xr3:uid="{FA6642AC-9FC8-4861-82CB-6C5AA31B8860}" name="Traffic Change with respect to same day last week" dataDxfId="58" dataCellStyle="Percent">
      <calculatedColumnFormula>VLOOKUP(Table3[[#This Row],[Date]],Table1[[#All],[Date]:[Conversion change with respect to same day last week]],14,FALSE)</calculatedColumnFormula>
    </tableColumn>
    <tableColumn id="15" xr3:uid="{9B9E4A62-6FE6-4A30-BCE9-D64E0ABC582D}" name="Order with respect to same day last week2" dataDxfId="56" dataCellStyle="Percent">
      <calculatedColumnFormula>VLOOKUP(Table3[[#This Row],[Date]],Table1[[#All],[Date]:[Order Change with respect to same day last week]],13,FALSE)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E48DB8-FB61-4D11-8286-76B087317148}" name="Table4" displayName="Table4" ref="B2:O368" totalsRowShown="0" headerRowDxfId="17" headerRowBorderDxfId="15" tableBorderDxfId="16" totalsRowBorderDxfId="14">
  <autoFilter ref="B2:O368" xr:uid="{BDB1B59D-B53D-8E4D-8B38-481D388BFD03}"/>
  <sortState xmlns:xlrd2="http://schemas.microsoft.com/office/spreadsheetml/2017/richdata2" ref="B3:O368">
    <sortCondition ref="J2:J368"/>
  </sortState>
  <tableColumns count="14">
    <tableColumn id="1" xr3:uid="{10DD6827-90C4-44AE-AB9F-A0CBD4EC8A29}" name="Date" dataDxfId="13"/>
    <tableColumn id="2" xr3:uid="{B277FBE9-FDCE-4CD1-9671-7A664F44DFB8}" name="Count of restaurants" dataDxfId="12"/>
    <tableColumn id="3" xr3:uid="{83D7468A-F640-43E7-B7FA-52EBEA746DF0}" name="Average Discount" dataDxfId="11" dataCellStyle="Percent"/>
    <tableColumn id="4" xr3:uid="{BFD14EFC-6D3D-4251-960B-223C9E393277}" name="Out of stock Items per restaurant" dataDxfId="10"/>
    <tableColumn id="5" xr3:uid="{CDE99867-F283-436D-B0CE-9229DB550BD3}" name="Avearge Packaging charges" dataDxfId="9"/>
    <tableColumn id="6" xr3:uid="{EB5339E8-8538-4FB8-980A-F26ABEA4BA73}" name="Average Delivery Charges" dataDxfId="8"/>
    <tableColumn id="7" xr3:uid="{13F5DCBE-B08B-45A3-B57C-0E347C737D70}" name="Avg Cost for two" dataDxfId="7"/>
    <tableColumn id="8" xr3:uid="{08AEE0FE-4338-4918-906F-C3796ECADC70}" name="Number of images per restaurant" dataDxfId="6"/>
    <tableColumn id="9" xr3:uid="{7C3A8980-A244-4450-AD06-6FB4D9F280EB}" name="Success Rate of payments" dataDxfId="5" dataCellStyle="Percent"/>
    <tableColumn id="10" xr3:uid="{57961EA4-0167-4728-A678-96EDF82BDDFC}" name="Order change rate" dataDxfId="4" dataCellStyle="Percent">
      <calculatedColumnFormula>VLOOKUP(Table4[[#This Row],[Date]],Table1[#All],13,FALSE)</calculatedColumnFormula>
    </tableColumn>
    <tableColumn id="15" xr3:uid="{73EBCDC4-F2B4-468E-96E5-4DF1BD87369D}" name="L2M w.r.t dame day last week" dataDxfId="3" dataCellStyle="Percent"/>
    <tableColumn id="16" xr3:uid="{6265FEC8-1BF2-4995-A8F5-F113CEE76143}" name="M2C w.r.t same day last week" dataDxfId="2" dataCellStyle="Percent"/>
    <tableColumn id="17" xr3:uid="{A11905AD-318A-42F8-9109-36B513777B74}" name="C2P w.r.t same day last week" dataDxfId="1" dataCellStyle="Percent"/>
    <tableColumn id="18" xr3:uid="{8E25C7E2-2CA0-4CF0-8630-B58ED5AE85A1}" name="P2O w.r.t same day last week" dataDxfId="0"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y" xr10:uid="{9A039E61-9A6F-4A47-B159-E1D452EF9C93}" sourceName="Day">
  <pivotTables>
    <pivotTable tabId="7" name="PivotTable8"/>
    <pivotTable tabId="7" name="PivotTable9"/>
  </pivotTables>
  <state minimalRefreshVersion="6" lastRefreshVersion="6" pivotCacheId="1862722413" filterType="dateBetween">
    <selection startDate="2019-01-01T00:00:00" endDate="2020-12-31T00:00:00"/>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16714DF-FA07-4345-A083-72E38F1B79CD}" sourceName="Date">
  <pivotTables>
    <pivotTable tabId="7" name="PivotTable7"/>
  </pivotTables>
  <state minimalRefreshVersion="6" lastRefreshVersion="6" pivotCacheId="186272241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y" xr10:uid="{CEA8A693-1BC6-4C92-A532-2242EB716259}" cache="NativeTimeline_Day" caption="Day" level="0" selectionLevel="0" scrollPosition="2019-01-01T00:00:00"/>
  <timeline name="Date" xr10:uid="{84BFA145-482A-4EF2-9FED-B7700BD79E18}" cache="NativeTimeline_Date" caption="Date" level="2"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4.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B1:X368"/>
  <sheetViews>
    <sheetView tabSelected="1" topLeftCell="B1" workbookViewId="0">
      <pane xSplit="2" ySplit="2" topLeftCell="P349" activePane="bottomRight" state="frozen"/>
      <selection activeCell="B1" sqref="B1"/>
      <selection pane="topRight" activeCell="D1" sqref="D1"/>
      <selection pane="bottomLeft" activeCell="B3" sqref="B3"/>
      <selection pane="bottomRight" activeCell="U2" sqref="U2:X368"/>
    </sheetView>
  </sheetViews>
  <sheetFormatPr defaultColWidth="11.19921875" defaultRowHeight="15.6" x14ac:dyDescent="0.3"/>
  <cols>
    <col min="10" max="10" width="20.19921875" customWidth="1"/>
    <col min="11" max="11" width="15" customWidth="1"/>
    <col min="12" max="12" width="17.296875" customWidth="1"/>
    <col min="13" max="13" width="14" customWidth="1"/>
    <col min="14" max="14" width="18.09765625" customWidth="1"/>
    <col min="15" max="15" width="20.69921875" customWidth="1"/>
    <col min="16" max="16" width="15.796875" customWidth="1"/>
    <col min="17" max="18" width="13.19921875" customWidth="1"/>
    <col min="19" max="19" width="15.296875" customWidth="1"/>
    <col min="20" max="20" width="15.3984375" customWidth="1"/>
    <col min="21" max="21" width="12.8984375" customWidth="1"/>
  </cols>
  <sheetData>
    <row r="1" spans="2:24" x14ac:dyDescent="0.3">
      <c r="L1" t="s">
        <v>26</v>
      </c>
      <c r="N1" t="s">
        <v>27</v>
      </c>
      <c r="O1" t="s">
        <v>28</v>
      </c>
      <c r="P1" t="s">
        <v>29</v>
      </c>
      <c r="Q1" t="s">
        <v>30</v>
      </c>
      <c r="R1" t="s">
        <v>31</v>
      </c>
      <c r="S1" t="s">
        <v>32</v>
      </c>
      <c r="T1" t="s">
        <v>33</v>
      </c>
    </row>
    <row r="2" spans="2:24" x14ac:dyDescent="0.3">
      <c r="B2" s="9" t="s">
        <v>0</v>
      </c>
      <c r="C2" s="4" t="s">
        <v>34</v>
      </c>
      <c r="D2" s="1" t="s">
        <v>1</v>
      </c>
      <c r="E2" s="1" t="s">
        <v>2</v>
      </c>
      <c r="F2" s="1" t="s">
        <v>3</v>
      </c>
      <c r="G2" s="1" t="s">
        <v>4</v>
      </c>
      <c r="H2" s="1" t="s">
        <v>5</v>
      </c>
      <c r="I2" s="7" t="s">
        <v>36</v>
      </c>
      <c r="J2" s="7" t="s">
        <v>35</v>
      </c>
      <c r="K2" s="7" t="s">
        <v>37</v>
      </c>
      <c r="L2" s="7" t="s">
        <v>18</v>
      </c>
      <c r="M2" s="7" t="s">
        <v>38</v>
      </c>
      <c r="N2" s="7" t="s">
        <v>23</v>
      </c>
      <c r="O2" s="7" t="s">
        <v>24</v>
      </c>
      <c r="P2" s="7" t="s">
        <v>25</v>
      </c>
      <c r="Q2" s="7" t="s">
        <v>19</v>
      </c>
      <c r="R2" s="7" t="s">
        <v>20</v>
      </c>
      <c r="S2" s="7" t="s">
        <v>21</v>
      </c>
      <c r="T2" s="7" t="s">
        <v>22</v>
      </c>
      <c r="U2" s="7" t="s">
        <v>59</v>
      </c>
      <c r="V2" s="7" t="s">
        <v>60</v>
      </c>
      <c r="W2" s="7" t="s">
        <v>61</v>
      </c>
      <c r="X2" s="7" t="s">
        <v>62</v>
      </c>
    </row>
    <row r="3" spans="2:24" x14ac:dyDescent="0.3">
      <c r="B3" s="10">
        <v>43466</v>
      </c>
      <c r="C3" s="8">
        <f>B3</f>
        <v>43466</v>
      </c>
      <c r="D3" s="2">
        <v>20848646</v>
      </c>
      <c r="E3" s="2">
        <v>5107918</v>
      </c>
      <c r="F3" s="2">
        <v>2104462</v>
      </c>
      <c r="G3" s="2">
        <v>1505532</v>
      </c>
      <c r="H3" s="28">
        <v>1271572.67328</v>
      </c>
      <c r="I3" s="11">
        <f>Table1[[#This Row],[Date]]-7</f>
        <v>43459</v>
      </c>
      <c r="J3" s="5" t="str">
        <f>IFERROR(VLOOKUP(Table1[[#This Row],[last week date]],Table1[[#All],[Date]:[Orders]],7,FALSE), "NA")</f>
        <v>NA</v>
      </c>
      <c r="K3" s="5" t="str">
        <f>IFERROR(VLOOKUP(Table1[[#This Row],[last week date]],Table1[[#All],[Date]:[Listing]],3,FALSE),"NA")</f>
        <v>NA</v>
      </c>
      <c r="L3" s="13">
        <f>Table1[[#This Row],[Orders]]/Table1[[#This Row],[Listing]]</f>
        <v>6.0990659694639161E-2</v>
      </c>
      <c r="M3" s="13" t="str">
        <f>IFERROR(VLOOKUP(Table1[[#This Row],[last week date]],Table1[[#All],[Date]:[Overall conversion]],11,FALSE),"NA")</f>
        <v>NA</v>
      </c>
      <c r="N3" s="14" t="str">
        <f>IFERROR((Table1[[#This Row],[Orders]]/Table1[[#This Row],[Orders of Same day last week]])-1,"NA")</f>
        <v>NA</v>
      </c>
      <c r="O3" s="12" t="str">
        <f>IFERROR(Table1[[#This Row],[Listing]]/Table1[[#This Row],[listing of same day last week]]-1,"NA")</f>
        <v>NA</v>
      </c>
      <c r="P3" s="6" t="str">
        <f>IFERROR(Table1[[#This Row],[Overall conversion]]/Table1[[#This Row],[overall Conversion last week same day]]-1,"NA")</f>
        <v>NA</v>
      </c>
      <c r="Q3" s="6">
        <f>Table1[[#This Row],[Menu]]/Table1[[#This Row],[Listing]]</f>
        <v>0.2449999870495187</v>
      </c>
      <c r="R3" s="6">
        <f>Table1[[#This Row],[Carts]]/Table1[[#This Row],[Menu]]</f>
        <v>0.41199995771271192</v>
      </c>
      <c r="S3" s="6">
        <f>Table1[[#This Row],[Payments]]/Table1[[#This Row],[Carts]]</f>
        <v>0.71539994544924068</v>
      </c>
      <c r="T3" s="6">
        <f>Table1[[#This Row],[Orders]]/Table1[[#This Row],[Payments]]</f>
        <v>0.84460022987223116</v>
      </c>
      <c r="U3" s="33" t="s">
        <v>46</v>
      </c>
      <c r="V3" s="33" t="s">
        <v>46</v>
      </c>
      <c r="W3" s="33" t="s">
        <v>46</v>
      </c>
      <c r="X3" s="33" t="s">
        <v>46</v>
      </c>
    </row>
    <row r="4" spans="2:24" x14ac:dyDescent="0.3">
      <c r="B4" s="10">
        <v>43467</v>
      </c>
      <c r="C4" s="8">
        <f>B4</f>
        <v>43467</v>
      </c>
      <c r="D4" s="2">
        <v>21934513</v>
      </c>
      <c r="E4" s="2">
        <v>5428792</v>
      </c>
      <c r="F4" s="2">
        <v>2171516</v>
      </c>
      <c r="G4" s="2">
        <v>1569355</v>
      </c>
      <c r="H4" s="2">
        <v>1261133</v>
      </c>
      <c r="I4" s="11">
        <f>Table1[[#This Row],[Date]]-7</f>
        <v>43460</v>
      </c>
      <c r="J4" s="5" t="str">
        <f>IFERROR(VLOOKUP(Table1[[#This Row],[last week date]],Table1[[#All],[Date]:[Orders]],7,FALSE), "NA")</f>
        <v>NA</v>
      </c>
      <c r="K4" s="5" t="str">
        <f>IFERROR(VLOOKUP(Table1[[#This Row],[last week date]],Table1[[#All],[Date]:[Listing]],3,FALSE),"NA")</f>
        <v>NA</v>
      </c>
      <c r="L4" s="13">
        <f>Table1[[#This Row],[Orders]]/Table1[[#This Row],[Listing]]</f>
        <v>5.749537270328272E-2</v>
      </c>
      <c r="M4" s="13" t="str">
        <f>IFERROR(VLOOKUP(Table1[[#This Row],[last week date]],Table1[[#All],[Date]:[Overall conversion]],11,FALSE),"NA")</f>
        <v>NA</v>
      </c>
      <c r="N4" s="14" t="str">
        <f>IFERROR((Table1[[#This Row],[Orders]]/Table1[[#This Row],[Orders of Same day last week]])-1,"NA")</f>
        <v>NA</v>
      </c>
      <c r="O4" s="12" t="str">
        <f>IFERROR(Table1[[#This Row],[Listing]]/Table1[[#This Row],[listing of same day last week]]-1,"NA")</f>
        <v>NA</v>
      </c>
      <c r="P4" s="6" t="str">
        <f>IFERROR(Table1[[#This Row],[Overall conversion]]/Table1[[#This Row],[overall Conversion last week same day]]-1,"NA")</f>
        <v>NA</v>
      </c>
      <c r="Q4" s="6">
        <f>Table1[[#This Row],[Menu]]/Table1[[#This Row],[Listing]]</f>
        <v>0.24750000148168322</v>
      </c>
      <c r="R4" s="6">
        <f>Table1[[#This Row],[Carts]]/Table1[[#This Row],[Menu]]</f>
        <v>0.39999985263756649</v>
      </c>
      <c r="S4" s="6">
        <f>Table1[[#This Row],[Payments]]/Table1[[#This Row],[Carts]]</f>
        <v>0.72270017812440712</v>
      </c>
      <c r="T4" s="6">
        <f>Table1[[#This Row],[Orders]]/Table1[[#This Row],[Payments]]</f>
        <v>0.80359956797537846</v>
      </c>
      <c r="U4" s="33" t="s">
        <v>46</v>
      </c>
      <c r="V4" s="33" t="s">
        <v>46</v>
      </c>
      <c r="W4" s="33" t="s">
        <v>46</v>
      </c>
      <c r="X4" s="33" t="s">
        <v>46</v>
      </c>
    </row>
    <row r="5" spans="2:24" x14ac:dyDescent="0.3">
      <c r="B5" s="10">
        <v>43468</v>
      </c>
      <c r="C5" s="8">
        <f>B5</f>
        <v>43468</v>
      </c>
      <c r="D5" s="2">
        <v>20848646</v>
      </c>
      <c r="E5" s="2">
        <v>5212161</v>
      </c>
      <c r="F5" s="2">
        <v>2001470</v>
      </c>
      <c r="G5" s="2">
        <v>1402630</v>
      </c>
      <c r="H5" s="2">
        <v>1138655</v>
      </c>
      <c r="I5" s="11">
        <f>Table1[[#This Row],[Date]]-7</f>
        <v>43461</v>
      </c>
      <c r="J5" s="5" t="str">
        <f>IFERROR(VLOOKUP(Table1[[#This Row],[last week date]],Table1[[#All],[Date]:[Orders]],7,FALSE), "NA")</f>
        <v>NA</v>
      </c>
      <c r="K5" s="5" t="str">
        <f>IFERROR(VLOOKUP(Table1[[#This Row],[last week date]],Table1[[#All],[Date]:[Listing]],3,FALSE),"NA")</f>
        <v>NA</v>
      </c>
      <c r="L5" s="13">
        <f>Table1[[#This Row],[Orders]]/Table1[[#This Row],[Listing]]</f>
        <v>5.4615297319547756E-2</v>
      </c>
      <c r="M5" s="13" t="str">
        <f>IFERROR(VLOOKUP(Table1[[#This Row],[last week date]],Table1[[#All],[Date]:[Overall conversion]],11,FALSE),"NA")</f>
        <v>NA</v>
      </c>
      <c r="N5" s="14" t="str">
        <f>IFERROR((Table1[[#This Row],[Orders]]/Table1[[#This Row],[Orders of Same day last week]])-1,"NA")</f>
        <v>NA</v>
      </c>
      <c r="O5" s="12" t="str">
        <f>IFERROR(Table1[[#This Row],[Listing]]/Table1[[#This Row],[listing of same day last week]]-1,"NA")</f>
        <v>NA</v>
      </c>
      <c r="P5" s="6" t="str">
        <f>IFERROR(Table1[[#This Row],[Overall conversion]]/Table1[[#This Row],[overall Conversion last week same day]]-1,"NA")</f>
        <v>NA</v>
      </c>
      <c r="Q5" s="6">
        <f>Table1[[#This Row],[Menu]]/Table1[[#This Row],[Listing]]</f>
        <v>0.24999997601762725</v>
      </c>
      <c r="R5" s="6">
        <f>Table1[[#This Row],[Carts]]/Table1[[#This Row],[Menu]]</f>
        <v>0.38400003376718411</v>
      </c>
      <c r="S5" s="6">
        <f>Table1[[#This Row],[Payments]]/Table1[[#This Row],[Carts]]</f>
        <v>0.70079991206463255</v>
      </c>
      <c r="T5" s="6">
        <f>Table1[[#This Row],[Orders]]/Table1[[#This Row],[Payments]]</f>
        <v>0.81179997575982266</v>
      </c>
      <c r="U5" s="33" t="s">
        <v>46</v>
      </c>
      <c r="V5" s="33" t="s">
        <v>46</v>
      </c>
      <c r="W5" s="33" t="s">
        <v>46</v>
      </c>
      <c r="X5" s="33" t="s">
        <v>46</v>
      </c>
    </row>
    <row r="6" spans="2:24" x14ac:dyDescent="0.3">
      <c r="B6" s="10">
        <v>43469</v>
      </c>
      <c r="C6" s="8">
        <f>B6</f>
        <v>43469</v>
      </c>
      <c r="D6" s="2">
        <v>21717340</v>
      </c>
      <c r="E6" s="2">
        <v>5700801</v>
      </c>
      <c r="F6" s="2">
        <v>2303123</v>
      </c>
      <c r="G6" s="2">
        <v>1597216</v>
      </c>
      <c r="H6" s="2">
        <v>1296620</v>
      </c>
      <c r="I6" s="11">
        <f>Table1[[#This Row],[Date]]-7</f>
        <v>43462</v>
      </c>
      <c r="J6" s="5" t="str">
        <f>IFERROR(VLOOKUP(Table1[[#This Row],[last week date]],Table1[[#All],[Date]:[Orders]],7,FALSE), "NA")</f>
        <v>NA</v>
      </c>
      <c r="K6" s="5" t="str">
        <f>IFERROR(VLOOKUP(Table1[[#This Row],[last week date]],Table1[[#All],[Date]:[Listing]],3,FALSE),"NA")</f>
        <v>NA</v>
      </c>
      <c r="L6" s="13">
        <f>Table1[[#This Row],[Orders]]/Table1[[#This Row],[Listing]]</f>
        <v>5.9704365267569601E-2</v>
      </c>
      <c r="M6" s="13" t="str">
        <f>IFERROR(VLOOKUP(Table1[[#This Row],[last week date]],Table1[[#All],[Date]:[Overall conversion]],11,FALSE),"NA")</f>
        <v>NA</v>
      </c>
      <c r="N6" s="14" t="str">
        <f>IFERROR((Table1[[#This Row],[Orders]]/Table1[[#This Row],[Orders of Same day last week]])-1,"NA")</f>
        <v>NA</v>
      </c>
      <c r="O6" s="12" t="str">
        <f>IFERROR(Table1[[#This Row],[Listing]]/Table1[[#This Row],[listing of same day last week]]-1,"NA")</f>
        <v>NA</v>
      </c>
      <c r="P6" s="6" t="str">
        <f>IFERROR(Table1[[#This Row],[Overall conversion]]/Table1[[#This Row],[overall Conversion last week same day]]-1,"NA")</f>
        <v>NA</v>
      </c>
      <c r="Q6" s="6">
        <f>Table1[[#This Row],[Menu]]/Table1[[#This Row],[Listing]]</f>
        <v>0.2624999654653839</v>
      </c>
      <c r="R6" s="6">
        <f>Table1[[#This Row],[Carts]]/Table1[[#This Row],[Menu]]</f>
        <v>0.40399989404997649</v>
      </c>
      <c r="S6" s="6">
        <f>Table1[[#This Row],[Payments]]/Table1[[#This Row],[Carts]]</f>
        <v>0.69350008662151352</v>
      </c>
      <c r="T6" s="6">
        <f>Table1[[#This Row],[Orders]]/Table1[[#This Row],[Payments]]</f>
        <v>0.811800032055777</v>
      </c>
      <c r="U6" s="33" t="s">
        <v>46</v>
      </c>
      <c r="V6" s="33" t="s">
        <v>46</v>
      </c>
      <c r="W6" s="33" t="s">
        <v>46</v>
      </c>
      <c r="X6" s="33" t="s">
        <v>46</v>
      </c>
    </row>
    <row r="7" spans="2:24" x14ac:dyDescent="0.3">
      <c r="B7" s="10">
        <v>43470</v>
      </c>
      <c r="C7" s="8">
        <f>B7</f>
        <v>43470</v>
      </c>
      <c r="D7" s="2">
        <v>42645263</v>
      </c>
      <c r="E7" s="2">
        <v>8776395</v>
      </c>
      <c r="F7" s="2">
        <v>2924294</v>
      </c>
      <c r="G7" s="2">
        <v>2087946</v>
      </c>
      <c r="H7" s="2">
        <v>1596026</v>
      </c>
      <c r="I7" s="11">
        <f>Table1[[#This Row],[Date]]-7</f>
        <v>43463</v>
      </c>
      <c r="J7" s="5" t="str">
        <f>IFERROR(VLOOKUP(Table1[[#This Row],[last week date]],Table1[[#All],[Date]:[Orders]],7,FALSE), "NA")</f>
        <v>NA</v>
      </c>
      <c r="K7" s="5" t="str">
        <f>IFERROR(VLOOKUP(Table1[[#This Row],[last week date]],Table1[[#All],[Date]:[Listing]],3,FALSE),"NA")</f>
        <v>NA</v>
      </c>
      <c r="L7" s="13">
        <f>Table1[[#This Row],[Orders]]/Table1[[#This Row],[Listing]]</f>
        <v>3.7425633885761242E-2</v>
      </c>
      <c r="M7" s="13" t="str">
        <f>IFERROR(VLOOKUP(Table1[[#This Row],[last week date]],Table1[[#All],[Date]:[Overall conversion]],11,FALSE),"NA")</f>
        <v>NA</v>
      </c>
      <c r="N7" s="14" t="str">
        <f>IFERROR((Table1[[#This Row],[Orders]]/Table1[[#This Row],[Orders of Same day last week]])-1,"NA")</f>
        <v>NA</v>
      </c>
      <c r="O7" s="12" t="str">
        <f>IFERROR(Table1[[#This Row],[Listing]]/Table1[[#This Row],[listing of same day last week]]-1,"NA")</f>
        <v>NA</v>
      </c>
      <c r="P7" s="6" t="str">
        <f>IFERROR(Table1[[#This Row],[Overall conversion]]/Table1[[#This Row],[overall Conversion last week same day]]-1,"NA")</f>
        <v>NA</v>
      </c>
      <c r="Q7" s="6">
        <f>Table1[[#This Row],[Menu]]/Table1[[#This Row],[Listing]]</f>
        <v>0.20579999705946239</v>
      </c>
      <c r="R7" s="6">
        <f>Table1[[#This Row],[Carts]]/Table1[[#This Row],[Menu]]</f>
        <v>0.3331999072512119</v>
      </c>
      <c r="S7" s="6">
        <f>Table1[[#This Row],[Payments]]/Table1[[#This Row],[Carts]]</f>
        <v>0.714000028724882</v>
      </c>
      <c r="T7" s="6">
        <f>Table1[[#This Row],[Orders]]/Table1[[#This Row],[Payments]]</f>
        <v>0.76440003716571214</v>
      </c>
      <c r="U7" s="33" t="s">
        <v>46</v>
      </c>
      <c r="V7" s="33" t="s">
        <v>46</v>
      </c>
      <c r="W7" s="33" t="s">
        <v>46</v>
      </c>
      <c r="X7" s="33" t="s">
        <v>46</v>
      </c>
    </row>
    <row r="8" spans="2:24" x14ac:dyDescent="0.3">
      <c r="B8" s="10">
        <v>43471</v>
      </c>
      <c r="C8" s="8">
        <f>B8</f>
        <v>43471</v>
      </c>
      <c r="D8" s="2">
        <v>43543058</v>
      </c>
      <c r="E8" s="2">
        <v>8778280</v>
      </c>
      <c r="F8" s="2">
        <v>3014461</v>
      </c>
      <c r="G8" s="2">
        <v>2049833</v>
      </c>
      <c r="H8" s="2">
        <v>1582881</v>
      </c>
      <c r="I8" s="11">
        <f>Table1[[#This Row],[Date]]-7</f>
        <v>43464</v>
      </c>
      <c r="J8" s="5" t="str">
        <f>IFERROR(VLOOKUP(Table1[[#This Row],[last week date]],Table1[[#All],[Date]:[Orders]],7,FALSE), "NA")</f>
        <v>NA</v>
      </c>
      <c r="K8" s="5" t="str">
        <f>IFERROR(VLOOKUP(Table1[[#This Row],[last week date]],Table1[[#All],[Date]:[Listing]],3,FALSE),"NA")</f>
        <v>NA</v>
      </c>
      <c r="L8" s="13">
        <f>Table1[[#This Row],[Orders]]/Table1[[#This Row],[Listing]]</f>
        <v>3.6352086249890857E-2</v>
      </c>
      <c r="M8" s="13" t="str">
        <f>IFERROR(VLOOKUP(Table1[[#This Row],[last week date]],Table1[[#All],[Date]:[Overall conversion]],11,FALSE),"NA")</f>
        <v>NA</v>
      </c>
      <c r="N8" s="14" t="str">
        <f>IFERROR((Table1[[#This Row],[Orders]]/Table1[[#This Row],[Orders of Same day last week]])-1,"NA")</f>
        <v>NA</v>
      </c>
      <c r="O8" s="12" t="str">
        <f>IFERROR(Table1[[#This Row],[Listing]]/Table1[[#This Row],[listing of same day last week]]-1,"NA")</f>
        <v>NA</v>
      </c>
      <c r="P8" s="6" t="str">
        <f>IFERROR(Table1[[#This Row],[Overall conversion]]/Table1[[#This Row],[overall Conversion last week same day]]-1,"NA")</f>
        <v>NA</v>
      </c>
      <c r="Q8" s="6">
        <f>Table1[[#This Row],[Menu]]/Table1[[#This Row],[Listing]]</f>
        <v>0.2015999886824669</v>
      </c>
      <c r="R8" s="6">
        <f>Table1[[#This Row],[Carts]]/Table1[[#This Row],[Menu]]</f>
        <v>0.34339995990102845</v>
      </c>
      <c r="S8" s="6">
        <f>Table1[[#This Row],[Payments]]/Table1[[#This Row],[Carts]]</f>
        <v>0.67999984076755349</v>
      </c>
      <c r="T8" s="6">
        <f>Table1[[#This Row],[Orders]]/Table1[[#This Row],[Payments]]</f>
        <v>0.77219997921781924</v>
      </c>
      <c r="U8" s="33" t="s">
        <v>46</v>
      </c>
      <c r="V8" s="33" t="s">
        <v>46</v>
      </c>
      <c r="W8" s="33" t="s">
        <v>46</v>
      </c>
      <c r="X8" s="33" t="s">
        <v>46</v>
      </c>
    </row>
    <row r="9" spans="2:24" x14ac:dyDescent="0.3">
      <c r="B9" s="10">
        <v>43472</v>
      </c>
      <c r="C9" s="8">
        <f>B9</f>
        <v>43472</v>
      </c>
      <c r="D9" s="2">
        <v>22803207</v>
      </c>
      <c r="E9" s="2">
        <v>5415761</v>
      </c>
      <c r="F9" s="2">
        <v>2079652</v>
      </c>
      <c r="G9" s="2">
        <v>1442239</v>
      </c>
      <c r="H9" s="2">
        <v>1123504</v>
      </c>
      <c r="I9" s="11">
        <f>Table1[[#This Row],[Date]]-7</f>
        <v>43465</v>
      </c>
      <c r="J9" s="5" t="str">
        <f>IFERROR(VLOOKUP(Table1[[#This Row],[last week date]],Table1[[#All],[Date]:[Orders]],7,FALSE), "NA")</f>
        <v>NA</v>
      </c>
      <c r="K9" s="5" t="str">
        <f>IFERROR(VLOOKUP(Table1[[#This Row],[last week date]],Table1[[#All],[Date]:[Listing]],3,FALSE),"NA")</f>
        <v>NA</v>
      </c>
      <c r="L9" s="13">
        <f>Table1[[#This Row],[Orders]]/Table1[[#This Row],[Listing]]</f>
        <v>4.9269561075334707E-2</v>
      </c>
      <c r="M9" s="13" t="str">
        <f>IFERROR(VLOOKUP(Table1[[#This Row],[last week date]],Table1[[#All],[Date]:[Overall conversion]],11,FALSE),"NA")</f>
        <v>NA</v>
      </c>
      <c r="N9" s="14" t="str">
        <f>IFERROR((Table1[[#This Row],[Orders]]/Table1[[#This Row],[Orders of Same day last week]])-1,"NA")</f>
        <v>NA</v>
      </c>
      <c r="O9" s="12" t="str">
        <f>IFERROR(Table1[[#This Row],[Listing]]/Table1[[#This Row],[listing of same day last week]]-1,"NA")</f>
        <v>NA</v>
      </c>
      <c r="P9" s="6" t="str">
        <f>IFERROR(Table1[[#This Row],[Overall conversion]]/Table1[[#This Row],[overall Conversion last week same day]]-1,"NA")</f>
        <v>NA</v>
      </c>
      <c r="Q9" s="6">
        <f>Table1[[#This Row],[Menu]]/Table1[[#This Row],[Listing]]</f>
        <v>0.23749997094706898</v>
      </c>
      <c r="R9" s="6">
        <f>Table1[[#This Row],[Carts]]/Table1[[#This Row],[Menu]]</f>
        <v>0.3839999586392383</v>
      </c>
      <c r="S9" s="6">
        <f>Table1[[#This Row],[Payments]]/Table1[[#This Row],[Carts]]</f>
        <v>0.69350016252719204</v>
      </c>
      <c r="T9" s="6">
        <f>Table1[[#This Row],[Orders]]/Table1[[#This Row],[Payments]]</f>
        <v>0.77899987450068953</v>
      </c>
      <c r="U9" s="33" t="s">
        <v>46</v>
      </c>
      <c r="V9" s="33" t="s">
        <v>46</v>
      </c>
      <c r="W9" s="33" t="s">
        <v>46</v>
      </c>
      <c r="X9" s="33" t="s">
        <v>46</v>
      </c>
    </row>
    <row r="10" spans="2:24" x14ac:dyDescent="0.3">
      <c r="B10" s="10">
        <v>43473</v>
      </c>
      <c r="C10" s="8">
        <f>B10</f>
        <v>43473</v>
      </c>
      <c r="D10" s="2">
        <v>21717340</v>
      </c>
      <c r="E10" s="2">
        <v>5320748</v>
      </c>
      <c r="F10" s="2">
        <v>2085733</v>
      </c>
      <c r="G10" s="2">
        <v>1583488</v>
      </c>
      <c r="H10" s="2">
        <v>1311445</v>
      </c>
      <c r="I10" s="11">
        <f>Table1[[#This Row],[Date]]-7</f>
        <v>43466</v>
      </c>
      <c r="J10" s="5">
        <f>IFERROR(VLOOKUP(Table1[[#This Row],[last week date]],Table1[[#All],[Date]:[Orders]],7,FALSE), "NA")</f>
        <v>1271572.67328</v>
      </c>
      <c r="K10" s="5">
        <f>IFERROR(VLOOKUP(Table1[[#This Row],[last week date]],Table1[[#All],[Date]:[Listing]],3,FALSE),"NA")</f>
        <v>20848646</v>
      </c>
      <c r="L10" s="13">
        <f>Table1[[#This Row],[Orders]]/Table1[[#This Row],[Listing]]</f>
        <v>6.0386999512831684E-2</v>
      </c>
      <c r="M10" s="13">
        <f>IFERROR(VLOOKUP(Table1[[#This Row],[last week date]],Table1[[#All],[Date]:[Overall conversion]],11,FALSE),"NA")</f>
        <v>6.0990659694639161E-2</v>
      </c>
      <c r="N10" s="15">
        <f>IFERROR((Table1[[#This Row],[Orders]]/Table1[[#This Row],[Orders of Same day last week]])-1,"NA")</f>
        <v>3.1356703048005974E-2</v>
      </c>
      <c r="O10" s="12">
        <f>IFERROR(Table1[[#This Row],[Listing]]/Table1[[#This Row],[listing of same day last week]]-1,"NA")</f>
        <v>4.1666686651977258E-2</v>
      </c>
      <c r="P10" s="6">
        <f>IFERROR(Table1[[#This Row],[Overall conversion]]/Table1[[#This Row],[overall Conversion last week same day]]-1,"NA")</f>
        <v>-9.8975840699184747E-3</v>
      </c>
      <c r="Q10" s="6">
        <f>Table1[[#This Row],[Menu]]/Table1[[#This Row],[Listing]]</f>
        <v>0.24499998618615354</v>
      </c>
      <c r="R10" s="6">
        <f>Table1[[#This Row],[Carts]]/Table1[[#This Row],[Menu]]</f>
        <v>0.39199995940420407</v>
      </c>
      <c r="S10" s="6">
        <f>Table1[[#This Row],[Payments]]/Table1[[#This Row],[Carts]]</f>
        <v>0.75919976334458916</v>
      </c>
      <c r="T10" s="6">
        <f>Table1[[#This Row],[Orders]]/Table1[[#This Row],[Payments]]</f>
        <v>0.82820015055371432</v>
      </c>
      <c r="U10" s="33">
        <f>Table1[[#This Row],[L2M]]/Q3-1</f>
        <v>-3.5239395845820809E-9</v>
      </c>
      <c r="V10" s="33">
        <f>Table1[[#This Row],[M2C]]/R3-1</f>
        <v>-4.8543690197303091E-2</v>
      </c>
      <c r="W10" s="33">
        <f>Table1[[#This Row],[C2P]]/S3-1</f>
        <v>6.1224239914980716E-2</v>
      </c>
      <c r="X10" s="33">
        <f>Table1[[#This Row],[P2O]]/T3-1</f>
        <v>-1.9417564355858397E-2</v>
      </c>
    </row>
    <row r="11" spans="2:24" x14ac:dyDescent="0.3">
      <c r="B11" s="10">
        <v>43474</v>
      </c>
      <c r="C11" s="8">
        <f>B11</f>
        <v>43474</v>
      </c>
      <c r="D11" s="2">
        <v>22586034</v>
      </c>
      <c r="E11" s="2">
        <v>5872368</v>
      </c>
      <c r="F11" s="2">
        <v>2372437</v>
      </c>
      <c r="G11" s="2">
        <v>1766516</v>
      </c>
      <c r="H11" s="2">
        <v>1506485</v>
      </c>
      <c r="I11" s="11">
        <f>Table1[[#This Row],[Date]]-7</f>
        <v>43467</v>
      </c>
      <c r="J11" s="5">
        <f>IFERROR(VLOOKUP(Table1[[#This Row],[last week date]],Table1[[#All],[Date]:[Orders]],7,FALSE), "NA")</f>
        <v>1261133</v>
      </c>
      <c r="K11" s="5">
        <f>IFERROR(VLOOKUP(Table1[[#This Row],[last week date]],Table1[[#All],[Date]:[Listing]],3,FALSE),"NA")</f>
        <v>21934513</v>
      </c>
      <c r="L11" s="13">
        <f>Table1[[#This Row],[Orders]]/Table1[[#This Row],[Listing]]</f>
        <v>6.6699846462641474E-2</v>
      </c>
      <c r="M11" s="13">
        <f>IFERROR(VLOOKUP(Table1[[#This Row],[last week date]],Table1[[#All],[Date]:[Overall conversion]],11,FALSE),"NA")</f>
        <v>5.749537270328272E-2</v>
      </c>
      <c r="N11" s="15">
        <f>IFERROR((Table1[[#This Row],[Orders]]/Table1[[#This Row],[Orders of Same day last week]])-1,"NA")</f>
        <v>0.1945488699447242</v>
      </c>
      <c r="O11" s="12">
        <f>IFERROR(Table1[[#This Row],[Listing]]/Table1[[#This Row],[listing of same day last week]]-1,"NA")</f>
        <v>2.9703007310898588E-2</v>
      </c>
      <c r="P11" s="6">
        <f>IFERROR(Table1[[#This Row],[Overall conversion]]/Table1[[#This Row],[overall Conversion last week same day]]-1,"NA")</f>
        <v>0.16009068776474278</v>
      </c>
      <c r="Q11" s="6">
        <f>Table1[[#This Row],[Menu]]/Table1[[#This Row],[Listing]]</f>
        <v>0.25999996280887561</v>
      </c>
      <c r="R11" s="6">
        <f>Table1[[#This Row],[Carts]]/Table1[[#This Row],[Menu]]</f>
        <v>0.40400005585481019</v>
      </c>
      <c r="S11" s="6">
        <f>Table1[[#This Row],[Payments]]/Table1[[#This Row],[Carts]]</f>
        <v>0.74459975122627076</v>
      </c>
      <c r="T11" s="6">
        <f>Table1[[#This Row],[Orders]]/Table1[[#This Row],[Payments]]</f>
        <v>0.85280008785654926</v>
      </c>
      <c r="U11" s="33">
        <f>Table1[[#This Row],[L2M]]/Q4-1</f>
        <v>5.0504893948929874E-2</v>
      </c>
      <c r="V11" s="33">
        <f>Table1[[#This Row],[M2C]]/R4-1</f>
        <v>1.0000511727358719E-2</v>
      </c>
      <c r="W11" s="33">
        <f>Table1[[#This Row],[C2P]]/S4-1</f>
        <v>3.0302432135410173E-2</v>
      </c>
      <c r="X11" s="33">
        <f>Table1[[#This Row],[P2O]]/T4-1</f>
        <v>6.1225169651507594E-2</v>
      </c>
    </row>
    <row r="12" spans="2:24" x14ac:dyDescent="0.3">
      <c r="B12" s="10">
        <v>43475</v>
      </c>
      <c r="C12" s="8">
        <f>B12</f>
        <v>43475</v>
      </c>
      <c r="D12" s="2">
        <v>10641496</v>
      </c>
      <c r="E12" s="2">
        <v>2740185</v>
      </c>
      <c r="F12" s="2">
        <v>1063191</v>
      </c>
      <c r="G12" s="2">
        <v>760607</v>
      </c>
      <c r="H12" s="2">
        <v>623698</v>
      </c>
      <c r="I12" s="11">
        <f>Table1[[#This Row],[Date]]-7</f>
        <v>43468</v>
      </c>
      <c r="J12" s="5">
        <f>IFERROR(VLOOKUP(Table1[[#This Row],[last week date]],Table1[[#All],[Date]:[Orders]],7,FALSE), "NA")</f>
        <v>1138655</v>
      </c>
      <c r="K12" s="5">
        <f>IFERROR(VLOOKUP(Table1[[#This Row],[last week date]],Table1[[#All],[Date]:[Listing]],3,FALSE),"NA")</f>
        <v>20848646</v>
      </c>
      <c r="L12" s="13">
        <f>Table1[[#This Row],[Orders]]/Table1[[#This Row],[Listing]]</f>
        <v>5.8609992429635833E-2</v>
      </c>
      <c r="M12" s="13">
        <f>IFERROR(VLOOKUP(Table1[[#This Row],[last week date]],Table1[[#All],[Date]:[Overall conversion]],11,FALSE),"NA")</f>
        <v>5.4615297319547756E-2</v>
      </c>
      <c r="N12" s="15">
        <f>IFERROR((Table1[[#This Row],[Orders]]/Table1[[#This Row],[Orders of Same day last week]])-1,"NA")</f>
        <v>-0.4522502426107996</v>
      </c>
      <c r="O12" s="12">
        <f>IFERROR(Table1[[#This Row],[Listing]]/Table1[[#This Row],[listing of same day last week]]-1,"NA")</f>
        <v>-0.48958335231937844</v>
      </c>
      <c r="P12" s="6">
        <f>IFERROR(Table1[[#This Row],[Overall conversion]]/Table1[[#This Row],[overall Conversion last week same day]]-1,"NA")</f>
        <v>7.3142421741578811E-2</v>
      </c>
      <c r="Q12" s="6">
        <f>Table1[[#This Row],[Menu]]/Table1[[#This Row],[Listing]]</f>
        <v>0.25749997932621504</v>
      </c>
      <c r="R12" s="6">
        <f>Table1[[#This Row],[Carts]]/Table1[[#This Row],[Menu]]</f>
        <v>0.3879997153476864</v>
      </c>
      <c r="S12" s="6">
        <f>Table1[[#This Row],[Payments]]/Table1[[#This Row],[Carts]]</f>
        <v>0.71540014917357275</v>
      </c>
      <c r="T12" s="6">
        <f>Table1[[#This Row],[Orders]]/Table1[[#This Row],[Payments]]</f>
        <v>0.82000034183224713</v>
      </c>
      <c r="U12" s="33">
        <f>Table1[[#This Row],[L2M]]/Q5-1</f>
        <v>3.0000016112237571E-2</v>
      </c>
      <c r="V12" s="33">
        <f>Table1[[#This Row],[M2C]]/R5-1</f>
        <v>1.0415836533304246E-2</v>
      </c>
      <c r="W12" s="33">
        <f>Table1[[#This Row],[C2P]]/S5-1</f>
        <v>2.0833674287895176E-2</v>
      </c>
      <c r="X12" s="33">
        <f>Table1[[#This Row],[P2O]]/T5-1</f>
        <v>1.0101461341815332E-2</v>
      </c>
    </row>
    <row r="13" spans="2:24" x14ac:dyDescent="0.3">
      <c r="B13" s="10">
        <v>43476</v>
      </c>
      <c r="C13" s="8">
        <f>B13</f>
        <v>43476</v>
      </c>
      <c r="D13" s="2">
        <v>20631473</v>
      </c>
      <c r="E13" s="2">
        <v>4951553</v>
      </c>
      <c r="F13" s="2">
        <v>2000427</v>
      </c>
      <c r="G13" s="2">
        <v>1431105</v>
      </c>
      <c r="H13" s="2">
        <v>1126566</v>
      </c>
      <c r="I13" s="11">
        <f>Table1[[#This Row],[Date]]-7</f>
        <v>43469</v>
      </c>
      <c r="J13" s="5">
        <f>IFERROR(VLOOKUP(Table1[[#This Row],[last week date]],Table1[[#All],[Date]:[Orders]],7,FALSE), "NA")</f>
        <v>1296620</v>
      </c>
      <c r="K13" s="5">
        <f>IFERROR(VLOOKUP(Table1[[#This Row],[last week date]],Table1[[#All],[Date]:[Listing]],3,FALSE),"NA")</f>
        <v>21717340</v>
      </c>
      <c r="L13" s="13">
        <f>Table1[[#This Row],[Orders]]/Table1[[#This Row],[Listing]]</f>
        <v>5.4604244689654489E-2</v>
      </c>
      <c r="M13" s="13">
        <f>IFERROR(VLOOKUP(Table1[[#This Row],[last week date]],Table1[[#All],[Date]:[Overall conversion]],11,FALSE),"NA")</f>
        <v>5.9704365267569601E-2</v>
      </c>
      <c r="N13" s="15">
        <f>IFERROR((Table1[[#This Row],[Orders]]/Table1[[#This Row],[Orders of Same day last week]])-1,"NA")</f>
        <v>-0.13115176381669258</v>
      </c>
      <c r="O13" s="12">
        <f>IFERROR(Table1[[#This Row],[Listing]]/Table1[[#This Row],[listing of same day last week]]-1,"NA")</f>
        <v>-5.0000000000000044E-2</v>
      </c>
      <c r="P13" s="6">
        <f>IFERROR(Table1[[#This Row],[Overall conversion]]/Table1[[#This Row],[overall Conversion last week same day]]-1,"NA")</f>
        <v>-8.5422909280729042E-2</v>
      </c>
      <c r="Q13" s="6">
        <f>Table1[[#This Row],[Menu]]/Table1[[#This Row],[Listing]]</f>
        <v>0.23999997479578894</v>
      </c>
      <c r="R13" s="6">
        <f>Table1[[#This Row],[Carts]]/Table1[[#This Row],[Menu]]</f>
        <v>0.40399991679378167</v>
      </c>
      <c r="S13" s="6">
        <f>Table1[[#This Row],[Payments]]/Table1[[#This Row],[Carts]]</f>
        <v>0.71539976215078083</v>
      </c>
      <c r="T13" s="6">
        <f>Table1[[#This Row],[Orders]]/Table1[[#This Row],[Payments]]</f>
        <v>0.78720010062154766</v>
      </c>
      <c r="U13" s="33">
        <f>Table1[[#This Row],[L2M]]/Q6-1</f>
        <v>-8.5714261446491746E-2</v>
      </c>
      <c r="V13" s="33">
        <f>Table1[[#This Row],[M2C]]/R6-1</f>
        <v>5.6296562300772734E-8</v>
      </c>
      <c r="W13" s="33">
        <f>Table1[[#This Row],[C2P]]/S6-1</f>
        <v>3.1578475549952412E-2</v>
      </c>
      <c r="X13" s="33">
        <f>Table1[[#This Row],[P2O]]/T6-1</f>
        <v>-3.0302944645041796E-2</v>
      </c>
    </row>
    <row r="14" spans="2:24" x14ac:dyDescent="0.3">
      <c r="B14" s="10">
        <v>43477</v>
      </c>
      <c r="C14" s="8">
        <f>B14</f>
        <v>43477</v>
      </c>
      <c r="D14" s="2">
        <v>42645263</v>
      </c>
      <c r="E14" s="2">
        <v>9045060</v>
      </c>
      <c r="F14" s="2">
        <v>3075320</v>
      </c>
      <c r="G14" s="2">
        <v>2133042</v>
      </c>
      <c r="H14" s="2">
        <v>1680410</v>
      </c>
      <c r="I14" s="11">
        <f>Table1[[#This Row],[Date]]-7</f>
        <v>43470</v>
      </c>
      <c r="J14" s="5">
        <f>IFERROR(VLOOKUP(Table1[[#This Row],[last week date]],Table1[[#All],[Date]:[Orders]],7,FALSE), "NA")</f>
        <v>1596026</v>
      </c>
      <c r="K14" s="5">
        <f>IFERROR(VLOOKUP(Table1[[#This Row],[last week date]],Table1[[#All],[Date]:[Listing]],3,FALSE),"NA")</f>
        <v>42645263</v>
      </c>
      <c r="L14" s="13">
        <f>Table1[[#This Row],[Orders]]/Table1[[#This Row],[Listing]]</f>
        <v>3.9404376518911377E-2</v>
      </c>
      <c r="M14" s="13">
        <f>IFERROR(VLOOKUP(Table1[[#This Row],[last week date]],Table1[[#All],[Date]:[Overall conversion]],11,FALSE),"NA")</f>
        <v>3.7425633885761242E-2</v>
      </c>
      <c r="N14" s="15">
        <f>IFERROR((Table1[[#This Row],[Orders]]/Table1[[#This Row],[Orders of Same day last week]])-1,"NA")</f>
        <v>5.2871319138911188E-2</v>
      </c>
      <c r="O14" s="12">
        <f>IFERROR(Table1[[#This Row],[Listing]]/Table1[[#This Row],[listing of same day last week]]-1,"NA")</f>
        <v>0</v>
      </c>
      <c r="P14" s="6">
        <f>IFERROR(Table1[[#This Row],[Overall conversion]]/Table1[[#This Row],[overall Conversion last week same day]]-1,"NA")</f>
        <v>5.2871319138911188E-2</v>
      </c>
      <c r="Q14" s="6">
        <f>Table1[[#This Row],[Menu]]/Table1[[#This Row],[Listing]]</f>
        <v>0.21209999338027297</v>
      </c>
      <c r="R14" s="6">
        <f>Table1[[#This Row],[Carts]]/Table1[[#This Row],[Menu]]</f>
        <v>0.33999995577696557</v>
      </c>
      <c r="S14" s="6">
        <f>Table1[[#This Row],[Payments]]/Table1[[#This Row],[Carts]]</f>
        <v>0.69360001560813178</v>
      </c>
      <c r="T14" s="6">
        <f>Table1[[#This Row],[Orders]]/Table1[[#This Row],[Payments]]</f>
        <v>0.78779977140628266</v>
      </c>
      <c r="U14" s="33">
        <f>Table1[[#This Row],[L2M]]/Q7-1</f>
        <v>3.0612227457857077E-2</v>
      </c>
      <c r="V14" s="33">
        <f>Table1[[#This Row],[M2C]]/R7-1</f>
        <v>2.0408314581632947E-2</v>
      </c>
      <c r="W14" s="33">
        <f>Table1[[#This Row],[C2P]]/S7-1</f>
        <v>-2.8571445792771488E-2</v>
      </c>
      <c r="X14" s="33">
        <f>Table1[[#This Row],[P2O]]/T7-1</f>
        <v>3.0611895738955619E-2</v>
      </c>
    </row>
    <row r="15" spans="2:24" x14ac:dyDescent="0.3">
      <c r="B15" s="10">
        <v>43478</v>
      </c>
      <c r="C15" s="8">
        <f>B15</f>
        <v>43478</v>
      </c>
      <c r="D15" s="2">
        <v>46236443</v>
      </c>
      <c r="E15" s="2">
        <v>9806749</v>
      </c>
      <c r="F15" s="2">
        <v>3300951</v>
      </c>
      <c r="G15" s="2">
        <v>2199754</v>
      </c>
      <c r="H15" s="2">
        <v>1630017</v>
      </c>
      <c r="I15" s="11">
        <f>Table1[[#This Row],[Date]]-7</f>
        <v>43471</v>
      </c>
      <c r="J15" s="5">
        <f>IFERROR(VLOOKUP(Table1[[#This Row],[last week date]],Table1[[#All],[Date]:[Orders]],7,FALSE), "NA")</f>
        <v>1582881</v>
      </c>
      <c r="K15" s="5">
        <f>IFERROR(VLOOKUP(Table1[[#This Row],[last week date]],Table1[[#All],[Date]:[Listing]],3,FALSE),"NA")</f>
        <v>43543058</v>
      </c>
      <c r="L15" s="13">
        <f>Table1[[#This Row],[Orders]]/Table1[[#This Row],[Listing]]</f>
        <v>3.5253944599501305E-2</v>
      </c>
      <c r="M15" s="13">
        <f>IFERROR(VLOOKUP(Table1[[#This Row],[last week date]],Table1[[#All],[Date]:[Overall conversion]],11,FALSE),"NA")</f>
        <v>3.6352086249890857E-2</v>
      </c>
      <c r="N15" s="15">
        <f>IFERROR((Table1[[#This Row],[Orders]]/Table1[[#This Row],[Orders of Same day last week]])-1,"NA")</f>
        <v>2.9778612542572747E-2</v>
      </c>
      <c r="O15" s="12">
        <f>IFERROR(Table1[[#This Row],[Listing]]/Table1[[#This Row],[listing of same day last week]]-1,"NA")</f>
        <v>6.1855669392811174E-2</v>
      </c>
      <c r="P15" s="6">
        <f>IFERROR(Table1[[#This Row],[Overall conversion]]/Table1[[#This Row],[overall Conversion last week same day]]-1,"NA")</f>
        <v>-3.0208490451984704E-2</v>
      </c>
      <c r="Q15" s="6">
        <f>Table1[[#This Row],[Menu]]/Table1[[#This Row],[Listing]]</f>
        <v>0.21209998788185327</v>
      </c>
      <c r="R15" s="6">
        <f>Table1[[#This Row],[Carts]]/Table1[[#This Row],[Menu]]</f>
        <v>0.33659992725417975</v>
      </c>
      <c r="S15" s="6">
        <f>Table1[[#This Row],[Payments]]/Table1[[#This Row],[Carts]]</f>
        <v>0.66640007682634494</v>
      </c>
      <c r="T15" s="6">
        <f>Table1[[#This Row],[Orders]]/Table1[[#This Row],[Payments]]</f>
        <v>0.74099967541825129</v>
      </c>
      <c r="U15" s="33">
        <f>Table1[[#This Row],[L2M]]/Q8-1</f>
        <v>5.208333228591866E-2</v>
      </c>
      <c r="V15" s="33">
        <f>Table1[[#This Row],[M2C]]/R8-1</f>
        <v>-1.9802077579766042E-2</v>
      </c>
      <c r="W15" s="33">
        <f>Table1[[#This Row],[C2P]]/S8-1</f>
        <v>-1.9999657537945525E-2</v>
      </c>
      <c r="X15" s="33">
        <f>Table1[[#This Row],[P2O]]/T8-1</f>
        <v>-4.0404434912276854E-2</v>
      </c>
    </row>
    <row r="16" spans="2:24" x14ac:dyDescent="0.3">
      <c r="B16" s="10">
        <v>43479</v>
      </c>
      <c r="C16" s="8">
        <f>B16</f>
        <v>43479</v>
      </c>
      <c r="D16" s="2">
        <v>21065820</v>
      </c>
      <c r="E16" s="2">
        <v>5371784</v>
      </c>
      <c r="F16" s="2">
        <v>2084252</v>
      </c>
      <c r="G16" s="2">
        <v>1445428</v>
      </c>
      <c r="H16" s="2">
        <v>1197104</v>
      </c>
      <c r="I16" s="11">
        <f>Table1[[#This Row],[Date]]-7</f>
        <v>43472</v>
      </c>
      <c r="J16" s="5">
        <f>IFERROR(VLOOKUP(Table1[[#This Row],[last week date]],Table1[[#All],[Date]:[Orders]],7,FALSE), "NA")</f>
        <v>1123504</v>
      </c>
      <c r="K16" s="5">
        <f>IFERROR(VLOOKUP(Table1[[#This Row],[last week date]],Table1[[#All],[Date]:[Listing]],3,FALSE),"NA")</f>
        <v>22803207</v>
      </c>
      <c r="L16" s="13">
        <f>Table1[[#This Row],[Orders]]/Table1[[#This Row],[Listing]]</f>
        <v>5.6826840825564828E-2</v>
      </c>
      <c r="M16" s="13">
        <f>IFERROR(VLOOKUP(Table1[[#This Row],[last week date]],Table1[[#All],[Date]:[Overall conversion]],11,FALSE),"NA")</f>
        <v>4.9269561075334707E-2</v>
      </c>
      <c r="N16" s="15">
        <f>IFERROR((Table1[[#This Row],[Orders]]/Table1[[#This Row],[Orders of Same day last week]])-1,"NA")</f>
        <v>6.550933508024892E-2</v>
      </c>
      <c r="O16" s="12">
        <f>IFERROR(Table1[[#This Row],[Listing]]/Table1[[#This Row],[listing of same day last week]]-1,"NA")</f>
        <v>-7.6190467419780084E-2</v>
      </c>
      <c r="P16" s="6">
        <f>IFERROR(Table1[[#This Row],[Overall conversion]]/Table1[[#This Row],[overall Conversion last week same day]]-1,"NA")</f>
        <v>0.15338638269325777</v>
      </c>
      <c r="Q16" s="6">
        <f>Table1[[#This Row],[Menu]]/Table1[[#This Row],[Listing]]</f>
        <v>0.25499999525297379</v>
      </c>
      <c r="R16" s="6">
        <f>Table1[[#This Row],[Carts]]/Table1[[#This Row],[Menu]]</f>
        <v>0.38799996425768424</v>
      </c>
      <c r="S16" s="6">
        <f>Table1[[#This Row],[Payments]]/Table1[[#This Row],[Carts]]</f>
        <v>0.69349963440121443</v>
      </c>
      <c r="T16" s="6">
        <f>Table1[[#This Row],[Orders]]/Table1[[#This Row],[Payments]]</f>
        <v>0.82820036695013521</v>
      </c>
      <c r="U16" s="33">
        <f>Table1[[#This Row],[L2M]]/Q9-1</f>
        <v>7.3684321880632897E-2</v>
      </c>
      <c r="V16" s="33">
        <f>Table1[[#This Row],[M2C]]/R9-1</f>
        <v>1.0416682420020473E-2</v>
      </c>
      <c r="W16" s="33">
        <f>Table1[[#This Row],[C2P]]/S9-1</f>
        <v>-7.6153691974667481E-7</v>
      </c>
      <c r="X16" s="33">
        <f>Table1[[#This Row],[P2O]]/T9-1</f>
        <v>6.3158537067777409E-2</v>
      </c>
    </row>
    <row r="17" spans="2:24" x14ac:dyDescent="0.3">
      <c r="B17" s="10">
        <v>43480</v>
      </c>
      <c r="C17" s="8">
        <f>B17</f>
        <v>43480</v>
      </c>
      <c r="D17" s="2">
        <v>21282993</v>
      </c>
      <c r="E17" s="2">
        <v>5054710</v>
      </c>
      <c r="F17" s="2">
        <v>2042103</v>
      </c>
      <c r="G17" s="2">
        <v>1475828</v>
      </c>
      <c r="H17" s="2">
        <v>1198077</v>
      </c>
      <c r="I17" s="11">
        <f>Table1[[#This Row],[Date]]-7</f>
        <v>43473</v>
      </c>
      <c r="J17" s="5">
        <f>IFERROR(VLOOKUP(Table1[[#This Row],[last week date]],Table1[[#All],[Date]:[Orders]],7,FALSE), "NA")</f>
        <v>1311445</v>
      </c>
      <c r="K17" s="5">
        <f>IFERROR(VLOOKUP(Table1[[#This Row],[last week date]],Table1[[#All],[Date]:[Listing]],3,FALSE),"NA")</f>
        <v>21717340</v>
      </c>
      <c r="L17" s="13">
        <f>Table1[[#This Row],[Orders]]/Table1[[#This Row],[Listing]]</f>
        <v>5.6292693419576843E-2</v>
      </c>
      <c r="M17" s="13">
        <f>IFERROR(VLOOKUP(Table1[[#This Row],[last week date]],Table1[[#All],[Date]:[Overall conversion]],11,FALSE),"NA")</f>
        <v>6.0386999512831684E-2</v>
      </c>
      <c r="N17" s="15">
        <f>IFERROR((Table1[[#This Row],[Orders]]/Table1[[#This Row],[Orders of Same day last week]])-1,"NA")</f>
        <v>-8.6445104445859289E-2</v>
      </c>
      <c r="O17" s="12">
        <f>IFERROR(Table1[[#This Row],[Listing]]/Table1[[#This Row],[listing of same day last week]]-1,"NA")</f>
        <v>-2.0000009209230951E-2</v>
      </c>
      <c r="P17" s="6">
        <f>IFERROR(Table1[[#This Row],[Overall conversion]]/Table1[[#This Row],[overall Conversion last week same day]]-1,"NA")</f>
        <v>-6.7801118225535251E-2</v>
      </c>
      <c r="Q17" s="6">
        <f>Table1[[#This Row],[Menu]]/Table1[[#This Row],[Listing]]</f>
        <v>0.2374999606493316</v>
      </c>
      <c r="R17" s="6">
        <f>Table1[[#This Row],[Carts]]/Table1[[#This Row],[Menu]]</f>
        <v>0.40400003165364579</v>
      </c>
      <c r="S17" s="6">
        <f>Table1[[#This Row],[Payments]]/Table1[[#This Row],[Carts]]</f>
        <v>0.72270007928101565</v>
      </c>
      <c r="T17" s="6">
        <f>Table1[[#This Row],[Orders]]/Table1[[#This Row],[Payments]]</f>
        <v>0.81179988453939078</v>
      </c>
      <c r="U17" s="33">
        <f>Table1[[#This Row],[L2M]]/Q10-1</f>
        <v>-3.0612350855903081E-2</v>
      </c>
      <c r="V17" s="33">
        <f>Table1[[#This Row],[M2C]]/R10-1</f>
        <v>3.0612432378004595E-2</v>
      </c>
      <c r="W17" s="33">
        <f>Table1[[#This Row],[C2P]]/S10-1</f>
        <v>-4.807652191931322E-2</v>
      </c>
      <c r="X17" s="33">
        <f>Table1[[#This Row],[P2O]]/T10-1</f>
        <v>-1.980229779402809E-2</v>
      </c>
    </row>
    <row r="18" spans="2:24" x14ac:dyDescent="0.3">
      <c r="B18" s="10">
        <v>43481</v>
      </c>
      <c r="C18" s="8">
        <f>B18</f>
        <v>43481</v>
      </c>
      <c r="D18" s="2">
        <v>21065820</v>
      </c>
      <c r="E18" s="2">
        <v>5529777</v>
      </c>
      <c r="F18" s="2">
        <v>2278268</v>
      </c>
      <c r="G18" s="2">
        <v>1663135</v>
      </c>
      <c r="H18" s="2">
        <v>1391046</v>
      </c>
      <c r="I18" s="11">
        <f>Table1[[#This Row],[Date]]-7</f>
        <v>43474</v>
      </c>
      <c r="J18" s="5">
        <f>IFERROR(VLOOKUP(Table1[[#This Row],[last week date]],Table1[[#All],[Date]:[Orders]],7,FALSE), "NA")</f>
        <v>1506485</v>
      </c>
      <c r="K18" s="5">
        <f>IFERROR(VLOOKUP(Table1[[#This Row],[last week date]],Table1[[#All],[Date]:[Listing]],3,FALSE),"NA")</f>
        <v>22586034</v>
      </c>
      <c r="L18" s="13">
        <f>Table1[[#This Row],[Orders]]/Table1[[#This Row],[Listing]]</f>
        <v>6.6033318427670989E-2</v>
      </c>
      <c r="M18" s="13">
        <f>IFERROR(VLOOKUP(Table1[[#This Row],[last week date]],Table1[[#All],[Date]:[Overall conversion]],11,FALSE),"NA")</f>
        <v>6.6699846462641474E-2</v>
      </c>
      <c r="N18" s="15">
        <f>IFERROR((Table1[[#This Row],[Orders]]/Table1[[#This Row],[Orders of Same day last week]])-1,"NA")</f>
        <v>-7.6628044753183744E-2</v>
      </c>
      <c r="O18" s="12">
        <f>IFERROR(Table1[[#This Row],[Listing]]/Table1[[#This Row],[listing of same day last week]]-1,"NA")</f>
        <v>-6.7307699970698742E-2</v>
      </c>
      <c r="P18" s="6">
        <f>IFERROR(Table1[[#This Row],[Overall conversion]]/Table1[[#This Row],[overall Conversion last week same day]]-1,"NA")</f>
        <v>-9.992947065385005E-3</v>
      </c>
      <c r="Q18" s="6">
        <f>Table1[[#This Row],[Menu]]/Table1[[#This Row],[Listing]]</f>
        <v>0.26249996439730333</v>
      </c>
      <c r="R18" s="6">
        <f>Table1[[#This Row],[Carts]]/Table1[[#This Row],[Menu]]</f>
        <v>0.41199997757594925</v>
      </c>
      <c r="S18" s="6">
        <f>Table1[[#This Row],[Payments]]/Table1[[#This Row],[Carts]]</f>
        <v>0.72999971908484862</v>
      </c>
      <c r="T18" s="6">
        <f>Table1[[#This Row],[Orders]]/Table1[[#This Row],[Payments]]</f>
        <v>0.83639993145475267</v>
      </c>
      <c r="U18" s="33">
        <f>Table1[[#This Row],[L2M]]/Q11-1</f>
        <v>9.6153921001345122E-3</v>
      </c>
      <c r="V18" s="33">
        <f>Table1[[#This Row],[M2C]]/R11-1</f>
        <v>1.9801783700777786E-2</v>
      </c>
      <c r="W18" s="33">
        <f>Table1[[#This Row],[C2P]]/S11-1</f>
        <v>-1.9607892854352382E-2</v>
      </c>
      <c r="X18" s="33">
        <f>Table1[[#This Row],[P2O]]/T11-1</f>
        <v>-1.9230950647551204E-2</v>
      </c>
    </row>
    <row r="19" spans="2:24" x14ac:dyDescent="0.3">
      <c r="B19" s="10">
        <v>43482</v>
      </c>
      <c r="C19" s="8">
        <f>B19</f>
        <v>43482</v>
      </c>
      <c r="D19" s="2">
        <v>22368860</v>
      </c>
      <c r="E19" s="2">
        <v>5648137</v>
      </c>
      <c r="F19" s="2">
        <v>2168884</v>
      </c>
      <c r="G19" s="2">
        <v>1535787</v>
      </c>
      <c r="H19" s="2">
        <v>1284532</v>
      </c>
      <c r="I19" s="11">
        <f>Table1[[#This Row],[Date]]-7</f>
        <v>43475</v>
      </c>
      <c r="J19" s="5">
        <f>IFERROR(VLOOKUP(Table1[[#This Row],[last week date]],Table1[[#All],[Date]:[Orders]],7,FALSE), "NA")</f>
        <v>623698</v>
      </c>
      <c r="K19" s="5">
        <f>IFERROR(VLOOKUP(Table1[[#This Row],[last week date]],Table1[[#All],[Date]:[Listing]],3,FALSE),"NA")</f>
        <v>10641496</v>
      </c>
      <c r="L19" s="13">
        <f>Table1[[#This Row],[Orders]]/Table1[[#This Row],[Listing]]</f>
        <v>5.7425009589223593E-2</v>
      </c>
      <c r="M19" s="13">
        <f>IFERROR(VLOOKUP(Table1[[#This Row],[last week date]],Table1[[#All],[Date]:[Overall conversion]],11,FALSE),"NA")</f>
        <v>5.8609992429635833E-2</v>
      </c>
      <c r="N19" s="15">
        <f>IFERROR((Table1[[#This Row],[Orders]]/Table1[[#This Row],[Orders of Same day last week]])-1,"NA")</f>
        <v>1.0595416371384867</v>
      </c>
      <c r="O19" s="12">
        <f>IFERROR(Table1[[#This Row],[Listing]]/Table1[[#This Row],[listing of same day last week]]-1,"NA")</f>
        <v>1.1020409160516529</v>
      </c>
      <c r="P19" s="6">
        <f>IFERROR(Table1[[#This Row],[Overall conversion]]/Table1[[#This Row],[overall Conversion last week same day]]-1,"NA")</f>
        <v>-2.0218102601444077E-2</v>
      </c>
      <c r="Q19" s="6">
        <f>Table1[[#This Row],[Menu]]/Table1[[#This Row],[Listing]]</f>
        <v>0.25249999329424921</v>
      </c>
      <c r="R19" s="6">
        <f>Table1[[#This Row],[Carts]]/Table1[[#This Row],[Menu]]</f>
        <v>0.38399989235388587</v>
      </c>
      <c r="S19" s="6">
        <f>Table1[[#This Row],[Payments]]/Table1[[#This Row],[Carts]]</f>
        <v>0.70810011047156052</v>
      </c>
      <c r="T19" s="6">
        <f>Table1[[#This Row],[Orders]]/Table1[[#This Row],[Payments]]</f>
        <v>0.83639983930063222</v>
      </c>
      <c r="U19" s="33">
        <f>Table1[[#This Row],[L2M]]/Q12-1</f>
        <v>-1.9417423042320192E-2</v>
      </c>
      <c r="V19" s="33">
        <f>Table1[[#This Row],[M2C]]/R12-1</f>
        <v>-1.0308829711940137E-2</v>
      </c>
      <c r="W19" s="33">
        <f>Table1[[#This Row],[C2P]]/S12-1</f>
        <v>-1.0204133603334054E-2</v>
      </c>
      <c r="X19" s="33">
        <f>Table1[[#This Row],[P2O]]/T12-1</f>
        <v>1.999937881945435E-2</v>
      </c>
    </row>
    <row r="20" spans="2:24" x14ac:dyDescent="0.3">
      <c r="B20" s="10">
        <v>43483</v>
      </c>
      <c r="C20" s="8">
        <f>B20</f>
        <v>43483</v>
      </c>
      <c r="D20" s="2">
        <v>22151687</v>
      </c>
      <c r="E20" s="2">
        <v>5759438</v>
      </c>
      <c r="F20" s="2">
        <v>2395926</v>
      </c>
      <c r="G20" s="2">
        <v>1661575</v>
      </c>
      <c r="H20" s="2">
        <v>1307991</v>
      </c>
      <c r="I20" s="11">
        <f>Table1[[#This Row],[Date]]-7</f>
        <v>43476</v>
      </c>
      <c r="J20" s="5">
        <f>IFERROR(VLOOKUP(Table1[[#This Row],[last week date]],Table1[[#All],[Date]:[Orders]],7,FALSE), "NA")</f>
        <v>1126566</v>
      </c>
      <c r="K20" s="5">
        <f>IFERROR(VLOOKUP(Table1[[#This Row],[last week date]],Table1[[#All],[Date]:[Listing]],3,FALSE),"NA")</f>
        <v>20631473</v>
      </c>
      <c r="L20" s="13">
        <f>Table1[[#This Row],[Orders]]/Table1[[#This Row],[Listing]]</f>
        <v>5.9047015245385151E-2</v>
      </c>
      <c r="M20" s="13">
        <f>IFERROR(VLOOKUP(Table1[[#This Row],[last week date]],Table1[[#All],[Date]:[Overall conversion]],11,FALSE),"NA")</f>
        <v>5.4604244689654489E-2</v>
      </c>
      <c r="N20" s="15">
        <f>IFERROR((Table1[[#This Row],[Orders]]/Table1[[#This Row],[Orders of Same day last week]])-1,"NA")</f>
        <v>0.16104249551291261</v>
      </c>
      <c r="O20" s="12">
        <f>IFERROR(Table1[[#This Row],[Listing]]/Table1[[#This Row],[listing of same day last week]]-1,"NA")</f>
        <v>7.3684220220243013E-2</v>
      </c>
      <c r="P20" s="6">
        <f>IFERROR(Table1[[#This Row],[Overall conversion]]/Table1[[#This Row],[overall Conversion last week same day]]-1,"NA")</f>
        <v>8.136309880269077E-2</v>
      </c>
      <c r="Q20" s="6">
        <f>Table1[[#This Row],[Menu]]/Table1[[#This Row],[Listing]]</f>
        <v>0.25999997201116104</v>
      </c>
      <c r="R20" s="6">
        <f>Table1[[#This Row],[Carts]]/Table1[[#This Row],[Menu]]</f>
        <v>0.4159999638853652</v>
      </c>
      <c r="S20" s="6">
        <f>Table1[[#This Row],[Payments]]/Table1[[#This Row],[Carts]]</f>
        <v>0.69350013314267633</v>
      </c>
      <c r="T20" s="6">
        <f>Table1[[#This Row],[Orders]]/Table1[[#This Row],[Payments]]</f>
        <v>0.7871994944555617</v>
      </c>
      <c r="U20" s="33">
        <f>Table1[[#This Row],[L2M]]/Q13-1</f>
        <v>8.3333330482179058E-2</v>
      </c>
      <c r="V20" s="33">
        <f>Table1[[#This Row],[M2C]]/R13-1</f>
        <v>2.9703092977884982E-2</v>
      </c>
      <c r="W20" s="33">
        <f>Table1[[#This Row],[C2P]]/S13-1</f>
        <v>-3.0611736495781527E-2</v>
      </c>
      <c r="X20" s="33">
        <f>Table1[[#This Row],[P2O]]/T13-1</f>
        <v>-7.7002783094304306E-7</v>
      </c>
    </row>
    <row r="21" spans="2:24" x14ac:dyDescent="0.3">
      <c r="B21" s="10">
        <v>43484</v>
      </c>
      <c r="C21" s="8">
        <f>B21</f>
        <v>43484</v>
      </c>
      <c r="D21" s="2">
        <v>42645263</v>
      </c>
      <c r="E21" s="2">
        <v>8686840</v>
      </c>
      <c r="F21" s="2">
        <v>2894455</v>
      </c>
      <c r="G21" s="2">
        <v>2046958</v>
      </c>
      <c r="H21" s="2">
        <v>1612594</v>
      </c>
      <c r="I21" s="11">
        <f>Table1[[#This Row],[Date]]-7</f>
        <v>43477</v>
      </c>
      <c r="J21" s="5">
        <f>IFERROR(VLOOKUP(Table1[[#This Row],[last week date]],Table1[[#All],[Date]:[Orders]],7,FALSE), "NA")</f>
        <v>1680410</v>
      </c>
      <c r="K21" s="5">
        <f>IFERROR(VLOOKUP(Table1[[#This Row],[last week date]],Table1[[#All],[Date]:[Listing]],3,FALSE),"NA")</f>
        <v>42645263</v>
      </c>
      <c r="L21" s="13">
        <f>Table1[[#This Row],[Orders]]/Table1[[#This Row],[Listing]]</f>
        <v>3.7814141279888462E-2</v>
      </c>
      <c r="M21" s="13">
        <f>IFERROR(VLOOKUP(Table1[[#This Row],[last week date]],Table1[[#All],[Date]:[Overall conversion]],11,FALSE),"NA")</f>
        <v>3.9404376518911377E-2</v>
      </c>
      <c r="N21" s="15">
        <f>IFERROR((Table1[[#This Row],[Orders]]/Table1[[#This Row],[Orders of Same day last week]])-1,"NA")</f>
        <v>-4.0356817681399204E-2</v>
      </c>
      <c r="O21" s="12">
        <f>IFERROR(Table1[[#This Row],[Listing]]/Table1[[#This Row],[listing of same day last week]]-1,"NA")</f>
        <v>0</v>
      </c>
      <c r="P21" s="6">
        <f>IFERROR(Table1[[#This Row],[Overall conversion]]/Table1[[#This Row],[overall Conversion last week same day]]-1,"NA")</f>
        <v>-4.0356817681399204E-2</v>
      </c>
      <c r="Q21" s="6">
        <f>Table1[[#This Row],[Menu]]/Table1[[#This Row],[Listing]]</f>
        <v>0.20369999828585886</v>
      </c>
      <c r="R21" s="6">
        <f>Table1[[#This Row],[Carts]]/Table1[[#This Row],[Menu]]</f>
        <v>0.33319998986973398</v>
      </c>
      <c r="S21" s="6">
        <f>Table1[[#This Row],[Payments]]/Table1[[#This Row],[Carts]]</f>
        <v>0.7071998009988063</v>
      </c>
      <c r="T21" s="6">
        <f>Table1[[#This Row],[Orders]]/Table1[[#This Row],[Payments]]</f>
        <v>0.78780023820713474</v>
      </c>
      <c r="U21" s="33">
        <f>Table1[[#This Row],[L2M]]/Q14-1</f>
        <v>-3.9603938503448233E-2</v>
      </c>
      <c r="V21" s="33">
        <f>Table1[[#This Row],[M2C]]/R14-1</f>
        <v>-1.9999902328494024E-2</v>
      </c>
      <c r="W21" s="33">
        <f>Table1[[#This Row],[C2P]]/S14-1</f>
        <v>1.9607533282349321E-2</v>
      </c>
      <c r="X21" s="33">
        <f>Table1[[#This Row],[P2O]]/T14-1</f>
        <v>5.9253743023290895E-7</v>
      </c>
    </row>
    <row r="22" spans="2:24" x14ac:dyDescent="0.3">
      <c r="B22" s="10">
        <v>43485</v>
      </c>
      <c r="C22" s="8">
        <f>B22</f>
        <v>43485</v>
      </c>
      <c r="D22" s="2">
        <v>44440853</v>
      </c>
      <c r="E22" s="2">
        <v>9239253</v>
      </c>
      <c r="F22" s="2">
        <v>3267000</v>
      </c>
      <c r="G22" s="2">
        <v>2310422</v>
      </c>
      <c r="H22" s="2">
        <v>1820150</v>
      </c>
      <c r="I22" s="11">
        <f>Table1[[#This Row],[Date]]-7</f>
        <v>43478</v>
      </c>
      <c r="J22" s="5">
        <f>IFERROR(VLOOKUP(Table1[[#This Row],[last week date]],Table1[[#All],[Date]:[Orders]],7,FALSE), "NA")</f>
        <v>1630017</v>
      </c>
      <c r="K22" s="5">
        <f>IFERROR(VLOOKUP(Table1[[#This Row],[last week date]],Table1[[#All],[Date]:[Listing]],3,FALSE),"NA")</f>
        <v>46236443</v>
      </c>
      <c r="L22" s="13">
        <f>Table1[[#This Row],[Orders]]/Table1[[#This Row],[Listing]]</f>
        <v>4.0956684607291405E-2</v>
      </c>
      <c r="M22" s="13">
        <f>IFERROR(VLOOKUP(Table1[[#This Row],[last week date]],Table1[[#All],[Date]:[Overall conversion]],11,FALSE),"NA")</f>
        <v>3.5253944599501305E-2</v>
      </c>
      <c r="N22" s="15">
        <f>IFERROR((Table1[[#This Row],[Orders]]/Table1[[#This Row],[Orders of Same day last week]])-1,"NA")</f>
        <v>0.11664479572912434</v>
      </c>
      <c r="O22" s="12">
        <f>IFERROR(Table1[[#This Row],[Listing]]/Table1[[#This Row],[listing of same day last week]]-1,"NA")</f>
        <v>-3.8834951036350263E-2</v>
      </c>
      <c r="P22" s="6">
        <f>IFERROR(Table1[[#This Row],[Overall conversion]]/Table1[[#This Row],[overall Conversion last week same day]]-1,"NA")</f>
        <v>0.16176175666511861</v>
      </c>
      <c r="Q22" s="6">
        <f>Table1[[#This Row],[Menu]]/Table1[[#This Row],[Listing]]</f>
        <v>0.20789999237863413</v>
      </c>
      <c r="R22" s="6">
        <f>Table1[[#This Row],[Carts]]/Table1[[#This Row],[Menu]]</f>
        <v>0.35360001506615307</v>
      </c>
      <c r="S22" s="6">
        <f>Table1[[#This Row],[Payments]]/Table1[[#This Row],[Carts]]</f>
        <v>0.70719987756351388</v>
      </c>
      <c r="T22" s="6">
        <f>Table1[[#This Row],[Orders]]/Table1[[#This Row],[Payments]]</f>
        <v>0.78779980453787235</v>
      </c>
      <c r="U22" s="33">
        <f>Table1[[#This Row],[L2M]]/Q15-1</f>
        <v>-1.9801960128157492E-2</v>
      </c>
      <c r="V22" s="33">
        <f>Table1[[#This Row],[M2C]]/R15-1</f>
        <v>5.0505322299537747E-2</v>
      </c>
      <c r="W22" s="33">
        <f>Table1[[#This Row],[C2P]]/S15-1</f>
        <v>6.1224183723797454E-2</v>
      </c>
      <c r="X22" s="33">
        <f>Table1[[#This Row],[P2O]]/T15-1</f>
        <v>6.3158096652613294E-2</v>
      </c>
    </row>
    <row r="23" spans="2:24" x14ac:dyDescent="0.3">
      <c r="B23" s="10">
        <v>43486</v>
      </c>
      <c r="C23" s="8">
        <f>B23</f>
        <v>43486</v>
      </c>
      <c r="D23" s="2">
        <v>22151687</v>
      </c>
      <c r="E23" s="2">
        <v>5759438</v>
      </c>
      <c r="F23" s="2">
        <v>2395926</v>
      </c>
      <c r="G23" s="2">
        <v>1818987</v>
      </c>
      <c r="H23" s="2">
        <v>1476653</v>
      </c>
      <c r="I23" s="11">
        <f>Table1[[#This Row],[Date]]-7</f>
        <v>43479</v>
      </c>
      <c r="J23" s="5">
        <f>IFERROR(VLOOKUP(Table1[[#This Row],[last week date]],Table1[[#All],[Date]:[Orders]],7,FALSE), "NA")</f>
        <v>1197104</v>
      </c>
      <c r="K23" s="5">
        <f>IFERROR(VLOOKUP(Table1[[#This Row],[last week date]],Table1[[#All],[Date]:[Listing]],3,FALSE),"NA")</f>
        <v>21065820</v>
      </c>
      <c r="L23" s="13">
        <f>Table1[[#This Row],[Orders]]/Table1[[#This Row],[Listing]]</f>
        <v>6.6660972593193465E-2</v>
      </c>
      <c r="M23" s="13">
        <f>IFERROR(VLOOKUP(Table1[[#This Row],[last week date]],Table1[[#All],[Date]:[Overall conversion]],11,FALSE),"NA")</f>
        <v>5.6826840825564828E-2</v>
      </c>
      <c r="N23" s="15">
        <f>IFERROR((Table1[[#This Row],[Orders]]/Table1[[#This Row],[Orders of Same day last week]])-1,"NA")</f>
        <v>0.23352106416819263</v>
      </c>
      <c r="O23" s="12">
        <f>IFERROR(Table1[[#This Row],[Listing]]/Table1[[#This Row],[listing of same day last week]]-1,"NA")</f>
        <v>5.154639126319327E-2</v>
      </c>
      <c r="P23" s="6">
        <f>IFERROR(Table1[[#This Row],[Overall conversion]]/Table1[[#This Row],[overall Conversion last week same day]]-1,"NA")</f>
        <v>0.17305434588235169</v>
      </c>
      <c r="Q23" s="6">
        <f>Table1[[#This Row],[Menu]]/Table1[[#This Row],[Listing]]</f>
        <v>0.25999997201116104</v>
      </c>
      <c r="R23" s="6">
        <f>Table1[[#This Row],[Carts]]/Table1[[#This Row],[Menu]]</f>
        <v>0.4159999638853652</v>
      </c>
      <c r="S23" s="6">
        <f>Table1[[#This Row],[Payments]]/Table1[[#This Row],[Carts]]</f>
        <v>0.75919999198639687</v>
      </c>
      <c r="T23" s="6">
        <f>Table1[[#This Row],[Orders]]/Table1[[#This Row],[Payments]]</f>
        <v>0.81179964452742104</v>
      </c>
      <c r="U23" s="33">
        <f>Table1[[#This Row],[L2M]]/Q16-1</f>
        <v>1.9607752357905017E-2</v>
      </c>
      <c r="V23" s="33">
        <f>Table1[[#This Row],[M2C]]/R16-1</f>
        <v>7.2164954141813231E-2</v>
      </c>
      <c r="W23" s="33">
        <f>Table1[[#This Row],[C2P]]/S16-1</f>
        <v>9.4737407672766505E-2</v>
      </c>
      <c r="X23" s="33">
        <f>Table1[[#This Row],[P2O]]/T16-1</f>
        <v>-1.9802843704489259E-2</v>
      </c>
    </row>
    <row r="24" spans="2:24" x14ac:dyDescent="0.3">
      <c r="B24" s="10">
        <v>43487</v>
      </c>
      <c r="C24" s="8">
        <f>B24</f>
        <v>43487</v>
      </c>
      <c r="D24" s="2">
        <v>37570998</v>
      </c>
      <c r="E24" s="2">
        <v>9768459</v>
      </c>
      <c r="F24" s="2">
        <v>3751088</v>
      </c>
      <c r="G24" s="2">
        <v>2656145</v>
      </c>
      <c r="H24" s="2">
        <v>2221600</v>
      </c>
      <c r="I24" s="11">
        <f>Table1[[#This Row],[Date]]-7</f>
        <v>43480</v>
      </c>
      <c r="J24" s="5">
        <f>IFERROR(VLOOKUP(Table1[[#This Row],[last week date]],Table1[[#All],[Date]:[Orders]],7,FALSE), "NA")</f>
        <v>1198077</v>
      </c>
      <c r="K24" s="5">
        <f>IFERROR(VLOOKUP(Table1[[#This Row],[last week date]],Table1[[#All],[Date]:[Listing]],3,FALSE),"NA")</f>
        <v>21282993</v>
      </c>
      <c r="L24" s="13">
        <f>Table1[[#This Row],[Orders]]/Table1[[#This Row],[Listing]]</f>
        <v>5.9130715665311848E-2</v>
      </c>
      <c r="M24" s="13">
        <f>IFERROR(VLOOKUP(Table1[[#This Row],[last week date]],Table1[[#All],[Date]:[Overall conversion]],11,FALSE),"NA")</f>
        <v>5.6292693419576843E-2</v>
      </c>
      <c r="N24" s="15">
        <f>IFERROR((Table1[[#This Row],[Orders]]/Table1[[#This Row],[Orders of Same day last week]])-1,"NA")</f>
        <v>0.85430485686646174</v>
      </c>
      <c r="O24" s="12">
        <f>IFERROR(Table1[[#This Row],[Listing]]/Table1[[#This Row],[listing of same day last week]]-1,"NA")</f>
        <v>0.76530612964069489</v>
      </c>
      <c r="P24" s="6">
        <f>IFERROR(Table1[[#This Row],[Overall conversion]]/Table1[[#This Row],[overall Conversion last week same day]]-1,"NA")</f>
        <v>5.041546377221362E-2</v>
      </c>
      <c r="Q24" s="6">
        <f>Table1[[#This Row],[Menu]]/Table1[[#This Row],[Listing]]</f>
        <v>0.25999998722418821</v>
      </c>
      <c r="R24" s="6">
        <f>Table1[[#This Row],[Carts]]/Table1[[#This Row],[Menu]]</f>
        <v>0.38399997379320527</v>
      </c>
      <c r="S24" s="6">
        <f>Table1[[#This Row],[Payments]]/Table1[[#This Row],[Carts]]</f>
        <v>0.70809988995192863</v>
      </c>
      <c r="T24" s="6">
        <f>Table1[[#This Row],[Orders]]/Table1[[#This Row],[Payments]]</f>
        <v>0.83640012122832152</v>
      </c>
      <c r="U24" s="33">
        <f>Table1[[#This Row],[L2M]]/Q17-1</f>
        <v>9.4736969696082918E-2</v>
      </c>
      <c r="V24" s="33">
        <f>Table1[[#This Row],[M2C]]/R17-1</f>
        <v>-4.9505089835207738E-2</v>
      </c>
      <c r="W24" s="33">
        <f>Table1[[#This Row],[C2P]]/S17-1</f>
        <v>-2.0202279960467306E-2</v>
      </c>
      <c r="X24" s="33">
        <f>Table1[[#This Row],[P2O]]/T17-1</f>
        <v>3.0303326173652723E-2</v>
      </c>
    </row>
    <row r="25" spans="2:24" x14ac:dyDescent="0.3">
      <c r="B25" s="10">
        <v>43488</v>
      </c>
      <c r="C25" s="8">
        <f>B25</f>
        <v>43488</v>
      </c>
      <c r="D25" s="2">
        <v>21500167</v>
      </c>
      <c r="E25" s="2">
        <v>5428792</v>
      </c>
      <c r="F25" s="2">
        <v>2258377</v>
      </c>
      <c r="G25" s="2">
        <v>1648615</v>
      </c>
      <c r="H25" s="2">
        <v>1392420</v>
      </c>
      <c r="I25" s="11">
        <f>Table1[[#This Row],[Date]]-7</f>
        <v>43481</v>
      </c>
      <c r="J25" s="5">
        <f>IFERROR(VLOOKUP(Table1[[#This Row],[last week date]],Table1[[#All],[Date]:[Orders]],7,FALSE), "NA")</f>
        <v>1391046</v>
      </c>
      <c r="K25" s="5">
        <f>IFERROR(VLOOKUP(Table1[[#This Row],[last week date]],Table1[[#All],[Date]:[Listing]],3,FALSE),"NA")</f>
        <v>21065820</v>
      </c>
      <c r="L25" s="13">
        <f>Table1[[#This Row],[Orders]]/Table1[[#This Row],[Listing]]</f>
        <v>6.4763217885702939E-2</v>
      </c>
      <c r="M25" s="13">
        <f>IFERROR(VLOOKUP(Table1[[#This Row],[last week date]],Table1[[#All],[Date]:[Overall conversion]],11,FALSE),"NA")</f>
        <v>6.6033318427670989E-2</v>
      </c>
      <c r="N25" s="15">
        <f>IFERROR((Table1[[#This Row],[Orders]]/Table1[[#This Row],[Orders of Same day last week]])-1,"NA")</f>
        <v>9.8774591206907125E-4</v>
      </c>
      <c r="O25" s="12">
        <f>IFERROR(Table1[[#This Row],[Listing]]/Table1[[#This Row],[listing of same day last week]]-1,"NA")</f>
        <v>2.0618565999329652E-2</v>
      </c>
      <c r="P25" s="6">
        <f>IFERROR(Table1[[#This Row],[Overall conversion]]/Table1[[#This Row],[overall Conversion last week same day]]-1,"NA")</f>
        <v>-1.9234237688042999E-2</v>
      </c>
      <c r="Q25" s="6">
        <f>Table1[[#This Row],[Menu]]/Table1[[#This Row],[Listing]]</f>
        <v>0.25249999220936281</v>
      </c>
      <c r="R25" s="6">
        <f>Table1[[#This Row],[Carts]]/Table1[[#This Row],[Menu]]</f>
        <v>0.41599991305616424</v>
      </c>
      <c r="S25" s="6">
        <f>Table1[[#This Row],[Payments]]/Table1[[#This Row],[Carts]]</f>
        <v>0.7299999070128681</v>
      </c>
      <c r="T25" s="6">
        <f>Table1[[#This Row],[Orders]]/Table1[[#This Row],[Payments]]</f>
        <v>0.84459986109552565</v>
      </c>
      <c r="U25" s="33">
        <f>Table1[[#This Row],[L2M]]/Q18-1</f>
        <v>-3.8095137311352945E-2</v>
      </c>
      <c r="V25" s="33">
        <f>Table1[[#This Row],[M2C]]/R18-1</f>
        <v>9.7085817910698147E-3</v>
      </c>
      <c r="W25" s="33">
        <f>Table1[[#This Row],[C2P]]/S18-1</f>
        <v>2.574357422790996E-7</v>
      </c>
      <c r="X25" s="33">
        <f>Table1[[#This Row],[P2O]]/T18-1</f>
        <v>9.8038382505731825E-3</v>
      </c>
    </row>
    <row r="26" spans="2:24" x14ac:dyDescent="0.3">
      <c r="B26" s="10">
        <v>43489</v>
      </c>
      <c r="C26" s="8">
        <f>B26</f>
        <v>43489</v>
      </c>
      <c r="D26" s="2">
        <v>20631473</v>
      </c>
      <c r="E26" s="2">
        <v>4899974</v>
      </c>
      <c r="F26" s="2">
        <v>1861990</v>
      </c>
      <c r="G26" s="2">
        <v>1332067</v>
      </c>
      <c r="H26" s="2">
        <v>1059526</v>
      </c>
      <c r="I26" s="11">
        <f>Table1[[#This Row],[Date]]-7</f>
        <v>43482</v>
      </c>
      <c r="J26" s="5">
        <f>IFERROR(VLOOKUP(Table1[[#This Row],[last week date]],Table1[[#All],[Date]:[Orders]],7,FALSE), "NA")</f>
        <v>1284532</v>
      </c>
      <c r="K26" s="5">
        <f>IFERROR(VLOOKUP(Table1[[#This Row],[last week date]],Table1[[#All],[Date]:[Listing]],3,FALSE),"NA")</f>
        <v>22368860</v>
      </c>
      <c r="L26" s="13">
        <f>Table1[[#This Row],[Orders]]/Table1[[#This Row],[Listing]]</f>
        <v>5.1354840248197496E-2</v>
      </c>
      <c r="M26" s="13">
        <f>IFERROR(VLOOKUP(Table1[[#This Row],[last week date]],Table1[[#All],[Date]:[Overall conversion]],11,FALSE),"NA")</f>
        <v>5.7425009589223593E-2</v>
      </c>
      <c r="N26" s="15">
        <f>IFERROR((Table1[[#This Row],[Orders]]/Table1[[#This Row],[Orders of Same day last week]])-1,"NA")</f>
        <v>-0.17516574129721951</v>
      </c>
      <c r="O26" s="12">
        <f>IFERROR(Table1[[#This Row],[Listing]]/Table1[[#This Row],[listing of same day last week]]-1,"NA")</f>
        <v>-7.7669894666066996E-2</v>
      </c>
      <c r="P26" s="6">
        <f>IFERROR(Table1[[#This Row],[Overall conversion]]/Table1[[#This Row],[overall Conversion last week same day]]-1,"NA")</f>
        <v>-0.10570602224444781</v>
      </c>
      <c r="Q26" s="6">
        <f>Table1[[#This Row],[Menu]]/Table1[[#This Row],[Listing]]</f>
        <v>0.23749995940667931</v>
      </c>
      <c r="R26" s="6">
        <f>Table1[[#This Row],[Carts]]/Table1[[#This Row],[Menu]]</f>
        <v>0.37999997551007414</v>
      </c>
      <c r="S26" s="6">
        <f>Table1[[#This Row],[Payments]]/Table1[[#This Row],[Carts]]</f>
        <v>0.71539965305936126</v>
      </c>
      <c r="T26" s="6">
        <f>Table1[[#This Row],[Orders]]/Table1[[#This Row],[Payments]]</f>
        <v>0.79539993108454754</v>
      </c>
      <c r="U26" s="33">
        <f>Table1[[#This Row],[L2M]]/Q19-1</f>
        <v>-5.9406076379929673E-2</v>
      </c>
      <c r="V26" s="33">
        <f>Table1[[#This Row],[M2C]]/R19-1</f>
        <v>-1.0416453034120865E-2</v>
      </c>
      <c r="W26" s="33">
        <f>Table1[[#This Row],[C2P]]/S19-1</f>
        <v>1.0308630771063809E-2</v>
      </c>
      <c r="X26" s="33">
        <f>Table1[[#This Row],[P2O]]/T19-1</f>
        <v>-4.9019507524496131E-2</v>
      </c>
    </row>
    <row r="27" spans="2:24" x14ac:dyDescent="0.3">
      <c r="B27" s="10">
        <v>43490</v>
      </c>
      <c r="C27" s="8">
        <f>B27</f>
        <v>43490</v>
      </c>
      <c r="D27" s="2">
        <v>20631473</v>
      </c>
      <c r="E27" s="2">
        <v>5054710</v>
      </c>
      <c r="F27" s="2">
        <v>2021884</v>
      </c>
      <c r="G27" s="2">
        <v>1520254</v>
      </c>
      <c r="H27" s="2">
        <v>1234142</v>
      </c>
      <c r="I27" s="11">
        <f>Table1[[#This Row],[Date]]-7</f>
        <v>43483</v>
      </c>
      <c r="J27" s="5">
        <f>IFERROR(VLOOKUP(Table1[[#This Row],[last week date]],Table1[[#All],[Date]:[Orders]],7,FALSE), "NA")</f>
        <v>1307991</v>
      </c>
      <c r="K27" s="5">
        <f>IFERROR(VLOOKUP(Table1[[#This Row],[last week date]],Table1[[#All],[Date]:[Listing]],3,FALSE),"NA")</f>
        <v>22151687</v>
      </c>
      <c r="L27" s="13">
        <f>Table1[[#This Row],[Orders]]/Table1[[#This Row],[Listing]]</f>
        <v>5.9818414322622526E-2</v>
      </c>
      <c r="M27" s="13">
        <f>IFERROR(VLOOKUP(Table1[[#This Row],[last week date]],Table1[[#All],[Date]:[Overall conversion]],11,FALSE),"NA")</f>
        <v>5.9047015245385151E-2</v>
      </c>
      <c r="N27" s="15">
        <f>IFERROR((Table1[[#This Row],[Orders]]/Table1[[#This Row],[Orders of Same day last week]])-1,"NA")</f>
        <v>-5.6459868607658614E-2</v>
      </c>
      <c r="O27" s="12">
        <f>IFERROR(Table1[[#This Row],[Listing]]/Table1[[#This Row],[listing of same day last week]]-1,"NA")</f>
        <v>-6.8627459389436152E-2</v>
      </c>
      <c r="P27" s="6">
        <f>IFERROR(Table1[[#This Row],[Overall conversion]]/Table1[[#This Row],[overall Conversion last week same day]]-1,"NA")</f>
        <v>1.3064150220491788E-2</v>
      </c>
      <c r="Q27" s="6">
        <f>Table1[[#This Row],[Menu]]/Table1[[#This Row],[Listing]]</f>
        <v>0.24499995710437156</v>
      </c>
      <c r="R27" s="6">
        <f>Table1[[#This Row],[Carts]]/Table1[[#This Row],[Menu]]</f>
        <v>0.4</v>
      </c>
      <c r="S27" s="6">
        <f>Table1[[#This Row],[Payments]]/Table1[[#This Row],[Carts]]</f>
        <v>0.75189971333667016</v>
      </c>
      <c r="T27" s="6">
        <f>Table1[[#This Row],[Orders]]/Table1[[#This Row],[Payments]]</f>
        <v>0.81179987028483402</v>
      </c>
      <c r="U27" s="33">
        <f>Table1[[#This Row],[L2M]]/Q20-1</f>
        <v>-5.7692371236661377E-2</v>
      </c>
      <c r="V27" s="33">
        <f>Table1[[#This Row],[M2C]]/R20-1</f>
        <v>-3.8461454986506216E-2</v>
      </c>
      <c r="W27" s="33">
        <f>Table1[[#This Row],[C2P]]/S20-1</f>
        <v>8.4209904804703362E-2</v>
      </c>
      <c r="X27" s="33">
        <f>Table1[[#This Row],[P2O]]/T20-1</f>
        <v>3.125049749464881E-2</v>
      </c>
    </row>
    <row r="28" spans="2:24" x14ac:dyDescent="0.3">
      <c r="B28" s="10">
        <v>43491</v>
      </c>
      <c r="C28" s="8">
        <f>B28</f>
        <v>43491</v>
      </c>
      <c r="D28" s="2">
        <v>47134238</v>
      </c>
      <c r="E28" s="2">
        <v>9997171</v>
      </c>
      <c r="F28" s="2">
        <v>3568990</v>
      </c>
      <c r="G28" s="2">
        <v>2378375</v>
      </c>
      <c r="H28" s="2">
        <v>1762376</v>
      </c>
      <c r="I28" s="11">
        <f>Table1[[#This Row],[Date]]-7</f>
        <v>43484</v>
      </c>
      <c r="J28" s="5">
        <f>IFERROR(VLOOKUP(Table1[[#This Row],[last week date]],Table1[[#All],[Date]:[Orders]],7,FALSE), "NA")</f>
        <v>1612594</v>
      </c>
      <c r="K28" s="5">
        <f>IFERROR(VLOOKUP(Table1[[#This Row],[last week date]],Table1[[#All],[Date]:[Listing]],3,FALSE),"NA")</f>
        <v>42645263</v>
      </c>
      <c r="L28" s="13">
        <f>Table1[[#This Row],[Orders]]/Table1[[#This Row],[Listing]]</f>
        <v>3.7390569462478637E-2</v>
      </c>
      <c r="M28" s="13">
        <f>IFERROR(VLOOKUP(Table1[[#This Row],[last week date]],Table1[[#All],[Date]:[Overall conversion]],11,FALSE),"NA")</f>
        <v>3.7814141279888462E-2</v>
      </c>
      <c r="N28" s="15">
        <f>IFERROR((Table1[[#This Row],[Orders]]/Table1[[#This Row],[Orders of Same day last week]])-1,"NA")</f>
        <v>9.2882647461171253E-2</v>
      </c>
      <c r="O28" s="12">
        <f>IFERROR(Table1[[#This Row],[Listing]]/Table1[[#This Row],[listing of same day last week]]-1,"NA")</f>
        <v>0.10526315666056507</v>
      </c>
      <c r="P28" s="6">
        <f>IFERROR(Table1[[#This Row],[Overall conversion]]/Table1[[#This Row],[overall Conversion last week same day]]-1,"NA")</f>
        <v>-1.120141309767364E-2</v>
      </c>
      <c r="Q28" s="6">
        <f>Table1[[#This Row],[Menu]]/Table1[[#This Row],[Listing]]</f>
        <v>0.21209998133416308</v>
      </c>
      <c r="R28" s="6">
        <f>Table1[[#This Row],[Carts]]/Table1[[#This Row],[Menu]]</f>
        <v>0.35699999529866999</v>
      </c>
      <c r="S28" s="6">
        <f>Table1[[#This Row],[Payments]]/Table1[[#This Row],[Carts]]</f>
        <v>0.66640001793224413</v>
      </c>
      <c r="T28" s="6">
        <f>Table1[[#This Row],[Orders]]/Table1[[#This Row],[Payments]]</f>
        <v>0.74100005255689283</v>
      </c>
      <c r="U28" s="33">
        <f>Table1[[#This Row],[L2M]]/Q21-1</f>
        <v>4.1237030530143937E-2</v>
      </c>
      <c r="V28" s="33">
        <f>Table1[[#This Row],[M2C]]/R21-1</f>
        <v>7.1428589893537398E-2</v>
      </c>
      <c r="W28" s="33">
        <f>Table1[[#This Row],[C2P]]/S21-1</f>
        <v>-5.769201717667205E-2</v>
      </c>
      <c r="X28" s="33">
        <f>Table1[[#This Row],[P2O]]/T21-1</f>
        <v>-5.9406158287980682E-2</v>
      </c>
    </row>
    <row r="29" spans="2:24" x14ac:dyDescent="0.3">
      <c r="B29" s="10">
        <v>43492</v>
      </c>
      <c r="C29" s="8">
        <f>B29</f>
        <v>43492</v>
      </c>
      <c r="D29" s="2">
        <v>45338648</v>
      </c>
      <c r="E29" s="2">
        <v>9616327</v>
      </c>
      <c r="F29" s="2">
        <v>3400333</v>
      </c>
      <c r="G29" s="2">
        <v>2358471</v>
      </c>
      <c r="H29" s="2">
        <v>1784419</v>
      </c>
      <c r="I29" s="11">
        <f>Table1[[#This Row],[Date]]-7</f>
        <v>43485</v>
      </c>
      <c r="J29" s="5">
        <f>IFERROR(VLOOKUP(Table1[[#This Row],[last week date]],Table1[[#All],[Date]:[Orders]],7,FALSE), "NA")</f>
        <v>1820150</v>
      </c>
      <c r="K29" s="5">
        <f>IFERROR(VLOOKUP(Table1[[#This Row],[last week date]],Table1[[#All],[Date]:[Listing]],3,FALSE),"NA")</f>
        <v>44440853</v>
      </c>
      <c r="L29" s="13">
        <f>Table1[[#This Row],[Orders]]/Table1[[#This Row],[Listing]]</f>
        <v>3.9357569727266679E-2</v>
      </c>
      <c r="M29" s="13">
        <f>IFERROR(VLOOKUP(Table1[[#This Row],[last week date]],Table1[[#All],[Date]:[Overall conversion]],11,FALSE),"NA")</f>
        <v>4.0956684607291405E-2</v>
      </c>
      <c r="N29" s="15">
        <f>IFERROR((Table1[[#This Row],[Orders]]/Table1[[#This Row],[Orders of Same day last week]])-1,"NA")</f>
        <v>-1.9630799659368758E-2</v>
      </c>
      <c r="O29" s="12">
        <f>IFERROR(Table1[[#This Row],[Listing]]/Table1[[#This Row],[listing of same day last week]]-1,"NA")</f>
        <v>2.0202019974729035E-2</v>
      </c>
      <c r="P29" s="6">
        <f>IFERROR(Table1[[#This Row],[Overall conversion]]/Table1[[#This Row],[overall Conversion last week same day]]-1,"NA")</f>
        <v>-3.9044050937170782E-2</v>
      </c>
      <c r="Q29" s="6">
        <f>Table1[[#This Row],[Menu]]/Table1[[#This Row],[Listing]]</f>
        <v>0.21209999468885796</v>
      </c>
      <c r="R29" s="6">
        <f>Table1[[#This Row],[Carts]]/Table1[[#This Row],[Menu]]</f>
        <v>0.35359997637351559</v>
      </c>
      <c r="S29" s="6">
        <f>Table1[[#This Row],[Payments]]/Table1[[#This Row],[Carts]]</f>
        <v>0.69360000917557196</v>
      </c>
      <c r="T29" s="6">
        <f>Table1[[#This Row],[Orders]]/Table1[[#This Row],[Payments]]</f>
        <v>0.75659993275304216</v>
      </c>
      <c r="U29" s="33">
        <f>Table1[[#This Row],[L2M]]/Q22-1</f>
        <v>2.0202032054790209E-2</v>
      </c>
      <c r="V29" s="33">
        <f>Table1[[#This Row],[M2C]]/R22-1</f>
        <v>-1.0942487504994602E-7</v>
      </c>
      <c r="W29" s="33">
        <f>Table1[[#This Row],[C2P]]/S22-1</f>
        <v>-1.9230586457108845E-2</v>
      </c>
      <c r="X29" s="33">
        <f>Table1[[#This Row],[P2O]]/T22-1</f>
        <v>-3.9603807471280339E-2</v>
      </c>
    </row>
    <row r="30" spans="2:24" x14ac:dyDescent="0.3">
      <c r="B30" s="10">
        <v>43493</v>
      </c>
      <c r="C30" s="8">
        <f>B30</f>
        <v>43493</v>
      </c>
      <c r="D30" s="2">
        <v>21282993</v>
      </c>
      <c r="E30" s="2">
        <v>5267540</v>
      </c>
      <c r="F30" s="2">
        <v>2043805</v>
      </c>
      <c r="G30" s="2">
        <v>1536737</v>
      </c>
      <c r="H30" s="2">
        <v>1310529</v>
      </c>
      <c r="I30" s="11">
        <f>Table1[[#This Row],[Date]]-7</f>
        <v>43486</v>
      </c>
      <c r="J30" s="5">
        <f>IFERROR(VLOOKUP(Table1[[#This Row],[last week date]],Table1[[#All],[Date]:[Orders]],7,FALSE), "NA")</f>
        <v>1476653</v>
      </c>
      <c r="K30" s="5">
        <f>IFERROR(VLOOKUP(Table1[[#This Row],[last week date]],Table1[[#All],[Date]:[Listing]],3,FALSE),"NA")</f>
        <v>22151687</v>
      </c>
      <c r="L30" s="13">
        <f>Table1[[#This Row],[Orders]]/Table1[[#This Row],[Listing]]</f>
        <v>6.157634877763668E-2</v>
      </c>
      <c r="M30" s="13">
        <f>IFERROR(VLOOKUP(Table1[[#This Row],[last week date]],Table1[[#All],[Date]:[Overall conversion]],11,FALSE),"NA")</f>
        <v>6.6660972593193465E-2</v>
      </c>
      <c r="N30" s="15">
        <f>IFERROR((Table1[[#This Row],[Orders]]/Table1[[#This Row],[Orders of Same day last week]])-1,"NA")</f>
        <v>-0.11250036399885421</v>
      </c>
      <c r="O30" s="12">
        <f>IFERROR(Table1[[#This Row],[Listing]]/Table1[[#This Row],[listing of same day last week]]-1,"NA")</f>
        <v>-3.9215703977760197E-2</v>
      </c>
      <c r="P30" s="6">
        <f>IFERROR(Table1[[#This Row],[Overall conversion]]/Table1[[#This Row],[overall Conversion last week same day]]-1,"NA")</f>
        <v>-7.6275872039646142E-2</v>
      </c>
      <c r="Q30" s="6">
        <f>Table1[[#This Row],[Menu]]/Table1[[#This Row],[Listing]]</f>
        <v>0.2474999639383427</v>
      </c>
      <c r="R30" s="6">
        <f>Table1[[#This Row],[Carts]]/Table1[[#This Row],[Menu]]</f>
        <v>0.38799990128219247</v>
      </c>
      <c r="S30" s="6">
        <f>Table1[[#This Row],[Payments]]/Table1[[#This Row],[Carts]]</f>
        <v>0.75190001003031115</v>
      </c>
      <c r="T30" s="6">
        <f>Table1[[#This Row],[Orders]]/Table1[[#This Row],[Payments]]</f>
        <v>0.8527997959312491</v>
      </c>
      <c r="U30" s="33">
        <f>Table1[[#This Row],[L2M]]/Q23-1</f>
        <v>-4.8076959301679323E-2</v>
      </c>
      <c r="V30" s="33">
        <f>Table1[[#This Row],[M2C]]/R23-1</f>
        <v>-6.7307848639353574E-2</v>
      </c>
      <c r="W30" s="33">
        <f>Table1[[#This Row],[C2P]]/S23-1</f>
        <v>-9.6153609498674797E-3</v>
      </c>
      <c r="X30" s="33">
        <f>Table1[[#This Row],[P2O]]/T23-1</f>
        <v>5.050525912424586E-2</v>
      </c>
    </row>
    <row r="31" spans="2:24" x14ac:dyDescent="0.3">
      <c r="B31" s="10">
        <v>43494</v>
      </c>
      <c r="C31" s="8">
        <f>B31</f>
        <v>43494</v>
      </c>
      <c r="D31" s="2">
        <v>22368860</v>
      </c>
      <c r="E31" s="2">
        <v>2628341</v>
      </c>
      <c r="F31" s="2">
        <v>1093389</v>
      </c>
      <c r="G31" s="2">
        <v>790192</v>
      </c>
      <c r="H31" s="2">
        <v>628519</v>
      </c>
      <c r="I31" s="11">
        <f>Table1[[#This Row],[Date]]-7</f>
        <v>43487</v>
      </c>
      <c r="J31" s="5">
        <f>IFERROR(VLOOKUP(Table1[[#This Row],[last week date]],Table1[[#All],[Date]:[Orders]],7,FALSE), "NA")</f>
        <v>2221600</v>
      </c>
      <c r="K31" s="5">
        <f>IFERROR(VLOOKUP(Table1[[#This Row],[last week date]],Table1[[#All],[Date]:[Listing]],3,FALSE),"NA")</f>
        <v>37570998</v>
      </c>
      <c r="L31" s="13">
        <f>Table1[[#This Row],[Orders]]/Table1[[#This Row],[Listing]]</f>
        <v>2.8097945089736356E-2</v>
      </c>
      <c r="M31" s="13">
        <f>IFERROR(VLOOKUP(Table1[[#This Row],[last week date]],Table1[[#All],[Date]:[Overall conversion]],11,FALSE),"NA")</f>
        <v>5.9130715665311848E-2</v>
      </c>
      <c r="N31" s="15">
        <f>IFERROR((Table1[[#This Row],[Orders]]/Table1[[#This Row],[Orders of Same day last week]])-1,"NA")</f>
        <v>-0.71708723442563915</v>
      </c>
      <c r="O31" s="12">
        <f>IFERROR(Table1[[#This Row],[Listing]]/Table1[[#This Row],[listing of same day last week]]-1,"NA")</f>
        <v>-0.40462427961056557</v>
      </c>
      <c r="P31" s="6">
        <f>IFERROR(Table1[[#This Row],[Overall conversion]]/Table1[[#This Row],[overall Conversion last week same day]]-1,"NA")</f>
        <v>-0.52481642115115479</v>
      </c>
      <c r="Q31" s="6">
        <f>Table1[[#This Row],[Menu]]/Table1[[#This Row],[Listing]]</f>
        <v>0.11749999776474974</v>
      </c>
      <c r="R31" s="6">
        <f>Table1[[#This Row],[Carts]]/Table1[[#This Row],[Menu]]</f>
        <v>0.41599967431927592</v>
      </c>
      <c r="S31" s="6">
        <f>Table1[[#This Row],[Payments]]/Table1[[#This Row],[Carts]]</f>
        <v>0.72269978937048018</v>
      </c>
      <c r="T31" s="6">
        <f>Table1[[#This Row],[Orders]]/Table1[[#This Row],[Payments]]</f>
        <v>0.79540035839390932</v>
      </c>
      <c r="U31" s="33">
        <f>Table1[[#This Row],[L2M]]/Q24-1</f>
        <v>-0.54807690946756116</v>
      </c>
      <c r="V31" s="33">
        <f>Table1[[#This Row],[M2C]]/R24-1</f>
        <v>8.3332559140494533E-2</v>
      </c>
      <c r="W31" s="33">
        <f>Table1[[#This Row],[C2P]]/S24-1</f>
        <v>2.0618417861274718E-2</v>
      </c>
      <c r="X31" s="33">
        <f>Table1[[#This Row],[P2O]]/T24-1</f>
        <v>-4.9019317183025657E-2</v>
      </c>
    </row>
    <row r="32" spans="2:24" x14ac:dyDescent="0.3">
      <c r="B32" s="10">
        <v>43495</v>
      </c>
      <c r="C32" s="8">
        <f>B32</f>
        <v>43495</v>
      </c>
      <c r="D32" s="2">
        <v>22368860</v>
      </c>
      <c r="E32" s="2">
        <v>5536293</v>
      </c>
      <c r="F32" s="2">
        <v>2303097</v>
      </c>
      <c r="G32" s="2">
        <v>1614011</v>
      </c>
      <c r="H32" s="2">
        <v>1283784</v>
      </c>
      <c r="I32" s="11">
        <f>Table1[[#This Row],[Date]]-7</f>
        <v>43488</v>
      </c>
      <c r="J32" s="5">
        <f>IFERROR(VLOOKUP(Table1[[#This Row],[last week date]],Table1[[#All],[Date]:[Orders]],7,FALSE), "NA")</f>
        <v>1392420</v>
      </c>
      <c r="K32" s="5">
        <f>IFERROR(VLOOKUP(Table1[[#This Row],[last week date]],Table1[[#All],[Date]:[Listing]],3,FALSE),"NA")</f>
        <v>21500167</v>
      </c>
      <c r="L32" s="13">
        <f>Table1[[#This Row],[Orders]]/Table1[[#This Row],[Listing]]</f>
        <v>5.739157024542154E-2</v>
      </c>
      <c r="M32" s="13">
        <f>IFERROR(VLOOKUP(Table1[[#This Row],[last week date]],Table1[[#All],[Date]:[Overall conversion]],11,FALSE),"NA")</f>
        <v>6.4763217885702939E-2</v>
      </c>
      <c r="N32" s="15">
        <f>IFERROR((Table1[[#This Row],[Orders]]/Table1[[#This Row],[Orders of Same day last week]])-1,"NA")</f>
        <v>-7.8019563062868946E-2</v>
      </c>
      <c r="O32" s="12">
        <f>IFERROR(Table1[[#This Row],[Listing]]/Table1[[#This Row],[listing of same day last week]]-1,"NA")</f>
        <v>4.0404011745583279E-2</v>
      </c>
      <c r="P32" s="6">
        <f>IFERROR(Table1[[#This Row],[Overall conversion]]/Table1[[#This Row],[overall Conversion last week same day]]-1,"NA")</f>
        <v>-0.11382460416483964</v>
      </c>
      <c r="Q32" s="6">
        <f>Table1[[#This Row],[Menu]]/Table1[[#This Row],[Listing]]</f>
        <v>0.24750000670575076</v>
      </c>
      <c r="R32" s="6">
        <f>Table1[[#This Row],[Carts]]/Table1[[#This Row],[Menu]]</f>
        <v>0.41599983960386488</v>
      </c>
      <c r="S32" s="6">
        <f>Table1[[#This Row],[Payments]]/Table1[[#This Row],[Carts]]</f>
        <v>0.70080027024480518</v>
      </c>
      <c r="T32" s="6">
        <f>Table1[[#This Row],[Orders]]/Table1[[#This Row],[Payments]]</f>
        <v>0.7953997835206823</v>
      </c>
      <c r="U32" s="33">
        <f>Table1[[#This Row],[L2M]]/Q25-1</f>
        <v>-1.9801923397551158E-2</v>
      </c>
      <c r="V32" s="33">
        <f>Table1[[#This Row],[M2C]]/R25-1</f>
        <v>-1.7656806416965765E-7</v>
      </c>
      <c r="W32" s="33">
        <f>Table1[[#This Row],[C2P]]/S25-1</f>
        <v>-3.9999507517126554E-2</v>
      </c>
      <c r="X32" s="33">
        <f>Table1[[#This Row],[P2O]]/T25-1</f>
        <v>-5.825252861281105E-2</v>
      </c>
    </row>
    <row r="33" spans="2:24" x14ac:dyDescent="0.3">
      <c r="B33" s="10">
        <v>43496</v>
      </c>
      <c r="C33" s="8">
        <f>B33</f>
        <v>43496</v>
      </c>
      <c r="D33" s="2">
        <v>20848646</v>
      </c>
      <c r="E33" s="2">
        <v>5316404</v>
      </c>
      <c r="F33" s="2">
        <v>2147827</v>
      </c>
      <c r="G33" s="2">
        <v>1520876</v>
      </c>
      <c r="H33" s="2">
        <v>1272061</v>
      </c>
      <c r="I33" s="11">
        <f>Table1[[#This Row],[Date]]-7</f>
        <v>43489</v>
      </c>
      <c r="J33" s="5">
        <f>IFERROR(VLOOKUP(Table1[[#This Row],[last week date]],Table1[[#All],[Date]:[Orders]],7,FALSE), "NA")</f>
        <v>1059526</v>
      </c>
      <c r="K33" s="5">
        <f>IFERROR(VLOOKUP(Table1[[#This Row],[last week date]],Table1[[#All],[Date]:[Listing]],3,FALSE),"NA")</f>
        <v>20631473</v>
      </c>
      <c r="L33" s="13">
        <f>Table1[[#This Row],[Orders]]/Table1[[#This Row],[Listing]]</f>
        <v>6.1014082161498638E-2</v>
      </c>
      <c r="M33" s="13">
        <f>IFERROR(VLOOKUP(Table1[[#This Row],[last week date]],Table1[[#All],[Date]:[Overall conversion]],11,FALSE),"NA")</f>
        <v>5.1354840248197496E-2</v>
      </c>
      <c r="N33" s="15">
        <f>IFERROR((Table1[[#This Row],[Orders]]/Table1[[#This Row],[Orders of Same day last week]])-1,"NA")</f>
        <v>0.20059441674862155</v>
      </c>
      <c r="O33" s="12">
        <f>IFERROR(Table1[[#This Row],[Listing]]/Table1[[#This Row],[listing of same day last week]]-1,"NA")</f>
        <v>1.0526296401619062E-2</v>
      </c>
      <c r="P33" s="6">
        <f>IFERROR(Table1[[#This Row],[Overall conversion]]/Table1[[#This Row],[overall Conversion last week same day]]-1,"NA")</f>
        <v>0.18808824770202981</v>
      </c>
      <c r="Q33" s="6">
        <f>Table1[[#This Row],[Menu]]/Table1[[#This Row],[Listing]]</f>
        <v>0.25499996498573574</v>
      </c>
      <c r="R33" s="6">
        <f>Table1[[#This Row],[Carts]]/Table1[[#This Row],[Menu]]</f>
        <v>0.4039999593710335</v>
      </c>
      <c r="S33" s="6">
        <f>Table1[[#This Row],[Payments]]/Table1[[#This Row],[Carts]]</f>
        <v>0.70809986092920896</v>
      </c>
      <c r="T33" s="6">
        <f>Table1[[#This Row],[Orders]]/Table1[[#This Row],[Payments]]</f>
        <v>0.83640020619695488</v>
      </c>
      <c r="U33" s="33">
        <f>Table1[[#This Row],[L2M]]/Q26-1</f>
        <v>7.3684246611135595E-2</v>
      </c>
      <c r="V33" s="33">
        <f>Table1[[#This Row],[M2C]]/R26-1</f>
        <v>6.3157856336027773E-2</v>
      </c>
      <c r="W33" s="33">
        <f>Table1[[#This Row],[C2P]]/S26-1</f>
        <v>-1.02037960165835E-2</v>
      </c>
      <c r="X33" s="33">
        <f>Table1[[#This Row],[P2O]]/T26-1</f>
        <v>5.1546742098031562E-2</v>
      </c>
    </row>
    <row r="34" spans="2:24" x14ac:dyDescent="0.3">
      <c r="B34" s="10">
        <v>43497</v>
      </c>
      <c r="C34" s="8">
        <f>B34</f>
        <v>43497</v>
      </c>
      <c r="D34" s="2">
        <v>20631473</v>
      </c>
      <c r="E34" s="2">
        <v>5054710</v>
      </c>
      <c r="F34" s="2">
        <v>2082540</v>
      </c>
      <c r="G34" s="2">
        <v>1565862</v>
      </c>
      <c r="H34" s="2">
        <v>1322527</v>
      </c>
      <c r="I34" s="11">
        <f>Table1[[#This Row],[Date]]-7</f>
        <v>43490</v>
      </c>
      <c r="J34" s="5">
        <f>IFERROR(VLOOKUP(Table1[[#This Row],[last week date]],Table1[[#All],[Date]:[Orders]],7,FALSE), "NA")</f>
        <v>1234142</v>
      </c>
      <c r="K34" s="5">
        <f>IFERROR(VLOOKUP(Table1[[#This Row],[last week date]],Table1[[#All],[Date]:[Listing]],3,FALSE),"NA")</f>
        <v>20631473</v>
      </c>
      <c r="L34" s="13">
        <f>Table1[[#This Row],[Orders]]/Table1[[#This Row],[Listing]]</f>
        <v>6.4102403158514176E-2</v>
      </c>
      <c r="M34" s="13">
        <f>IFERROR(VLOOKUP(Table1[[#This Row],[last week date]],Table1[[#All],[Date]:[Overall conversion]],11,FALSE),"NA")</f>
        <v>5.9818414322622526E-2</v>
      </c>
      <c r="N34" s="15">
        <f>IFERROR((Table1[[#This Row],[Orders]]/Table1[[#This Row],[Orders of Same day last week]])-1,"NA")</f>
        <v>7.1616556279585408E-2</v>
      </c>
      <c r="O34" s="12">
        <f>IFERROR(Table1[[#This Row],[Listing]]/Table1[[#This Row],[listing of same day last week]]-1,"NA")</f>
        <v>0</v>
      </c>
      <c r="P34" s="6">
        <f>IFERROR(Table1[[#This Row],[Overall conversion]]/Table1[[#This Row],[overall Conversion last week same day]]-1,"NA")</f>
        <v>7.1616556279585408E-2</v>
      </c>
      <c r="Q34" s="6">
        <f>Table1[[#This Row],[Menu]]/Table1[[#This Row],[Listing]]</f>
        <v>0.24499995710437156</v>
      </c>
      <c r="R34" s="6">
        <f>Table1[[#This Row],[Carts]]/Table1[[#This Row],[Menu]]</f>
        <v>0.4119998971256511</v>
      </c>
      <c r="S34" s="6">
        <f>Table1[[#This Row],[Payments]]/Table1[[#This Row],[Carts]]</f>
        <v>0.75190008355181648</v>
      </c>
      <c r="T34" s="6">
        <f>Table1[[#This Row],[Orders]]/Table1[[#This Row],[Payments]]</f>
        <v>0.84459997113411012</v>
      </c>
      <c r="U34" s="33">
        <f>Table1[[#This Row],[L2M]]/Q27-1</f>
        <v>0</v>
      </c>
      <c r="V34" s="33">
        <f>Table1[[#This Row],[M2C]]/R27-1</f>
        <v>2.999974281412765E-2</v>
      </c>
      <c r="W34" s="33">
        <f>Table1[[#This Row],[C2P]]/S27-1</f>
        <v>4.9237303834104296E-7</v>
      </c>
      <c r="X34" s="33">
        <f>Table1[[#This Row],[P2O]]/T27-1</f>
        <v>4.0404171089319929E-2</v>
      </c>
    </row>
    <row r="35" spans="2:24" x14ac:dyDescent="0.3">
      <c r="B35" s="10">
        <v>43498</v>
      </c>
      <c r="C35" s="8">
        <f>B35</f>
        <v>43498</v>
      </c>
      <c r="D35" s="2">
        <v>43543058</v>
      </c>
      <c r="E35" s="2">
        <v>9052601</v>
      </c>
      <c r="F35" s="2">
        <v>2985548</v>
      </c>
      <c r="G35" s="2">
        <v>2070776</v>
      </c>
      <c r="H35" s="2">
        <v>1566749</v>
      </c>
      <c r="I35" s="11">
        <f>Table1[[#This Row],[Date]]-7</f>
        <v>43491</v>
      </c>
      <c r="J35" s="5">
        <f>IFERROR(VLOOKUP(Table1[[#This Row],[last week date]],Table1[[#All],[Date]:[Orders]],7,FALSE), "NA")</f>
        <v>1762376</v>
      </c>
      <c r="K35" s="5">
        <f>IFERROR(VLOOKUP(Table1[[#This Row],[last week date]],Table1[[#All],[Date]:[Listing]],3,FALSE),"NA")</f>
        <v>47134238</v>
      </c>
      <c r="L35" s="13">
        <f>Table1[[#This Row],[Orders]]/Table1[[#This Row],[Listing]]</f>
        <v>3.598160239457688E-2</v>
      </c>
      <c r="M35" s="13">
        <f>IFERROR(VLOOKUP(Table1[[#This Row],[last week date]],Table1[[#All],[Date]:[Overall conversion]],11,FALSE),"NA")</f>
        <v>3.7390569462478637E-2</v>
      </c>
      <c r="N35" s="15">
        <f>IFERROR((Table1[[#This Row],[Orders]]/Table1[[#This Row],[Orders of Same day last week]])-1,"NA")</f>
        <v>-0.11100185204519353</v>
      </c>
      <c r="O35" s="12">
        <f>IFERROR(Table1[[#This Row],[Listing]]/Table1[[#This Row],[listing of same day last week]]-1,"NA")</f>
        <v>-7.6190475382247658E-2</v>
      </c>
      <c r="P35" s="6">
        <f>IFERROR(Table1[[#This Row],[Overall conversion]]/Table1[[#This Row],[overall Conversion last week same day]]-1,"NA")</f>
        <v>-3.7682418004241769E-2</v>
      </c>
      <c r="Q35" s="6">
        <f>Table1[[#This Row],[Menu]]/Table1[[#This Row],[Listing]]</f>
        <v>0.20789998258735065</v>
      </c>
      <c r="R35" s="6">
        <f>Table1[[#This Row],[Carts]]/Table1[[#This Row],[Menu]]</f>
        <v>0.32980002101053607</v>
      </c>
      <c r="S35" s="6">
        <f>Table1[[#This Row],[Payments]]/Table1[[#This Row],[Carts]]</f>
        <v>0.6935999689169291</v>
      </c>
      <c r="T35" s="6">
        <f>Table1[[#This Row],[Orders]]/Table1[[#This Row],[Payments]]</f>
        <v>0.7565999412780523</v>
      </c>
      <c r="U35" s="33">
        <f>Table1[[#This Row],[L2M]]/Q28-1</f>
        <v>-1.980197603221534E-2</v>
      </c>
      <c r="V35" s="33">
        <f>Table1[[#This Row],[M2C]]/R28-1</f>
        <v>-7.6190405171793207E-2</v>
      </c>
      <c r="W35" s="33">
        <f>Table1[[#This Row],[C2P]]/S28-1</f>
        <v>4.081625187988891E-2</v>
      </c>
      <c r="X35" s="33">
        <f>Table1[[#This Row],[P2O]]/T28-1</f>
        <v>2.1052479911884747E-2</v>
      </c>
    </row>
    <row r="36" spans="2:24" x14ac:dyDescent="0.3">
      <c r="B36" s="10">
        <v>43499</v>
      </c>
      <c r="C36" s="8">
        <f>B36</f>
        <v>43499</v>
      </c>
      <c r="D36" s="2">
        <v>44889750</v>
      </c>
      <c r="E36" s="2">
        <v>9709653</v>
      </c>
      <c r="F36" s="2">
        <v>3268269</v>
      </c>
      <c r="G36" s="2">
        <v>2333544</v>
      </c>
      <c r="H36" s="2">
        <v>1892971</v>
      </c>
      <c r="I36" s="11">
        <f>Table1[[#This Row],[Date]]-7</f>
        <v>43492</v>
      </c>
      <c r="J36" s="5">
        <f>IFERROR(VLOOKUP(Table1[[#This Row],[last week date]],Table1[[#All],[Date]:[Orders]],7,FALSE), "NA")</f>
        <v>1784419</v>
      </c>
      <c r="K36" s="5">
        <f>IFERROR(VLOOKUP(Table1[[#This Row],[last week date]],Table1[[#All],[Date]:[Listing]],3,FALSE),"NA")</f>
        <v>45338648</v>
      </c>
      <c r="L36" s="13">
        <f>Table1[[#This Row],[Orders]]/Table1[[#This Row],[Listing]]</f>
        <v>4.2169337098112596E-2</v>
      </c>
      <c r="M36" s="13">
        <f>IFERROR(VLOOKUP(Table1[[#This Row],[last week date]],Table1[[#All],[Date]:[Overall conversion]],11,FALSE),"NA")</f>
        <v>3.9357569727266679E-2</v>
      </c>
      <c r="N36" s="15">
        <f>IFERROR((Table1[[#This Row],[Orders]]/Table1[[#This Row],[Orders of Same day last week]])-1,"NA")</f>
        <v>6.0833246003320962E-2</v>
      </c>
      <c r="O36" s="12">
        <f>IFERROR(Table1[[#This Row],[Listing]]/Table1[[#This Row],[listing of same day last week]]-1,"NA")</f>
        <v>-9.9010010179394481E-3</v>
      </c>
      <c r="P36" s="6">
        <f>IFERROR(Table1[[#This Row],[Overall conversion]]/Table1[[#This Row],[overall Conversion last week same day]]-1,"NA")</f>
        <v>7.1441590279339273E-2</v>
      </c>
      <c r="Q36" s="6">
        <f>Table1[[#This Row],[Menu]]/Table1[[#This Row],[Listing]]</f>
        <v>0.21630000167076002</v>
      </c>
      <c r="R36" s="6">
        <f>Table1[[#This Row],[Carts]]/Table1[[#This Row],[Menu]]</f>
        <v>0.33659997942253961</v>
      </c>
      <c r="S36" s="6">
        <f>Table1[[#This Row],[Payments]]/Table1[[#This Row],[Carts]]</f>
        <v>0.71399997980582386</v>
      </c>
      <c r="T36" s="6">
        <f>Table1[[#This Row],[Orders]]/Table1[[#This Row],[Payments]]</f>
        <v>0.81120004593870954</v>
      </c>
      <c r="U36" s="33">
        <f>Table1[[#This Row],[L2M]]/Q29-1</f>
        <v>1.9802013611849967E-2</v>
      </c>
      <c r="V36" s="33">
        <f>Table1[[#This Row],[M2C]]/R29-1</f>
        <v>-4.8076917666472041E-2</v>
      </c>
      <c r="W36" s="33">
        <f>Table1[[#This Row],[C2P]]/S29-1</f>
        <v>2.9411721972869787E-2</v>
      </c>
      <c r="X36" s="33">
        <f>Table1[[#This Row],[P2O]]/T29-1</f>
        <v>7.2165104465439001E-2</v>
      </c>
    </row>
    <row r="37" spans="2:24" x14ac:dyDescent="0.3">
      <c r="B37" s="10">
        <v>43500</v>
      </c>
      <c r="C37" s="8">
        <f>B37</f>
        <v>43500</v>
      </c>
      <c r="D37" s="2">
        <v>21282993</v>
      </c>
      <c r="E37" s="2">
        <v>5054710</v>
      </c>
      <c r="F37" s="2">
        <v>2001665</v>
      </c>
      <c r="G37" s="2">
        <v>1475828</v>
      </c>
      <c r="H37" s="2">
        <v>1198077</v>
      </c>
      <c r="I37" s="11">
        <f>Table1[[#This Row],[Date]]-7</f>
        <v>43493</v>
      </c>
      <c r="J37" s="5">
        <f>IFERROR(VLOOKUP(Table1[[#This Row],[last week date]],Table1[[#All],[Date]:[Orders]],7,FALSE), "NA")</f>
        <v>1310529</v>
      </c>
      <c r="K37" s="5">
        <f>IFERROR(VLOOKUP(Table1[[#This Row],[last week date]],Table1[[#All],[Date]:[Listing]],3,FALSE),"NA")</f>
        <v>21282993</v>
      </c>
      <c r="L37" s="13">
        <f>Table1[[#This Row],[Orders]]/Table1[[#This Row],[Listing]]</f>
        <v>5.6292693419576843E-2</v>
      </c>
      <c r="M37" s="13">
        <f>IFERROR(VLOOKUP(Table1[[#This Row],[last week date]],Table1[[#All],[Date]:[Overall conversion]],11,FALSE),"NA")</f>
        <v>6.157634877763668E-2</v>
      </c>
      <c r="N37" s="15">
        <f>IFERROR((Table1[[#This Row],[Orders]]/Table1[[#This Row],[Orders of Same day last week]])-1,"NA")</f>
        <v>-8.5806571239552931E-2</v>
      </c>
      <c r="O37" s="12">
        <f>IFERROR(Table1[[#This Row],[Listing]]/Table1[[#This Row],[listing of same day last week]]-1,"NA")</f>
        <v>0</v>
      </c>
      <c r="P37" s="6">
        <f>IFERROR(Table1[[#This Row],[Overall conversion]]/Table1[[#This Row],[overall Conversion last week same day]]-1,"NA")</f>
        <v>-8.5806571239552931E-2</v>
      </c>
      <c r="Q37" s="6">
        <f>Table1[[#This Row],[Menu]]/Table1[[#This Row],[Listing]]</f>
        <v>0.2374999606493316</v>
      </c>
      <c r="R37" s="6">
        <f>Table1[[#This Row],[Carts]]/Table1[[#This Row],[Menu]]</f>
        <v>0.3959999683463542</v>
      </c>
      <c r="S37" s="6">
        <f>Table1[[#This Row],[Payments]]/Table1[[#This Row],[Carts]]</f>
        <v>0.73730019758551002</v>
      </c>
      <c r="T37" s="6">
        <f>Table1[[#This Row],[Orders]]/Table1[[#This Row],[Payments]]</f>
        <v>0.81179988453939078</v>
      </c>
      <c r="U37" s="33">
        <f>Table1[[#This Row],[L2M]]/Q30-1</f>
        <v>-4.0404059579993712E-2</v>
      </c>
      <c r="V37" s="33">
        <f>Table1[[#This Row],[M2C]]/R30-1</f>
        <v>2.0618734792778426E-2</v>
      </c>
      <c r="W37" s="33">
        <f>Table1[[#This Row],[C2P]]/S30-1</f>
        <v>-1.9417226027450885E-2</v>
      </c>
      <c r="X37" s="33">
        <f>Table1[[#This Row],[P2O]]/T30-1</f>
        <v>-4.8076830678748905E-2</v>
      </c>
    </row>
    <row r="38" spans="2:24" x14ac:dyDescent="0.3">
      <c r="B38" s="10">
        <v>43501</v>
      </c>
      <c r="C38" s="8">
        <f>B38</f>
        <v>43501</v>
      </c>
      <c r="D38" s="2">
        <v>22368860</v>
      </c>
      <c r="E38" s="2">
        <v>5871825</v>
      </c>
      <c r="F38" s="2">
        <v>2372217</v>
      </c>
      <c r="G38" s="2">
        <v>1679767</v>
      </c>
      <c r="H38" s="2">
        <v>1349861</v>
      </c>
      <c r="I38" s="11">
        <f>Table1[[#This Row],[Date]]-7</f>
        <v>43494</v>
      </c>
      <c r="J38" s="5">
        <f>IFERROR(VLOOKUP(Table1[[#This Row],[last week date]],Table1[[#All],[Date]:[Orders]],7,FALSE), "NA")</f>
        <v>628519</v>
      </c>
      <c r="K38" s="5">
        <f>IFERROR(VLOOKUP(Table1[[#This Row],[last week date]],Table1[[#All],[Date]:[Listing]],3,FALSE),"NA")</f>
        <v>22368860</v>
      </c>
      <c r="L38" s="13">
        <f>Table1[[#This Row],[Orders]]/Table1[[#This Row],[Listing]]</f>
        <v>6.0345542866288224E-2</v>
      </c>
      <c r="M38" s="13">
        <f>IFERROR(VLOOKUP(Table1[[#This Row],[last week date]],Table1[[#All],[Date]:[Overall conversion]],11,FALSE),"NA")</f>
        <v>2.8097945089736356E-2</v>
      </c>
      <c r="N38" s="15">
        <f>IFERROR((Table1[[#This Row],[Orders]]/Table1[[#This Row],[Orders of Same day last week]])-1,"NA")</f>
        <v>1.1476852728398028</v>
      </c>
      <c r="O38" s="12">
        <f>IFERROR(Table1[[#This Row],[Listing]]/Table1[[#This Row],[listing of same day last week]]-1,"NA")</f>
        <v>0</v>
      </c>
      <c r="P38" s="6">
        <f>IFERROR(Table1[[#This Row],[Overall conversion]]/Table1[[#This Row],[overall Conversion last week same day]]-1,"NA")</f>
        <v>1.1476852728398028</v>
      </c>
      <c r="Q38" s="6">
        <f>Table1[[#This Row],[Menu]]/Table1[[#This Row],[Listing]]</f>
        <v>0.26249996647124618</v>
      </c>
      <c r="R38" s="6">
        <f>Table1[[#This Row],[Carts]]/Table1[[#This Row],[Menu]]</f>
        <v>0.40399994890855911</v>
      </c>
      <c r="S38" s="6">
        <f>Table1[[#This Row],[Payments]]/Table1[[#This Row],[Carts]]</f>
        <v>0.7081000599860805</v>
      </c>
      <c r="T38" s="6">
        <f>Table1[[#This Row],[Orders]]/Table1[[#This Row],[Payments]]</f>
        <v>0.80360014216257369</v>
      </c>
      <c r="U38" s="33">
        <f>Table1[[#This Row],[L2M]]/Q31-1</f>
        <v>1.234042310339488</v>
      </c>
      <c r="V38" s="33">
        <f>Table1[[#This Row],[M2C]]/R31-1</f>
        <v>-2.8845516358522727E-2</v>
      </c>
      <c r="W38" s="33">
        <f>Table1[[#This Row],[C2P]]/S31-1</f>
        <v>-2.0201651638942719E-2</v>
      </c>
      <c r="X38" s="33">
        <f>Table1[[#This Row],[P2O]]/T31-1</f>
        <v>1.030900185313155E-2</v>
      </c>
    </row>
    <row r="39" spans="2:24" x14ac:dyDescent="0.3">
      <c r="B39" s="10">
        <v>43502</v>
      </c>
      <c r="C39" s="8">
        <f>B39</f>
        <v>43502</v>
      </c>
      <c r="D39" s="2">
        <v>20631473</v>
      </c>
      <c r="E39" s="2">
        <v>5364183</v>
      </c>
      <c r="F39" s="2">
        <v>2145673</v>
      </c>
      <c r="G39" s="2">
        <v>1488024</v>
      </c>
      <c r="H39" s="2">
        <v>1281189</v>
      </c>
      <c r="I39" s="11">
        <f>Table1[[#This Row],[Date]]-7</f>
        <v>43495</v>
      </c>
      <c r="J39" s="5">
        <f>IFERROR(VLOOKUP(Table1[[#This Row],[last week date]],Table1[[#All],[Date]:[Orders]],7,FALSE), "NA")</f>
        <v>1283784</v>
      </c>
      <c r="K39" s="5">
        <f>IFERROR(VLOOKUP(Table1[[#This Row],[last week date]],Table1[[#All],[Date]:[Listing]],3,FALSE),"NA")</f>
        <v>22368860</v>
      </c>
      <c r="L39" s="13">
        <f>Table1[[#This Row],[Orders]]/Table1[[#This Row],[Listing]]</f>
        <v>6.2098765318404553E-2</v>
      </c>
      <c r="M39" s="13">
        <f>IFERROR(VLOOKUP(Table1[[#This Row],[last week date]],Table1[[#All],[Date]:[Overall conversion]],11,FALSE),"NA")</f>
        <v>5.739157024542154E-2</v>
      </c>
      <c r="N39" s="15">
        <f>IFERROR((Table1[[#This Row],[Orders]]/Table1[[#This Row],[Orders of Same day last week]])-1,"NA")</f>
        <v>-2.0213680806117074E-3</v>
      </c>
      <c r="O39" s="12">
        <f>IFERROR(Table1[[#This Row],[Listing]]/Table1[[#This Row],[listing of same day last week]]-1,"NA")</f>
        <v>-7.7669894666066996E-2</v>
      </c>
      <c r="P39" s="6">
        <f>IFERROR(Table1[[#This Row],[Overall conversion]]/Table1[[#This Row],[overall Conversion last week same day]]-1,"NA")</f>
        <v>8.2018928090899168E-2</v>
      </c>
      <c r="Q39" s="6">
        <f>Table1[[#This Row],[Menu]]/Table1[[#This Row],[Listing]]</f>
        <v>0.26000000096939274</v>
      </c>
      <c r="R39" s="6">
        <f>Table1[[#This Row],[Carts]]/Table1[[#This Row],[Menu]]</f>
        <v>0.39999996271566424</v>
      </c>
      <c r="S39" s="6">
        <f>Table1[[#This Row],[Payments]]/Table1[[#This Row],[Carts]]</f>
        <v>0.69349989490476882</v>
      </c>
      <c r="T39" s="6">
        <f>Table1[[#This Row],[Orders]]/Table1[[#This Row],[Payments]]</f>
        <v>0.86100022580280966</v>
      </c>
      <c r="U39" s="33">
        <f>Table1[[#This Row],[L2M]]/Q32-1</f>
        <v>5.0505025959466154E-2</v>
      </c>
      <c r="V39" s="33">
        <f>Table1[[#This Row],[M2C]]/R32-1</f>
        <v>-3.8461257349129085E-2</v>
      </c>
      <c r="W39" s="33">
        <f>Table1[[#This Row],[C2P]]/S32-1</f>
        <v>-1.0417198237503755E-2</v>
      </c>
      <c r="X39" s="33">
        <f>Table1[[#This Row],[P2O]]/T32-1</f>
        <v>8.2474805300750464E-2</v>
      </c>
    </row>
    <row r="40" spans="2:24" x14ac:dyDescent="0.3">
      <c r="B40" s="10">
        <v>43503</v>
      </c>
      <c r="C40" s="8">
        <f>B40</f>
        <v>43503</v>
      </c>
      <c r="D40" s="2">
        <v>22151687</v>
      </c>
      <c r="E40" s="2">
        <v>5482542</v>
      </c>
      <c r="F40" s="2">
        <v>2193017</v>
      </c>
      <c r="G40" s="2">
        <v>1616911</v>
      </c>
      <c r="H40" s="2">
        <v>1378902</v>
      </c>
      <c r="I40" s="11">
        <f>Table1[[#This Row],[Date]]-7</f>
        <v>43496</v>
      </c>
      <c r="J40" s="5">
        <f>IFERROR(VLOOKUP(Table1[[#This Row],[last week date]],Table1[[#All],[Date]:[Orders]],7,FALSE), "NA")</f>
        <v>1272061</v>
      </c>
      <c r="K40" s="5">
        <f>IFERROR(VLOOKUP(Table1[[#This Row],[last week date]],Table1[[#All],[Date]:[Listing]],3,FALSE),"NA")</f>
        <v>20848646</v>
      </c>
      <c r="L40" s="13">
        <f>Table1[[#This Row],[Orders]]/Table1[[#This Row],[Listing]]</f>
        <v>6.2248170985803472E-2</v>
      </c>
      <c r="M40" s="13">
        <f>IFERROR(VLOOKUP(Table1[[#This Row],[last week date]],Table1[[#All],[Date]:[Overall conversion]],11,FALSE),"NA")</f>
        <v>6.1014082161498638E-2</v>
      </c>
      <c r="N40" s="15">
        <f>IFERROR((Table1[[#This Row],[Orders]]/Table1[[#This Row],[Orders of Same day last week]])-1,"NA")</f>
        <v>8.3990469010527091E-2</v>
      </c>
      <c r="O40" s="12">
        <f>IFERROR(Table1[[#This Row],[Listing]]/Table1[[#This Row],[listing of same day last week]]-1,"NA")</f>
        <v>6.2500029977965887E-2</v>
      </c>
      <c r="P40" s="6">
        <f>IFERROR(Table1[[#This Row],[Overall conversion]]/Table1[[#This Row],[overall Conversion last week same day]]-1,"NA")</f>
        <v>2.0226294989381444E-2</v>
      </c>
      <c r="Q40" s="6">
        <f>Table1[[#This Row],[Menu]]/Table1[[#This Row],[Listing]]</f>
        <v>0.2474999759611988</v>
      </c>
      <c r="R40" s="6">
        <f>Table1[[#This Row],[Carts]]/Table1[[#This Row],[Menu]]</f>
        <v>0.40000003647942872</v>
      </c>
      <c r="S40" s="6">
        <f>Table1[[#This Row],[Payments]]/Table1[[#This Row],[Carts]]</f>
        <v>0.73729980205351808</v>
      </c>
      <c r="T40" s="6">
        <f>Table1[[#This Row],[Orders]]/Table1[[#This Row],[Payments]]</f>
        <v>0.85280018504419852</v>
      </c>
      <c r="U40" s="33">
        <f>Table1[[#This Row],[L2M]]/Q33-1</f>
        <v>-2.941172570339956E-2</v>
      </c>
      <c r="V40" s="33">
        <f>Table1[[#This Row],[M2C]]/R33-1</f>
        <v>-9.9008002323367483E-3</v>
      </c>
      <c r="W40" s="33">
        <f>Table1[[#This Row],[C2P]]/S33-1</f>
        <v>4.1237038355001587E-2</v>
      </c>
      <c r="X40" s="33">
        <f>Table1[[#This Row],[P2O]]/T33-1</f>
        <v>1.9607813013118536E-2</v>
      </c>
    </row>
    <row r="41" spans="2:24" x14ac:dyDescent="0.3">
      <c r="B41" s="10">
        <v>43504</v>
      </c>
      <c r="C41" s="8">
        <f>B41</f>
        <v>43504</v>
      </c>
      <c r="D41" s="2">
        <v>21934513</v>
      </c>
      <c r="E41" s="2">
        <v>5209447</v>
      </c>
      <c r="F41" s="2">
        <v>2104616</v>
      </c>
      <c r="G41" s="2">
        <v>1490279</v>
      </c>
      <c r="H41" s="2">
        <v>1246469</v>
      </c>
      <c r="I41" s="11">
        <f>Table1[[#This Row],[Date]]-7</f>
        <v>43497</v>
      </c>
      <c r="J41" s="5">
        <f>IFERROR(VLOOKUP(Table1[[#This Row],[last week date]],Table1[[#All],[Date]:[Orders]],7,FALSE), "NA")</f>
        <v>1322527</v>
      </c>
      <c r="K41" s="5">
        <f>IFERROR(VLOOKUP(Table1[[#This Row],[last week date]],Table1[[#All],[Date]:[Listing]],3,FALSE),"NA")</f>
        <v>20631473</v>
      </c>
      <c r="L41" s="13">
        <f>Table1[[#This Row],[Orders]]/Table1[[#This Row],[Listing]]</f>
        <v>5.6826837231353164E-2</v>
      </c>
      <c r="M41" s="13">
        <f>IFERROR(VLOOKUP(Table1[[#This Row],[last week date]],Table1[[#All],[Date]:[Overall conversion]],11,FALSE),"NA")</f>
        <v>6.4102403158514176E-2</v>
      </c>
      <c r="N41" s="15">
        <f>IFERROR((Table1[[#This Row],[Orders]]/Table1[[#This Row],[Orders of Same day last week]])-1,"NA")</f>
        <v>-5.7509600938203898E-2</v>
      </c>
      <c r="O41" s="12">
        <f>IFERROR(Table1[[#This Row],[Listing]]/Table1[[#This Row],[listing of same day last week]]-1,"NA")</f>
        <v>6.3157875348987425E-2</v>
      </c>
      <c r="P41" s="6">
        <f>IFERROR(Table1[[#This Row],[Overall conversion]]/Table1[[#This Row],[overall Conversion last week same day]]-1,"NA")</f>
        <v>-0.11349911342902064</v>
      </c>
      <c r="Q41" s="6">
        <f>Table1[[#This Row],[Menu]]/Table1[[#This Row],[Listing]]</f>
        <v>0.23750000740841615</v>
      </c>
      <c r="R41" s="6">
        <f>Table1[[#This Row],[Carts]]/Table1[[#This Row],[Menu]]</f>
        <v>0.40399988712813473</v>
      </c>
      <c r="S41" s="6">
        <f>Table1[[#This Row],[Payments]]/Table1[[#This Row],[Carts]]</f>
        <v>0.70810019499994303</v>
      </c>
      <c r="T41" s="6">
        <f>Table1[[#This Row],[Orders]]/Table1[[#This Row],[Payments]]</f>
        <v>0.83639976138696182</v>
      </c>
      <c r="U41" s="33">
        <f>Table1[[#This Row],[L2M]]/Q34-1</f>
        <v>-3.0612044935013571E-2</v>
      </c>
      <c r="V41" s="33">
        <f>Table1[[#This Row],[M2C]]/R34-1</f>
        <v>-1.9417504842426103E-2</v>
      </c>
      <c r="W41" s="33">
        <f>Table1[[#This Row],[C2P]]/S34-1</f>
        <v>-5.8252272489413892E-2</v>
      </c>
      <c r="X41" s="33">
        <f>Table1[[#This Row],[P2O]]/T34-1</f>
        <v>-9.7089865349359039E-3</v>
      </c>
    </row>
    <row r="42" spans="2:24" x14ac:dyDescent="0.3">
      <c r="B42" s="10">
        <v>43505</v>
      </c>
      <c r="C42" s="8">
        <f>B42</f>
        <v>43505</v>
      </c>
      <c r="D42" s="2">
        <v>43991955</v>
      </c>
      <c r="E42" s="2">
        <v>9145927</v>
      </c>
      <c r="F42" s="2">
        <v>3265096</v>
      </c>
      <c r="G42" s="2">
        <v>2286873</v>
      </c>
      <c r="H42" s="2">
        <v>1855111</v>
      </c>
      <c r="I42" s="11">
        <f>Table1[[#This Row],[Date]]-7</f>
        <v>43498</v>
      </c>
      <c r="J42" s="5">
        <f>IFERROR(VLOOKUP(Table1[[#This Row],[last week date]],Table1[[#All],[Date]:[Orders]],7,FALSE), "NA")</f>
        <v>1566749</v>
      </c>
      <c r="K42" s="5">
        <f>IFERROR(VLOOKUP(Table1[[#This Row],[last week date]],Table1[[#All],[Date]:[Listing]],3,FALSE),"NA")</f>
        <v>43543058</v>
      </c>
      <c r="L42" s="13">
        <f>Table1[[#This Row],[Orders]]/Table1[[#This Row],[Listing]]</f>
        <v>4.2169323913883797E-2</v>
      </c>
      <c r="M42" s="13">
        <f>IFERROR(VLOOKUP(Table1[[#This Row],[last week date]],Table1[[#All],[Date]:[Overall conversion]],11,FALSE),"NA")</f>
        <v>3.598160239457688E-2</v>
      </c>
      <c r="N42" s="15">
        <f>IFERROR((Table1[[#This Row],[Orders]]/Table1[[#This Row],[Orders of Same day last week]])-1,"NA")</f>
        <v>0.1840511785869976</v>
      </c>
      <c r="O42" s="12">
        <f>IFERROR(Table1[[#This Row],[Listing]]/Table1[[#This Row],[listing of same day last week]]-1,"NA")</f>
        <v>1.0309266749248591E-2</v>
      </c>
      <c r="P42" s="6">
        <f>IFERROR(Table1[[#This Row],[Overall conversion]]/Table1[[#This Row],[overall Conversion last week same day]]-1,"NA")</f>
        <v>0.1719690371610445</v>
      </c>
      <c r="Q42" s="6">
        <f>Table1[[#This Row],[Menu]]/Table1[[#This Row],[Listing]]</f>
        <v>0.20789998989587982</v>
      </c>
      <c r="R42" s="6">
        <f>Table1[[#This Row],[Carts]]/Table1[[#This Row],[Menu]]</f>
        <v>0.35700000666963555</v>
      </c>
      <c r="S42" s="6">
        <f>Table1[[#This Row],[Payments]]/Table1[[#This Row],[Carts]]</f>
        <v>0.70039992698530151</v>
      </c>
      <c r="T42" s="6">
        <f>Table1[[#This Row],[Orders]]/Table1[[#This Row],[Payments]]</f>
        <v>0.81119983488370362</v>
      </c>
      <c r="U42" s="33">
        <f>Table1[[#This Row],[L2M]]/Q35-1</f>
        <v>3.5154063438014305E-8</v>
      </c>
      <c r="V42" s="33">
        <f>Table1[[#This Row],[M2C]]/R35-1</f>
        <v>8.2474178066321402E-2</v>
      </c>
      <c r="W42" s="33">
        <f>Table1[[#This Row],[C2P]]/S35-1</f>
        <v>9.8038615529216777E-3</v>
      </c>
      <c r="X42" s="33">
        <f>Table1[[#This Row],[P2O]]/T35-1</f>
        <v>7.2164813432870289E-2</v>
      </c>
    </row>
    <row r="43" spans="2:24" x14ac:dyDescent="0.3">
      <c r="B43" s="10">
        <v>43506</v>
      </c>
      <c r="C43" s="8">
        <f>B43</f>
        <v>43506</v>
      </c>
      <c r="D43" s="2">
        <v>46236443</v>
      </c>
      <c r="E43" s="2">
        <v>10000942</v>
      </c>
      <c r="F43" s="2">
        <v>3366317</v>
      </c>
      <c r="G43" s="2">
        <v>2197531</v>
      </c>
      <c r="H43" s="2">
        <v>1799778</v>
      </c>
      <c r="I43" s="11">
        <f>Table1[[#This Row],[Date]]-7</f>
        <v>43499</v>
      </c>
      <c r="J43" s="5">
        <f>IFERROR(VLOOKUP(Table1[[#This Row],[last week date]],Table1[[#All],[Date]:[Orders]],7,FALSE), "NA")</f>
        <v>1892971</v>
      </c>
      <c r="K43" s="5">
        <f>IFERROR(VLOOKUP(Table1[[#This Row],[last week date]],Table1[[#All],[Date]:[Listing]],3,FALSE),"NA")</f>
        <v>44889750</v>
      </c>
      <c r="L43" s="13">
        <f>Table1[[#This Row],[Orders]]/Table1[[#This Row],[Listing]]</f>
        <v>3.892552893828792E-2</v>
      </c>
      <c r="M43" s="13">
        <f>IFERROR(VLOOKUP(Table1[[#This Row],[last week date]],Table1[[#All],[Date]:[Overall conversion]],11,FALSE),"NA")</f>
        <v>4.2169337098112596E-2</v>
      </c>
      <c r="N43" s="15">
        <f>IFERROR((Table1[[#This Row],[Orders]]/Table1[[#This Row],[Orders of Same day last week]])-1,"NA")</f>
        <v>-4.9231076440156785E-2</v>
      </c>
      <c r="O43" s="12">
        <f>IFERROR(Table1[[#This Row],[Listing]]/Table1[[#This Row],[listing of same day last week]]-1,"NA")</f>
        <v>3.0000011138400229E-2</v>
      </c>
      <c r="P43" s="6">
        <f>IFERROR(Table1[[#This Row],[Overall conversion]]/Table1[[#This Row],[overall Conversion last week same day]]-1,"NA")</f>
        <v>-7.6923385166750902E-2</v>
      </c>
      <c r="Q43" s="6">
        <f>Table1[[#This Row],[Menu]]/Table1[[#This Row],[Listing]]</f>
        <v>0.21629998657119884</v>
      </c>
      <c r="R43" s="6">
        <f>Table1[[#This Row],[Carts]]/Table1[[#This Row],[Menu]]</f>
        <v>0.33659999228072718</v>
      </c>
      <c r="S43" s="6">
        <f>Table1[[#This Row],[Payments]]/Table1[[#This Row],[Carts]]</f>
        <v>0.65279978088813384</v>
      </c>
      <c r="T43" s="6">
        <f>Table1[[#This Row],[Orders]]/Table1[[#This Row],[Payments]]</f>
        <v>0.81900005051123281</v>
      </c>
      <c r="U43" s="33">
        <f>Table1[[#This Row],[L2M]]/Q36-1</f>
        <v>-6.9808419156380808E-8</v>
      </c>
      <c r="V43" s="33">
        <f>Table1[[#This Row],[M2C]]/R36-1</f>
        <v>3.8200203000826605E-8</v>
      </c>
      <c r="W43" s="33">
        <f>Table1[[#This Row],[C2P]]/S36-1</f>
        <v>-8.571456673476896E-2</v>
      </c>
      <c r="X43" s="33">
        <f>Table1[[#This Row],[P2O]]/T36-1</f>
        <v>9.6153897075994532E-3</v>
      </c>
    </row>
    <row r="44" spans="2:24" x14ac:dyDescent="0.3">
      <c r="B44" s="10">
        <v>43507</v>
      </c>
      <c r="C44" s="8">
        <f>B44</f>
        <v>43507</v>
      </c>
      <c r="D44" s="2">
        <v>22368860</v>
      </c>
      <c r="E44" s="2">
        <v>5312604</v>
      </c>
      <c r="F44" s="2">
        <v>2125041</v>
      </c>
      <c r="G44" s="2">
        <v>1582306</v>
      </c>
      <c r="H44" s="2">
        <v>1297491</v>
      </c>
      <c r="I44" s="11">
        <f>Table1[[#This Row],[Date]]-7</f>
        <v>43500</v>
      </c>
      <c r="J44" s="5">
        <f>IFERROR(VLOOKUP(Table1[[#This Row],[last week date]],Table1[[#All],[Date]:[Orders]],7,FALSE), "NA")</f>
        <v>1198077</v>
      </c>
      <c r="K44" s="5">
        <f>IFERROR(VLOOKUP(Table1[[#This Row],[last week date]],Table1[[#All],[Date]:[Listing]],3,FALSE),"NA")</f>
        <v>21282993</v>
      </c>
      <c r="L44" s="13">
        <f>Table1[[#This Row],[Orders]]/Table1[[#This Row],[Listing]]</f>
        <v>5.8004341750093655E-2</v>
      </c>
      <c r="M44" s="13">
        <f>IFERROR(VLOOKUP(Table1[[#This Row],[last week date]],Table1[[#All],[Date]:[Overall conversion]],11,FALSE),"NA")</f>
        <v>5.6292693419576843E-2</v>
      </c>
      <c r="N44" s="15">
        <f>IFERROR((Table1[[#This Row],[Orders]]/Table1[[#This Row],[Orders of Same day last week]])-1,"NA")</f>
        <v>8.2977972200451333E-2</v>
      </c>
      <c r="O44" s="12">
        <f>IFERROR(Table1[[#This Row],[Listing]]/Table1[[#This Row],[listing of same day last week]]-1,"NA")</f>
        <v>5.1020408642713067E-2</v>
      </c>
      <c r="P44" s="6">
        <f>IFERROR(Table1[[#This Row],[Overall conversion]]/Table1[[#This Row],[overall Conversion last week same day]]-1,"NA")</f>
        <v>3.0406225507084272E-2</v>
      </c>
      <c r="Q44" s="6">
        <f>Table1[[#This Row],[Menu]]/Table1[[#This Row],[Listing]]</f>
        <v>0.23749998882374873</v>
      </c>
      <c r="R44" s="6">
        <f>Table1[[#This Row],[Carts]]/Table1[[#This Row],[Menu]]</f>
        <v>0.39999988706103445</v>
      </c>
      <c r="S44" s="6">
        <f>Table1[[#This Row],[Payments]]/Table1[[#This Row],[Carts]]</f>
        <v>0.74460022183101404</v>
      </c>
      <c r="T44" s="6">
        <f>Table1[[#This Row],[Orders]]/Table1[[#This Row],[Payments]]</f>
        <v>0.82000005055912073</v>
      </c>
      <c r="U44" s="33">
        <f>Table1[[#This Row],[L2M]]/Q37-1</f>
        <v>1.1862914450766482E-7</v>
      </c>
      <c r="V44" s="33">
        <f>Table1[[#This Row],[M2C]]/R37-1</f>
        <v>1.0100805642443422E-2</v>
      </c>
      <c r="W44" s="33">
        <f>Table1[[#This Row],[C2P]]/S37-1</f>
        <v>9.9010203298601773E-3</v>
      </c>
      <c r="X44" s="33">
        <f>Table1[[#This Row],[P2O]]/T37-1</f>
        <v>1.0101216045851791E-2</v>
      </c>
    </row>
    <row r="45" spans="2:24" x14ac:dyDescent="0.3">
      <c r="B45" s="10">
        <v>43508</v>
      </c>
      <c r="C45" s="8">
        <f>B45</f>
        <v>43508</v>
      </c>
      <c r="D45" s="2">
        <v>22803207</v>
      </c>
      <c r="E45" s="2">
        <v>5814817</v>
      </c>
      <c r="F45" s="2">
        <v>2256149</v>
      </c>
      <c r="G45" s="2">
        <v>1712868</v>
      </c>
      <c r="H45" s="2">
        <v>1404552</v>
      </c>
      <c r="I45" s="11">
        <f>Table1[[#This Row],[Date]]-7</f>
        <v>43501</v>
      </c>
      <c r="J45" s="5">
        <f>IFERROR(VLOOKUP(Table1[[#This Row],[last week date]],Table1[[#All],[Date]:[Orders]],7,FALSE), "NA")</f>
        <v>1349861</v>
      </c>
      <c r="K45" s="5">
        <f>IFERROR(VLOOKUP(Table1[[#This Row],[last week date]],Table1[[#All],[Date]:[Listing]],3,FALSE),"NA")</f>
        <v>22368860</v>
      </c>
      <c r="L45" s="13">
        <f>Table1[[#This Row],[Orders]]/Table1[[#This Row],[Listing]]</f>
        <v>6.1594494142863325E-2</v>
      </c>
      <c r="M45" s="13">
        <f>IFERROR(VLOOKUP(Table1[[#This Row],[last week date]],Table1[[#All],[Date]:[Overall conversion]],11,FALSE),"NA")</f>
        <v>6.0345542866288224E-2</v>
      </c>
      <c r="N45" s="15">
        <f>IFERROR((Table1[[#This Row],[Orders]]/Table1[[#This Row],[Orders of Same day last week]])-1,"NA")</f>
        <v>4.0516023501679044E-2</v>
      </c>
      <c r="O45" s="12">
        <f>IFERROR(Table1[[#This Row],[Listing]]/Table1[[#This Row],[listing of same day last week]]-1,"NA")</f>
        <v>1.9417484842767951E-2</v>
      </c>
      <c r="P45" s="6">
        <f>IFERROR(Table1[[#This Row],[Overall conversion]]/Table1[[#This Row],[overall Conversion last week same day]]-1,"NA")</f>
        <v>2.0696661547025652E-2</v>
      </c>
      <c r="Q45" s="6">
        <f>Table1[[#This Row],[Menu]]/Table1[[#This Row],[Listing]]</f>
        <v>0.25499996557501758</v>
      </c>
      <c r="R45" s="6">
        <f>Table1[[#This Row],[Carts]]/Table1[[#This Row],[Menu]]</f>
        <v>0.38800000068789781</v>
      </c>
      <c r="S45" s="6">
        <f>Table1[[#This Row],[Payments]]/Table1[[#This Row],[Carts]]</f>
        <v>0.75919985781080945</v>
      </c>
      <c r="T45" s="6">
        <f>Table1[[#This Row],[Orders]]/Table1[[#This Row],[Payments]]</f>
        <v>0.82000014011587585</v>
      </c>
      <c r="U45" s="33">
        <f>Table1[[#This Row],[L2M]]/Q38-1</f>
        <v>-2.8571435635021847E-2</v>
      </c>
      <c r="V45" s="33">
        <f>Table1[[#This Row],[M2C]]/R38-1</f>
        <v>-3.9603837237817907E-2</v>
      </c>
      <c r="W45" s="33">
        <f>Table1[[#This Row],[C2P]]/S38-1</f>
        <v>7.2164656822276463E-2</v>
      </c>
      <c r="X45" s="33">
        <f>Table1[[#This Row],[P2O]]/T38-1</f>
        <v>2.0408157108046332E-2</v>
      </c>
    </row>
    <row r="46" spans="2:24" x14ac:dyDescent="0.3">
      <c r="B46" s="10">
        <v>43509</v>
      </c>
      <c r="C46" s="8">
        <f>B46</f>
        <v>43509</v>
      </c>
      <c r="D46" s="2">
        <v>21717340</v>
      </c>
      <c r="E46" s="2">
        <v>5483628</v>
      </c>
      <c r="F46" s="2">
        <v>2259254</v>
      </c>
      <c r="G46" s="2">
        <v>1682241</v>
      </c>
      <c r="H46" s="2">
        <v>1393232</v>
      </c>
      <c r="I46" s="11">
        <f>Table1[[#This Row],[Date]]-7</f>
        <v>43502</v>
      </c>
      <c r="J46" s="5">
        <f>IFERROR(VLOOKUP(Table1[[#This Row],[last week date]],Table1[[#All],[Date]:[Orders]],7,FALSE), "NA")</f>
        <v>1281189</v>
      </c>
      <c r="K46" s="5">
        <f>IFERROR(VLOOKUP(Table1[[#This Row],[last week date]],Table1[[#All],[Date]:[Listing]],3,FALSE),"NA")</f>
        <v>20631473</v>
      </c>
      <c r="L46" s="13">
        <f>Table1[[#This Row],[Orders]]/Table1[[#This Row],[Listing]]</f>
        <v>6.4152976377401652E-2</v>
      </c>
      <c r="M46" s="13">
        <f>IFERROR(VLOOKUP(Table1[[#This Row],[last week date]],Table1[[#All],[Date]:[Overall conversion]],11,FALSE),"NA")</f>
        <v>6.2098765318404553E-2</v>
      </c>
      <c r="N46" s="15">
        <f>IFERROR((Table1[[#This Row],[Orders]]/Table1[[#This Row],[Orders of Same day last week]])-1,"NA")</f>
        <v>8.7452358707419409E-2</v>
      </c>
      <c r="O46" s="12">
        <f>IFERROR(Table1[[#This Row],[Listing]]/Table1[[#This Row],[listing of same day last week]]-1,"NA")</f>
        <v>5.2631578947368363E-2</v>
      </c>
      <c r="P46" s="6">
        <f>IFERROR(Table1[[#This Row],[Overall conversion]]/Table1[[#This Row],[overall Conversion last week same day]]-1,"NA")</f>
        <v>3.3079740772048449E-2</v>
      </c>
      <c r="Q46" s="6">
        <f>Table1[[#This Row],[Menu]]/Table1[[#This Row],[Listing]]</f>
        <v>0.25249998388384581</v>
      </c>
      <c r="R46" s="6">
        <f>Table1[[#This Row],[Carts]]/Table1[[#This Row],[Menu]]</f>
        <v>0.41199986578228864</v>
      </c>
      <c r="S46" s="6">
        <f>Table1[[#This Row],[Payments]]/Table1[[#This Row],[Carts]]</f>
        <v>0.74460020874146948</v>
      </c>
      <c r="T46" s="6">
        <f>Table1[[#This Row],[Orders]]/Table1[[#This Row],[Payments]]</f>
        <v>0.82820000225889157</v>
      </c>
      <c r="U46" s="33">
        <f>Table1[[#This Row],[L2M]]/Q39-1</f>
        <v>-2.8846219452244637E-2</v>
      </c>
      <c r="V46" s="33">
        <f>Table1[[#This Row],[M2C]]/R39-1</f>
        <v>2.99997604628639E-2</v>
      </c>
      <c r="W46" s="33">
        <f>Table1[[#This Row],[C2P]]/S39-1</f>
        <v>7.3684674233033265E-2</v>
      </c>
      <c r="X46" s="33">
        <f>Table1[[#This Row],[P2O]]/T39-1</f>
        <v>-3.8095487737340172E-2</v>
      </c>
    </row>
    <row r="47" spans="2:24" x14ac:dyDescent="0.3">
      <c r="B47" s="10">
        <v>43510</v>
      </c>
      <c r="C47" s="8">
        <f>B47</f>
        <v>43510</v>
      </c>
      <c r="D47" s="2">
        <v>21500167</v>
      </c>
      <c r="E47" s="2">
        <v>5213790</v>
      </c>
      <c r="F47" s="2">
        <v>1981240</v>
      </c>
      <c r="G47" s="2">
        <v>1402916</v>
      </c>
      <c r="H47" s="2">
        <v>1184903</v>
      </c>
      <c r="I47" s="11">
        <f>Table1[[#This Row],[Date]]-7</f>
        <v>43503</v>
      </c>
      <c r="J47" s="5">
        <f>IFERROR(VLOOKUP(Table1[[#This Row],[last week date]],Table1[[#All],[Date]:[Orders]],7,FALSE), "NA")</f>
        <v>1378902</v>
      </c>
      <c r="K47" s="5">
        <f>IFERROR(VLOOKUP(Table1[[#This Row],[last week date]],Table1[[#All],[Date]:[Listing]],3,FALSE),"NA")</f>
        <v>22151687</v>
      </c>
      <c r="L47" s="13">
        <f>Table1[[#This Row],[Orders]]/Table1[[#This Row],[Listing]]</f>
        <v>5.5111339367736073E-2</v>
      </c>
      <c r="M47" s="13">
        <f>IFERROR(VLOOKUP(Table1[[#This Row],[last week date]],Table1[[#All],[Date]:[Overall conversion]],11,FALSE),"NA")</f>
        <v>6.2248170985803472E-2</v>
      </c>
      <c r="N47" s="15">
        <f>IFERROR((Table1[[#This Row],[Orders]]/Table1[[#This Row],[Orders of Same day last week]])-1,"NA")</f>
        <v>-0.14069092654880477</v>
      </c>
      <c r="O47" s="12">
        <f>IFERROR(Table1[[#This Row],[Listing]]/Table1[[#This Row],[listing of same day last week]]-1,"NA")</f>
        <v>-2.9411755411675844E-2</v>
      </c>
      <c r="P47" s="6">
        <f>IFERROR(Table1[[#This Row],[Overall conversion]]/Table1[[#This Row],[overall Conversion last week same day]]-1,"NA")</f>
        <v>-0.1146512661343102</v>
      </c>
      <c r="Q47" s="6">
        <f>Table1[[#This Row],[Menu]]/Table1[[#This Row],[Listing]]</f>
        <v>0.24249997686064484</v>
      </c>
      <c r="R47" s="6">
        <f>Table1[[#This Row],[Carts]]/Table1[[#This Row],[Menu]]</f>
        <v>0.37999996164018879</v>
      </c>
      <c r="S47" s="6">
        <f>Table1[[#This Row],[Payments]]/Table1[[#This Row],[Carts]]</f>
        <v>0.70809997779168599</v>
      </c>
      <c r="T47" s="6">
        <f>Table1[[#This Row],[Orders]]/Table1[[#This Row],[Payments]]</f>
        <v>0.84460010435407396</v>
      </c>
      <c r="U47" s="33">
        <f>Table1[[#This Row],[L2M]]/Q40-1</f>
        <v>-2.0202018530045551E-2</v>
      </c>
      <c r="V47" s="33">
        <f>Table1[[#This Row],[M2C]]/R40-1</f>
        <v>-5.0000182538154636E-2</v>
      </c>
      <c r="W47" s="33">
        <f>Table1[[#This Row],[C2P]]/S40-1</f>
        <v>-3.9603732674964975E-2</v>
      </c>
      <c r="X47" s="33">
        <f>Table1[[#This Row],[P2O]]/T40-1</f>
        <v>-9.6154771468530686E-3</v>
      </c>
    </row>
    <row r="48" spans="2:24" x14ac:dyDescent="0.3">
      <c r="B48" s="10">
        <v>43511</v>
      </c>
      <c r="C48" s="8">
        <f>B48</f>
        <v>43511</v>
      </c>
      <c r="D48" s="2">
        <v>21500167</v>
      </c>
      <c r="E48" s="2">
        <v>5482542</v>
      </c>
      <c r="F48" s="2">
        <v>2214947</v>
      </c>
      <c r="G48" s="2">
        <v>1633080</v>
      </c>
      <c r="H48" s="2">
        <v>1285561</v>
      </c>
      <c r="I48" s="11">
        <f>Table1[[#This Row],[Date]]-7</f>
        <v>43504</v>
      </c>
      <c r="J48" s="5">
        <f>IFERROR(VLOOKUP(Table1[[#This Row],[last week date]],Table1[[#All],[Date]:[Orders]],7,FALSE), "NA")</f>
        <v>1246469</v>
      </c>
      <c r="K48" s="5">
        <f>IFERROR(VLOOKUP(Table1[[#This Row],[last week date]],Table1[[#All],[Date]:[Listing]],3,FALSE),"NA")</f>
        <v>21934513</v>
      </c>
      <c r="L48" s="13">
        <f>Table1[[#This Row],[Orders]]/Table1[[#This Row],[Listing]]</f>
        <v>5.9793070444522596E-2</v>
      </c>
      <c r="M48" s="13">
        <f>IFERROR(VLOOKUP(Table1[[#This Row],[last week date]],Table1[[#All],[Date]:[Overall conversion]],11,FALSE),"NA")</f>
        <v>5.6826837231353164E-2</v>
      </c>
      <c r="N48" s="15">
        <f>IFERROR((Table1[[#This Row],[Orders]]/Table1[[#This Row],[Orders of Same day last week]])-1,"NA")</f>
        <v>3.1362191919734883E-2</v>
      </c>
      <c r="O48" s="12">
        <f>IFERROR(Table1[[#This Row],[Listing]]/Table1[[#This Row],[listing of same day last week]]-1,"NA")</f>
        <v>-1.9801944086928258E-2</v>
      </c>
      <c r="P48" s="6">
        <f>IFERROR(Table1[[#This Row],[Overall conversion]]/Table1[[#This Row],[overall Conversion last week same day]]-1,"NA")</f>
        <v>5.2197752992891644E-2</v>
      </c>
      <c r="Q48" s="6">
        <f>Table1[[#This Row],[Menu]]/Table1[[#This Row],[Listing]]</f>
        <v>0.25499997279090902</v>
      </c>
      <c r="R48" s="6">
        <f>Table1[[#This Row],[Carts]]/Table1[[#This Row],[Menu]]</f>
        <v>0.40400000583670859</v>
      </c>
      <c r="S48" s="6">
        <f>Table1[[#This Row],[Payments]]/Table1[[#This Row],[Carts]]</f>
        <v>0.73729980897962799</v>
      </c>
      <c r="T48" s="6">
        <f>Table1[[#This Row],[Orders]]/Table1[[#This Row],[Payments]]</f>
        <v>0.78720025963210616</v>
      </c>
      <c r="U48" s="33">
        <f>Table1[[#This Row],[L2M]]/Q41-1</f>
        <v>7.3684062469939748E-2</v>
      </c>
      <c r="V48" s="33">
        <f>Table1[[#This Row],[M2C]]/R41-1</f>
        <v>2.9383318578268813E-7</v>
      </c>
      <c r="W48" s="33">
        <f>Table1[[#This Row],[C2P]]/S41-1</f>
        <v>4.1236556896707688E-2</v>
      </c>
      <c r="X48" s="33">
        <f>Table1[[#This Row],[P2O]]/T41-1</f>
        <v>-5.8822950491126957E-2</v>
      </c>
    </row>
    <row r="49" spans="2:24" x14ac:dyDescent="0.3">
      <c r="B49" s="10">
        <v>43512</v>
      </c>
      <c r="C49" s="8">
        <f>B49</f>
        <v>43512</v>
      </c>
      <c r="D49" s="2">
        <v>45787545</v>
      </c>
      <c r="E49" s="2">
        <v>9807692</v>
      </c>
      <c r="F49" s="2">
        <v>3334615</v>
      </c>
      <c r="G49" s="2">
        <v>2290213</v>
      </c>
      <c r="H49" s="2">
        <v>1768503</v>
      </c>
      <c r="I49" s="11">
        <f>Table1[[#This Row],[Date]]-7</f>
        <v>43505</v>
      </c>
      <c r="J49" s="5">
        <f>IFERROR(VLOOKUP(Table1[[#This Row],[last week date]],Table1[[#All],[Date]:[Orders]],7,FALSE), "NA")</f>
        <v>1855111</v>
      </c>
      <c r="K49" s="5">
        <f>IFERROR(VLOOKUP(Table1[[#This Row],[last week date]],Table1[[#All],[Date]:[Listing]],3,FALSE),"NA")</f>
        <v>43991955</v>
      </c>
      <c r="L49" s="13">
        <f>Table1[[#This Row],[Orders]]/Table1[[#This Row],[Listing]]</f>
        <v>3.8624106184334629E-2</v>
      </c>
      <c r="M49" s="13">
        <f>IFERROR(VLOOKUP(Table1[[#This Row],[last week date]],Table1[[#All],[Date]:[Overall conversion]],11,FALSE),"NA")</f>
        <v>4.2169323913883797E-2</v>
      </c>
      <c r="N49" s="15">
        <f>IFERROR((Table1[[#This Row],[Orders]]/Table1[[#This Row],[Orders of Same day last week]])-1,"NA")</f>
        <v>-4.6686155168073507E-2</v>
      </c>
      <c r="O49" s="12">
        <f>IFERROR(Table1[[#This Row],[Listing]]/Table1[[#This Row],[listing of same day last week]]-1,"NA")</f>
        <v>4.081632653061229E-2</v>
      </c>
      <c r="P49" s="6">
        <f>IFERROR(Table1[[#This Row],[Overall conversion]]/Table1[[#This Row],[overall Conversion last week same day]]-1,"NA")</f>
        <v>-8.4071011828148912E-2</v>
      </c>
      <c r="Q49" s="6">
        <f>Table1[[#This Row],[Menu]]/Table1[[#This Row],[Listing]]</f>
        <v>0.21419999696423994</v>
      </c>
      <c r="R49" s="6">
        <f>Table1[[#This Row],[Carts]]/Table1[[#This Row],[Menu]]</f>
        <v>0.33999997145097949</v>
      </c>
      <c r="S49" s="6">
        <f>Table1[[#This Row],[Payments]]/Table1[[#This Row],[Carts]]</f>
        <v>0.68679982546710794</v>
      </c>
      <c r="T49" s="6">
        <f>Table1[[#This Row],[Orders]]/Table1[[#This Row],[Payments]]</f>
        <v>0.77220022766441376</v>
      </c>
      <c r="U49" s="33">
        <f>Table1[[#This Row],[L2M]]/Q42-1</f>
        <v>3.030306577463171E-2</v>
      </c>
      <c r="V49" s="33">
        <f>Table1[[#This Row],[M2C]]/R42-1</f>
        <v>-4.7619145381102901E-2</v>
      </c>
      <c r="W49" s="33">
        <f>Table1[[#This Row],[C2P]]/S42-1</f>
        <v>-1.9417622695553138E-2</v>
      </c>
      <c r="X49" s="33">
        <f>Table1[[#This Row],[P2O]]/T42-1</f>
        <v>-4.8076448665551053E-2</v>
      </c>
    </row>
    <row r="50" spans="2:24" x14ac:dyDescent="0.3">
      <c r="B50" s="10">
        <v>43513</v>
      </c>
      <c r="C50" s="8">
        <f>B50</f>
        <v>43513</v>
      </c>
      <c r="D50" s="2">
        <v>45338648</v>
      </c>
      <c r="E50" s="2">
        <v>9901960</v>
      </c>
      <c r="F50" s="2">
        <v>3232000</v>
      </c>
      <c r="G50" s="2">
        <v>2087872</v>
      </c>
      <c r="H50" s="2">
        <v>1579683</v>
      </c>
      <c r="I50" s="11">
        <f>Table1[[#This Row],[Date]]-7</f>
        <v>43506</v>
      </c>
      <c r="J50" s="5">
        <f>IFERROR(VLOOKUP(Table1[[#This Row],[last week date]],Table1[[#All],[Date]:[Orders]],7,FALSE), "NA")</f>
        <v>1799778</v>
      </c>
      <c r="K50" s="5">
        <f>IFERROR(VLOOKUP(Table1[[#This Row],[last week date]],Table1[[#All],[Date]:[Listing]],3,FALSE),"NA")</f>
        <v>46236443</v>
      </c>
      <c r="L50" s="13">
        <f>Table1[[#This Row],[Orders]]/Table1[[#This Row],[Listing]]</f>
        <v>3.4841863833257665E-2</v>
      </c>
      <c r="M50" s="13">
        <f>IFERROR(VLOOKUP(Table1[[#This Row],[last week date]],Table1[[#All],[Date]:[Overall conversion]],11,FALSE),"NA")</f>
        <v>3.892552893828792E-2</v>
      </c>
      <c r="N50" s="15">
        <f>IFERROR((Table1[[#This Row],[Orders]]/Table1[[#This Row],[Orders of Same day last week]])-1,"NA")</f>
        <v>-0.12229008244350137</v>
      </c>
      <c r="O50" s="12">
        <f>IFERROR(Table1[[#This Row],[Listing]]/Table1[[#This Row],[listing of same day last week]]-1,"NA")</f>
        <v>-1.9417475518175187E-2</v>
      </c>
      <c r="P50" s="6">
        <f>IFERROR(Table1[[#This Row],[Overall conversion]]/Table1[[#This Row],[overall Conversion last week same day]]-1,"NA")</f>
        <v>-0.10490968822811508</v>
      </c>
      <c r="Q50" s="6">
        <f>Table1[[#This Row],[Menu]]/Table1[[#This Row],[Listing]]</f>
        <v>0.21839998404892885</v>
      </c>
      <c r="R50" s="6">
        <f>Table1[[#This Row],[Carts]]/Table1[[#This Row],[Menu]]</f>
        <v>0.32640002585346739</v>
      </c>
      <c r="S50" s="6">
        <f>Table1[[#This Row],[Payments]]/Table1[[#This Row],[Carts]]</f>
        <v>0.64600000000000002</v>
      </c>
      <c r="T50" s="6">
        <f>Table1[[#This Row],[Orders]]/Table1[[#This Row],[Payments]]</f>
        <v>0.75659954250068973</v>
      </c>
      <c r="U50" s="33">
        <f>Table1[[#This Row],[L2M]]/Q43-1</f>
        <v>9.7087268058555498E-3</v>
      </c>
      <c r="V50" s="33">
        <f>Table1[[#This Row],[M2C]]/R43-1</f>
        <v>-3.030293125720851E-2</v>
      </c>
      <c r="W50" s="33">
        <f>Table1[[#This Row],[C2P]]/S43-1</f>
        <v>-1.0416334513597247E-2</v>
      </c>
      <c r="X50" s="33">
        <f>Table1[[#This Row],[P2O]]/T43-1</f>
        <v>-7.6191091772939035E-2</v>
      </c>
    </row>
    <row r="51" spans="2:24" x14ac:dyDescent="0.3">
      <c r="B51" s="10">
        <v>43514</v>
      </c>
      <c r="C51" s="8">
        <f>B51</f>
        <v>43514</v>
      </c>
      <c r="D51" s="2">
        <v>21717340</v>
      </c>
      <c r="E51" s="2">
        <v>5592215</v>
      </c>
      <c r="F51" s="2">
        <v>2348730</v>
      </c>
      <c r="G51" s="2">
        <v>1800301</v>
      </c>
      <c r="H51" s="2">
        <v>1431960</v>
      </c>
      <c r="I51" s="11">
        <f>Table1[[#This Row],[Date]]-7</f>
        <v>43507</v>
      </c>
      <c r="J51" s="5">
        <f>IFERROR(VLOOKUP(Table1[[#This Row],[last week date]],Table1[[#All],[Date]:[Orders]],7,FALSE), "NA")</f>
        <v>1297491</v>
      </c>
      <c r="K51" s="5">
        <f>IFERROR(VLOOKUP(Table1[[#This Row],[last week date]],Table1[[#All],[Date]:[Listing]],3,FALSE),"NA")</f>
        <v>22368860</v>
      </c>
      <c r="L51" s="13">
        <f>Table1[[#This Row],[Orders]]/Table1[[#This Row],[Listing]]</f>
        <v>6.5936251861415815E-2</v>
      </c>
      <c r="M51" s="13">
        <f>IFERROR(VLOOKUP(Table1[[#This Row],[last week date]],Table1[[#All],[Date]:[Overall conversion]],11,FALSE),"NA")</f>
        <v>5.8004341750093655E-2</v>
      </c>
      <c r="N51" s="15">
        <f>IFERROR((Table1[[#This Row],[Orders]]/Table1[[#This Row],[Orders of Same day last week]])-1,"NA")</f>
        <v>0.10363771309396363</v>
      </c>
      <c r="O51" s="12">
        <f>IFERROR(Table1[[#This Row],[Listing]]/Table1[[#This Row],[listing of same day last week]]-1,"NA")</f>
        <v>-2.9126204911649523E-2</v>
      </c>
      <c r="P51" s="6">
        <f>IFERROR(Table1[[#This Row],[Overall conversion]]/Table1[[#This Row],[overall Conversion last week same day]]-1,"NA")</f>
        <v>0.13674683432312817</v>
      </c>
      <c r="Q51" s="6">
        <f>Table1[[#This Row],[Menu]]/Table1[[#This Row],[Listing]]</f>
        <v>0.25749999769769227</v>
      </c>
      <c r="R51" s="6">
        <f>Table1[[#This Row],[Carts]]/Table1[[#This Row],[Menu]]</f>
        <v>0.4199999463539939</v>
      </c>
      <c r="S51" s="6">
        <f>Table1[[#This Row],[Payments]]/Table1[[#This Row],[Carts]]</f>
        <v>0.76649976795970587</v>
      </c>
      <c r="T51" s="6">
        <f>Table1[[#This Row],[Orders]]/Table1[[#This Row],[Payments]]</f>
        <v>0.79540032472347677</v>
      </c>
      <c r="U51" s="33">
        <f>Table1[[#This Row],[L2M]]/Q44-1</f>
        <v>8.4210567642534651E-2</v>
      </c>
      <c r="V51" s="33">
        <f>Table1[[#This Row],[M2C]]/R44-1</f>
        <v>5.0000162349815191E-2</v>
      </c>
      <c r="W51" s="33">
        <f>Table1[[#This Row],[C2P]]/S44-1</f>
        <v>2.9411146393214294E-2</v>
      </c>
      <c r="X51" s="33">
        <f>Table1[[#This Row],[P2O]]/T44-1</f>
        <v>-2.9999663803521148E-2</v>
      </c>
    </row>
    <row r="52" spans="2:24" x14ac:dyDescent="0.3">
      <c r="B52" s="10">
        <v>43515</v>
      </c>
      <c r="C52" s="8">
        <f>B52</f>
        <v>43515</v>
      </c>
      <c r="D52" s="2">
        <v>21934513</v>
      </c>
      <c r="E52" s="2">
        <v>5648137</v>
      </c>
      <c r="F52" s="2">
        <v>948887</v>
      </c>
      <c r="G52" s="2">
        <v>727321</v>
      </c>
      <c r="H52" s="2">
        <v>620260</v>
      </c>
      <c r="I52" s="11">
        <f>Table1[[#This Row],[Date]]-7</f>
        <v>43508</v>
      </c>
      <c r="J52" s="5">
        <f>IFERROR(VLOOKUP(Table1[[#This Row],[last week date]],Table1[[#All],[Date]:[Orders]],7,FALSE), "NA")</f>
        <v>1404552</v>
      </c>
      <c r="K52" s="5">
        <f>IFERROR(VLOOKUP(Table1[[#This Row],[last week date]],Table1[[#All],[Date]:[Listing]],3,FALSE),"NA")</f>
        <v>22803207</v>
      </c>
      <c r="L52" s="13">
        <f>Table1[[#This Row],[Orders]]/Table1[[#This Row],[Listing]]</f>
        <v>2.8277810407735061E-2</v>
      </c>
      <c r="M52" s="13">
        <f>IFERROR(VLOOKUP(Table1[[#This Row],[last week date]],Table1[[#All],[Date]:[Overall conversion]],11,FALSE),"NA")</f>
        <v>6.1594494142863325E-2</v>
      </c>
      <c r="N52" s="15">
        <f>IFERROR((Table1[[#This Row],[Orders]]/Table1[[#This Row],[Orders of Same day last week]])-1,"NA")</f>
        <v>-0.55839299648571217</v>
      </c>
      <c r="O52" s="12">
        <f>IFERROR(Table1[[#This Row],[Listing]]/Table1[[#This Row],[listing of same day last week]]-1,"NA")</f>
        <v>-3.809525563663041E-2</v>
      </c>
      <c r="P52" s="6">
        <f>IFERROR(Table1[[#This Row],[Overall conversion]]/Table1[[#This Row],[overall Conversion last week same day]]-1,"NA")</f>
        <v>-0.54090360183579034</v>
      </c>
      <c r="Q52" s="6">
        <f>Table1[[#This Row],[Menu]]/Table1[[#This Row],[Listing]]</f>
        <v>0.25749999555495034</v>
      </c>
      <c r="R52" s="6">
        <f>Table1[[#This Row],[Carts]]/Table1[[#This Row],[Menu]]</f>
        <v>0.16799999716720751</v>
      </c>
      <c r="S52" s="6">
        <f>Table1[[#This Row],[Payments]]/Table1[[#This Row],[Carts]]</f>
        <v>0.76649906680142099</v>
      </c>
      <c r="T52" s="6">
        <f>Table1[[#This Row],[Orders]]/Table1[[#This Row],[Payments]]</f>
        <v>0.8528008953405718</v>
      </c>
      <c r="U52" s="33">
        <f>Table1[[#This Row],[L2M]]/Q45-1</f>
        <v>9.8040404605359566E-3</v>
      </c>
      <c r="V52" s="33">
        <f>Table1[[#This Row],[M2C]]/R45-1</f>
        <v>-0.56701031734702356</v>
      </c>
      <c r="W52" s="33">
        <f>Table1[[#This Row],[C2P]]/S45-1</f>
        <v>9.6143445174754483E-3</v>
      </c>
      <c r="X52" s="33">
        <f>Table1[[#This Row],[P2O]]/T45-1</f>
        <v>4.0000914170649882E-2</v>
      </c>
    </row>
    <row r="53" spans="2:24" x14ac:dyDescent="0.3">
      <c r="B53" s="10">
        <v>43516</v>
      </c>
      <c r="C53" s="8">
        <f>B53</f>
        <v>43516</v>
      </c>
      <c r="D53" s="2">
        <v>22151687</v>
      </c>
      <c r="E53" s="2">
        <v>5427163</v>
      </c>
      <c r="F53" s="2">
        <v>2105739</v>
      </c>
      <c r="G53" s="2">
        <v>1537189</v>
      </c>
      <c r="H53" s="2">
        <v>1222680</v>
      </c>
      <c r="I53" s="11">
        <f>Table1[[#This Row],[Date]]-7</f>
        <v>43509</v>
      </c>
      <c r="J53" s="5">
        <f>IFERROR(VLOOKUP(Table1[[#This Row],[last week date]],Table1[[#All],[Date]:[Orders]],7,FALSE), "NA")</f>
        <v>1393232</v>
      </c>
      <c r="K53" s="5">
        <f>IFERROR(VLOOKUP(Table1[[#This Row],[last week date]],Table1[[#All],[Date]:[Listing]],3,FALSE),"NA")</f>
        <v>21717340</v>
      </c>
      <c r="L53" s="13">
        <f>Table1[[#This Row],[Orders]]/Table1[[#This Row],[Listing]]</f>
        <v>5.5195796148618387E-2</v>
      </c>
      <c r="M53" s="13">
        <f>IFERROR(VLOOKUP(Table1[[#This Row],[last week date]],Table1[[#All],[Date]:[Overall conversion]],11,FALSE),"NA")</f>
        <v>6.4152976377401652E-2</v>
      </c>
      <c r="N53" s="15">
        <f>IFERROR((Table1[[#This Row],[Orders]]/Table1[[#This Row],[Orders of Same day last week]])-1,"NA")</f>
        <v>-0.12241464451003137</v>
      </c>
      <c r="O53" s="12">
        <f>IFERROR(Table1[[#This Row],[Listing]]/Table1[[#This Row],[listing of same day last week]]-1,"NA")</f>
        <v>2.0000009209230951E-2</v>
      </c>
      <c r="P53" s="6">
        <f>IFERROR(Table1[[#This Row],[Overall conversion]]/Table1[[#This Row],[overall Conversion last week same day]]-1,"NA")</f>
        <v>-0.13962220826808736</v>
      </c>
      <c r="Q53" s="6">
        <f>Table1[[#This Row],[Menu]]/Table1[[#This Row],[Listing]]</f>
        <v>0.24499998577986409</v>
      </c>
      <c r="R53" s="6">
        <f>Table1[[#This Row],[Carts]]/Table1[[#This Row],[Menu]]</f>
        <v>0.38799995504096707</v>
      </c>
      <c r="S53" s="6">
        <f>Table1[[#This Row],[Payments]]/Table1[[#This Row],[Carts]]</f>
        <v>0.7299997768004487</v>
      </c>
      <c r="T53" s="6">
        <f>Table1[[#This Row],[Orders]]/Table1[[#This Row],[Payments]]</f>
        <v>0.79539991503972507</v>
      </c>
      <c r="U53" s="33">
        <f>Table1[[#This Row],[L2M]]/Q46-1</f>
        <v>-2.9702964683878341E-2</v>
      </c>
      <c r="V53" s="33">
        <f>Table1[[#This Row],[M2C]]/R46-1</f>
        <v>-5.8252229514083709E-2</v>
      </c>
      <c r="W53" s="33">
        <f>Table1[[#This Row],[C2P]]/S46-1</f>
        <v>-1.960841773829014E-2</v>
      </c>
      <c r="X53" s="33">
        <f>Table1[[#This Row],[P2O]]/T46-1</f>
        <v>-3.9604065599740612E-2</v>
      </c>
    </row>
    <row r="54" spans="2:24" x14ac:dyDescent="0.3">
      <c r="B54" s="10">
        <v>43517</v>
      </c>
      <c r="C54" s="8">
        <f>B54</f>
        <v>43517</v>
      </c>
      <c r="D54" s="2">
        <v>20848646</v>
      </c>
      <c r="E54" s="2">
        <v>5003675</v>
      </c>
      <c r="F54" s="2">
        <v>1921411</v>
      </c>
      <c r="G54" s="2">
        <v>1444709</v>
      </c>
      <c r="H54" s="2">
        <v>1149121</v>
      </c>
      <c r="I54" s="11">
        <f>Table1[[#This Row],[Date]]-7</f>
        <v>43510</v>
      </c>
      <c r="J54" s="5">
        <f>IFERROR(VLOOKUP(Table1[[#This Row],[last week date]],Table1[[#All],[Date]:[Orders]],7,FALSE), "NA")</f>
        <v>1184903</v>
      </c>
      <c r="K54" s="5">
        <f>IFERROR(VLOOKUP(Table1[[#This Row],[last week date]],Table1[[#All],[Date]:[Listing]],3,FALSE),"NA")</f>
        <v>21500167</v>
      </c>
      <c r="L54" s="13">
        <f>Table1[[#This Row],[Orders]]/Table1[[#This Row],[Listing]]</f>
        <v>5.5117296346247138E-2</v>
      </c>
      <c r="M54" s="13">
        <f>IFERROR(VLOOKUP(Table1[[#This Row],[last week date]],Table1[[#All],[Date]:[Overall conversion]],11,FALSE),"NA")</f>
        <v>5.5111339367736073E-2</v>
      </c>
      <c r="N54" s="15">
        <f>IFERROR((Table1[[#This Row],[Orders]]/Table1[[#This Row],[Orders of Same day last week]])-1,"NA")</f>
        <v>-3.019825251518482E-2</v>
      </c>
      <c r="O54" s="12">
        <f>IFERROR(Table1[[#This Row],[Listing]]/Table1[[#This Row],[listing of same day last week]]-1,"NA")</f>
        <v>-3.0303066948270674E-2</v>
      </c>
      <c r="P54" s="6">
        <f>IFERROR(Table1[[#This Row],[Overall conversion]]/Table1[[#This Row],[overall Conversion last week same day]]-1,"NA")</f>
        <v>1.0808988820465437E-4</v>
      </c>
      <c r="Q54" s="6">
        <f>Table1[[#This Row],[Menu]]/Table1[[#This Row],[Listing]]</f>
        <v>0.23999999808141018</v>
      </c>
      <c r="R54" s="6">
        <f>Table1[[#This Row],[Carts]]/Table1[[#This Row],[Menu]]</f>
        <v>0.38399996002937842</v>
      </c>
      <c r="S54" s="6">
        <f>Table1[[#This Row],[Payments]]/Table1[[#This Row],[Carts]]</f>
        <v>0.75190003596315413</v>
      </c>
      <c r="T54" s="6">
        <f>Table1[[#This Row],[Orders]]/Table1[[#This Row],[Payments]]</f>
        <v>0.79539962719135826</v>
      </c>
      <c r="U54" s="33">
        <f>Table1[[#This Row],[L2M]]/Q47-1</f>
        <v>-1.0309191825908059E-2</v>
      </c>
      <c r="V54" s="33">
        <f>Table1[[#This Row],[M2C]]/R47-1</f>
        <v>1.0526312613097444E-2</v>
      </c>
      <c r="W54" s="33">
        <f>Table1[[#This Row],[C2P]]/S47-1</f>
        <v>6.1855754194577228E-2</v>
      </c>
      <c r="X54" s="33">
        <f>Table1[[#This Row],[P2O]]/T47-1</f>
        <v>-5.8252984944091146E-2</v>
      </c>
    </row>
    <row r="55" spans="2:24" x14ac:dyDescent="0.3">
      <c r="B55" s="10">
        <v>43518</v>
      </c>
      <c r="C55" s="8">
        <f>B55</f>
        <v>43518</v>
      </c>
      <c r="D55" s="2">
        <v>22151687</v>
      </c>
      <c r="E55" s="2">
        <v>5704059</v>
      </c>
      <c r="F55" s="2">
        <v>2304440</v>
      </c>
      <c r="G55" s="2">
        <v>1749530</v>
      </c>
      <c r="H55" s="2">
        <v>1377230</v>
      </c>
      <c r="I55" s="11">
        <f>Table1[[#This Row],[Date]]-7</f>
        <v>43511</v>
      </c>
      <c r="J55" s="5">
        <f>IFERROR(VLOOKUP(Table1[[#This Row],[last week date]],Table1[[#All],[Date]:[Orders]],7,FALSE), "NA")</f>
        <v>1285561</v>
      </c>
      <c r="K55" s="5">
        <f>IFERROR(VLOOKUP(Table1[[#This Row],[last week date]],Table1[[#All],[Date]:[Listing]],3,FALSE),"NA")</f>
        <v>21500167</v>
      </c>
      <c r="L55" s="13">
        <f>Table1[[#This Row],[Orders]]/Table1[[#This Row],[Listing]]</f>
        <v>6.2172691407205237E-2</v>
      </c>
      <c r="M55" s="13">
        <f>IFERROR(VLOOKUP(Table1[[#This Row],[last week date]],Table1[[#All],[Date]:[Overall conversion]],11,FALSE),"NA")</f>
        <v>5.9793070444522596E-2</v>
      </c>
      <c r="N55" s="15">
        <f>IFERROR((Table1[[#This Row],[Orders]]/Table1[[#This Row],[Orders of Same day last week]])-1,"NA")</f>
        <v>7.1306612443905903E-2</v>
      </c>
      <c r="O55" s="12">
        <f>IFERROR(Table1[[#This Row],[Listing]]/Table1[[#This Row],[listing of same day last week]]-1,"NA")</f>
        <v>3.0303020437004058E-2</v>
      </c>
      <c r="P55" s="6">
        <f>IFERROR(Table1[[#This Row],[Overall conversion]]/Table1[[#This Row],[overall Conversion last week same day]]-1,"NA")</f>
        <v>3.9797604387794561E-2</v>
      </c>
      <c r="Q55" s="6">
        <f>Table1[[#This Row],[Menu]]/Table1[[#This Row],[Listing]]</f>
        <v>0.25749998182982631</v>
      </c>
      <c r="R55" s="6">
        <f>Table1[[#This Row],[Carts]]/Table1[[#This Row],[Menu]]</f>
        <v>0.40400002875145574</v>
      </c>
      <c r="S55" s="6">
        <f>Table1[[#This Row],[Payments]]/Table1[[#This Row],[Carts]]</f>
        <v>0.75919963201471941</v>
      </c>
      <c r="T55" s="6">
        <f>Table1[[#This Row],[Orders]]/Table1[[#This Row],[Payments]]</f>
        <v>0.78719999085468673</v>
      </c>
      <c r="U55" s="33">
        <f>Table1[[#This Row],[L2M]]/Q48-1</f>
        <v>9.8039580614668331E-3</v>
      </c>
      <c r="V55" s="33">
        <f>Table1[[#This Row],[M2C]]/R48-1</f>
        <v>5.6719670293858826E-8</v>
      </c>
      <c r="W55" s="33">
        <f>Table1[[#This Row],[C2P]]/S48-1</f>
        <v>2.9702737974934834E-2</v>
      </c>
      <c r="X55" s="33">
        <f>Table1[[#This Row],[P2O]]/T48-1</f>
        <v>-3.4143461735691716E-7</v>
      </c>
    </row>
    <row r="56" spans="2:24" x14ac:dyDescent="0.3">
      <c r="B56" s="10">
        <v>43519</v>
      </c>
      <c r="C56" s="8">
        <f>B56</f>
        <v>43519</v>
      </c>
      <c r="D56" s="2">
        <v>43094160</v>
      </c>
      <c r="E56" s="2">
        <v>9049773</v>
      </c>
      <c r="F56" s="2">
        <v>2923076</v>
      </c>
      <c r="G56" s="2">
        <v>1908184</v>
      </c>
      <c r="H56" s="2">
        <v>1443732</v>
      </c>
      <c r="I56" s="11">
        <f>Table1[[#This Row],[Date]]-7</f>
        <v>43512</v>
      </c>
      <c r="J56" s="5">
        <f>IFERROR(VLOOKUP(Table1[[#This Row],[last week date]],Table1[[#All],[Date]:[Orders]],7,FALSE), "NA")</f>
        <v>1768503</v>
      </c>
      <c r="K56" s="5">
        <f>IFERROR(VLOOKUP(Table1[[#This Row],[last week date]],Table1[[#All],[Date]:[Listing]],3,FALSE),"NA")</f>
        <v>45787545</v>
      </c>
      <c r="L56" s="13">
        <f>Table1[[#This Row],[Orders]]/Table1[[#This Row],[Listing]]</f>
        <v>3.3501801636230989E-2</v>
      </c>
      <c r="M56" s="13">
        <f>IFERROR(VLOOKUP(Table1[[#This Row],[last week date]],Table1[[#All],[Date]:[Overall conversion]],11,FALSE),"NA")</f>
        <v>3.8624106184334629E-2</v>
      </c>
      <c r="N56" s="15">
        <f>IFERROR((Table1[[#This Row],[Orders]]/Table1[[#This Row],[Orders of Same day last week]])-1,"NA")</f>
        <v>-0.18364175802924843</v>
      </c>
      <c r="O56" s="12">
        <f>IFERROR(Table1[[#This Row],[Listing]]/Table1[[#This Row],[listing of same day last week]]-1,"NA")</f>
        <v>-5.8823529411764719E-2</v>
      </c>
      <c r="P56" s="6">
        <f>IFERROR(Table1[[#This Row],[Overall conversion]]/Table1[[#This Row],[overall Conversion last week same day]]-1,"NA")</f>
        <v>-0.13261936790607654</v>
      </c>
      <c r="Q56" s="6">
        <f>Table1[[#This Row],[Menu]]/Table1[[#This Row],[Listing]]</f>
        <v>0.20999998607699977</v>
      </c>
      <c r="R56" s="6">
        <f>Table1[[#This Row],[Carts]]/Table1[[#This Row],[Menu]]</f>
        <v>0.32299992497049373</v>
      </c>
      <c r="S56" s="6">
        <f>Table1[[#This Row],[Payments]]/Table1[[#This Row],[Carts]]</f>
        <v>0.65279999562105129</v>
      </c>
      <c r="T56" s="6">
        <f>Table1[[#This Row],[Orders]]/Table1[[#This Row],[Payments]]</f>
        <v>0.75659999245355791</v>
      </c>
      <c r="U56" s="33">
        <f>Table1[[#This Row],[L2M]]/Q49-1</f>
        <v>-1.9607894242600565E-2</v>
      </c>
      <c r="V56" s="33">
        <f>Table1[[#This Row],[M2C]]/R49-1</f>
        <v>-5.0000140905708257E-2</v>
      </c>
      <c r="W56" s="33">
        <f>Table1[[#This Row],[C2P]]/S49-1</f>
        <v>-4.9504715326525561E-2</v>
      </c>
      <c r="X56" s="33">
        <f>Table1[[#This Row],[P2O]]/T49-1</f>
        <v>-2.020231884422008E-2</v>
      </c>
    </row>
    <row r="57" spans="2:24" x14ac:dyDescent="0.3">
      <c r="B57" s="10">
        <v>43520</v>
      </c>
      <c r="C57" s="8">
        <f>B57</f>
        <v>43520</v>
      </c>
      <c r="D57" s="2">
        <v>44440853</v>
      </c>
      <c r="E57" s="2">
        <v>8959276</v>
      </c>
      <c r="F57" s="2">
        <v>3168000</v>
      </c>
      <c r="G57" s="2">
        <v>2046528</v>
      </c>
      <c r="H57" s="2">
        <v>1644180</v>
      </c>
      <c r="I57" s="11">
        <f>Table1[[#This Row],[Date]]-7</f>
        <v>43513</v>
      </c>
      <c r="J57" s="5">
        <f>IFERROR(VLOOKUP(Table1[[#This Row],[last week date]],Table1[[#All],[Date]:[Orders]],7,FALSE), "NA")</f>
        <v>1579683</v>
      </c>
      <c r="K57" s="5">
        <f>IFERROR(VLOOKUP(Table1[[#This Row],[last week date]],Table1[[#All],[Date]:[Listing]],3,FALSE),"NA")</f>
        <v>45338648</v>
      </c>
      <c r="L57" s="13">
        <f>Table1[[#This Row],[Orders]]/Table1[[#This Row],[Listing]]</f>
        <v>3.699703963828057E-2</v>
      </c>
      <c r="M57" s="13">
        <f>IFERROR(VLOOKUP(Table1[[#This Row],[last week date]],Table1[[#All],[Date]:[Overall conversion]],11,FALSE),"NA")</f>
        <v>3.4841863833257665E-2</v>
      </c>
      <c r="N57" s="15">
        <f>IFERROR((Table1[[#This Row],[Orders]]/Table1[[#This Row],[Orders of Same day last week]])-1,"NA")</f>
        <v>4.0829077732684294E-2</v>
      </c>
      <c r="O57" s="12">
        <f>IFERROR(Table1[[#This Row],[Listing]]/Table1[[#This Row],[listing of same day last week]]-1,"NA")</f>
        <v>-1.9801979979641171E-2</v>
      </c>
      <c r="P57" s="6">
        <f>IFERROR(Table1[[#This Row],[Overall conversion]]/Table1[[#This Row],[overall Conversion last week same day]]-1,"NA")</f>
        <v>6.1855927551318857E-2</v>
      </c>
      <c r="Q57" s="6">
        <f>Table1[[#This Row],[Menu]]/Table1[[#This Row],[Listing]]</f>
        <v>0.201600000792064</v>
      </c>
      <c r="R57" s="6">
        <f>Table1[[#This Row],[Carts]]/Table1[[#This Row],[Menu]]</f>
        <v>0.35360000071434344</v>
      </c>
      <c r="S57" s="6">
        <f>Table1[[#This Row],[Payments]]/Table1[[#This Row],[Carts]]</f>
        <v>0.64600000000000002</v>
      </c>
      <c r="T57" s="6">
        <f>Table1[[#This Row],[Orders]]/Table1[[#This Row],[Payments]]</f>
        <v>0.80339970916596304</v>
      </c>
      <c r="U57" s="33">
        <f>Table1[[#This Row],[L2M]]/Q50-1</f>
        <v>-7.6923005878521966E-2</v>
      </c>
      <c r="V57" s="33">
        <f>Table1[[#This Row],[M2C]]/R50-1</f>
        <v>8.333324971330458E-2</v>
      </c>
      <c r="W57" s="33">
        <f>Table1[[#This Row],[C2P]]/S50-1</f>
        <v>0</v>
      </c>
      <c r="X57" s="33">
        <f>Table1[[#This Row],[P2O]]/T50-1</f>
        <v>6.1855927787890064E-2</v>
      </c>
    </row>
    <row r="58" spans="2:24" x14ac:dyDescent="0.3">
      <c r="B58" s="10">
        <v>43521</v>
      </c>
      <c r="C58" s="8">
        <f>B58</f>
        <v>43521</v>
      </c>
      <c r="D58" s="2">
        <v>21065820</v>
      </c>
      <c r="E58" s="2">
        <v>5055796</v>
      </c>
      <c r="F58" s="2">
        <v>2042541</v>
      </c>
      <c r="G58" s="2">
        <v>1505966</v>
      </c>
      <c r="H58" s="2">
        <v>1271939</v>
      </c>
      <c r="I58" s="11">
        <f>Table1[[#This Row],[Date]]-7</f>
        <v>43514</v>
      </c>
      <c r="J58" s="5">
        <f>IFERROR(VLOOKUP(Table1[[#This Row],[last week date]],Table1[[#All],[Date]:[Orders]],7,FALSE), "NA")</f>
        <v>1431960</v>
      </c>
      <c r="K58" s="5">
        <f>IFERROR(VLOOKUP(Table1[[#This Row],[last week date]],Table1[[#All],[Date]:[Listing]],3,FALSE),"NA")</f>
        <v>21717340</v>
      </c>
      <c r="L58" s="13">
        <f>Table1[[#This Row],[Orders]]/Table1[[#This Row],[Listing]]</f>
        <v>6.0379277901358691E-2</v>
      </c>
      <c r="M58" s="13">
        <f>IFERROR(VLOOKUP(Table1[[#This Row],[last week date]],Table1[[#All],[Date]:[Overall conversion]],11,FALSE),"NA")</f>
        <v>6.5936251861415815E-2</v>
      </c>
      <c r="N58" s="15">
        <f>IFERROR((Table1[[#This Row],[Orders]]/Table1[[#This Row],[Orders of Same day last week]])-1,"NA")</f>
        <v>-0.11174962987792958</v>
      </c>
      <c r="O58" s="12">
        <f>IFERROR(Table1[[#This Row],[Listing]]/Table1[[#This Row],[listing of same day last week]]-1,"NA")</f>
        <v>-2.9999990790768982E-2</v>
      </c>
      <c r="P58" s="6">
        <f>IFERROR(Table1[[#This Row],[Overall conversion]]/Table1[[#This Row],[overall Conversion last week same day]]-1,"NA")</f>
        <v>-8.427797764023226E-2</v>
      </c>
      <c r="Q58" s="6">
        <f>Table1[[#This Row],[Menu]]/Table1[[#This Row],[Listing]]</f>
        <v>0.2399999620237902</v>
      </c>
      <c r="R58" s="6">
        <f>Table1[[#This Row],[Carts]]/Table1[[#This Row],[Menu]]</f>
        <v>0.40399988448901025</v>
      </c>
      <c r="S58" s="6">
        <f>Table1[[#This Row],[Payments]]/Table1[[#This Row],[Carts]]</f>
        <v>0.73730025492756324</v>
      </c>
      <c r="T58" s="6">
        <f>Table1[[#This Row],[Orders]]/Table1[[#This Row],[Payments]]</f>
        <v>0.84460007729258169</v>
      </c>
      <c r="U58" s="33">
        <f>Table1[[#This Row],[L2M]]/Q51-1</f>
        <v>-6.7961304195611305E-2</v>
      </c>
      <c r="V58" s="33">
        <f>Table1[[#This Row],[M2C]]/R51-1</f>
        <v>-3.8095390258688577E-2</v>
      </c>
      <c r="W58" s="33">
        <f>Table1[[#This Row],[C2P]]/S51-1</f>
        <v>-3.8094614313931019E-2</v>
      </c>
      <c r="X58" s="33">
        <f>Table1[[#This Row],[P2O]]/T51-1</f>
        <v>6.1855333773228383E-2</v>
      </c>
    </row>
    <row r="59" spans="2:24" x14ac:dyDescent="0.3">
      <c r="B59" s="10">
        <v>43522</v>
      </c>
      <c r="C59" s="8">
        <f>B59</f>
        <v>43522</v>
      </c>
      <c r="D59" s="2">
        <v>22368860</v>
      </c>
      <c r="E59" s="2">
        <v>5480370</v>
      </c>
      <c r="F59" s="2">
        <v>2257912</v>
      </c>
      <c r="G59" s="2">
        <v>1681241</v>
      </c>
      <c r="H59" s="2">
        <v>1364832</v>
      </c>
      <c r="I59" s="11">
        <f>Table1[[#This Row],[Date]]-7</f>
        <v>43515</v>
      </c>
      <c r="J59" s="5">
        <f>IFERROR(VLOOKUP(Table1[[#This Row],[last week date]],Table1[[#All],[Date]:[Orders]],7,FALSE), "NA")</f>
        <v>620260</v>
      </c>
      <c r="K59" s="5">
        <f>IFERROR(VLOOKUP(Table1[[#This Row],[last week date]],Table1[[#All],[Date]:[Listing]],3,FALSE),"NA")</f>
        <v>21934513</v>
      </c>
      <c r="L59" s="13">
        <f>Table1[[#This Row],[Orders]]/Table1[[#This Row],[Listing]]</f>
        <v>6.1014821497385206E-2</v>
      </c>
      <c r="M59" s="13">
        <f>IFERROR(VLOOKUP(Table1[[#This Row],[last week date]],Table1[[#All],[Date]:[Overall conversion]],11,FALSE),"NA")</f>
        <v>2.8277810407735061E-2</v>
      </c>
      <c r="N59" s="15">
        <f>IFERROR((Table1[[#This Row],[Orders]]/Table1[[#This Row],[Orders of Same day last week]])-1,"NA")</f>
        <v>1.2004191790539451</v>
      </c>
      <c r="O59" s="12">
        <f>IFERROR(Table1[[#This Row],[Listing]]/Table1[[#This Row],[listing of same day last week]]-1,"NA")</f>
        <v>1.9801989677181275E-2</v>
      </c>
      <c r="P59" s="6">
        <f>IFERROR(Table1[[#This Row],[Overall conversion]]/Table1[[#This Row],[overall Conversion last week same day]]-1,"NA")</f>
        <v>1.157692572996929</v>
      </c>
      <c r="Q59" s="6">
        <f>Table1[[#This Row],[Menu]]/Table1[[#This Row],[Listing]]</f>
        <v>0.24499996870649643</v>
      </c>
      <c r="R59" s="6">
        <f>Table1[[#This Row],[Carts]]/Table1[[#This Row],[Menu]]</f>
        <v>0.41199991971345001</v>
      </c>
      <c r="S59" s="6">
        <f>Table1[[#This Row],[Payments]]/Table1[[#This Row],[Carts]]</f>
        <v>0.74459987811748196</v>
      </c>
      <c r="T59" s="6">
        <f>Table1[[#This Row],[Orders]]/Table1[[#This Row],[Payments]]</f>
        <v>0.81180033082704983</v>
      </c>
      <c r="U59" s="33">
        <f>Table1[[#This Row],[L2M]]/Q52-1</f>
        <v>-4.8543794424207753E-2</v>
      </c>
      <c r="V59" s="33">
        <f>Table1[[#This Row],[M2C]]/R52-1</f>
        <v>1.4523805158365186</v>
      </c>
      <c r="W59" s="33">
        <f>Table1[[#This Row],[C2P]]/S52-1</f>
        <v>-2.8570404886888778E-2</v>
      </c>
      <c r="X59" s="33">
        <f>Table1[[#This Row],[P2O]]/T52-1</f>
        <v>-4.8077534554121337E-2</v>
      </c>
    </row>
    <row r="60" spans="2:24" x14ac:dyDescent="0.3">
      <c r="B60" s="10">
        <v>43523</v>
      </c>
      <c r="C60" s="8">
        <f>B60</f>
        <v>43523</v>
      </c>
      <c r="D60" s="2">
        <v>21500167</v>
      </c>
      <c r="E60" s="2">
        <v>5482542</v>
      </c>
      <c r="F60" s="2">
        <v>2105296</v>
      </c>
      <c r="G60" s="2">
        <v>1613709</v>
      </c>
      <c r="H60" s="2">
        <v>1323241</v>
      </c>
      <c r="I60" s="11">
        <f>Table1[[#This Row],[Date]]-7</f>
        <v>43516</v>
      </c>
      <c r="J60" s="5">
        <f>IFERROR(VLOOKUP(Table1[[#This Row],[last week date]],Table1[[#All],[Date]:[Orders]],7,FALSE), "NA")</f>
        <v>1222680</v>
      </c>
      <c r="K60" s="5">
        <f>IFERROR(VLOOKUP(Table1[[#This Row],[last week date]],Table1[[#All],[Date]:[Listing]],3,FALSE),"NA")</f>
        <v>22151687</v>
      </c>
      <c r="L60" s="13">
        <f>Table1[[#This Row],[Orders]]/Table1[[#This Row],[Listing]]</f>
        <v>6.1545614971269758E-2</v>
      </c>
      <c r="M60" s="13">
        <f>IFERROR(VLOOKUP(Table1[[#This Row],[last week date]],Table1[[#All],[Date]:[Overall conversion]],11,FALSE),"NA")</f>
        <v>5.5195796148618387E-2</v>
      </c>
      <c r="N60" s="15">
        <f>IFERROR((Table1[[#This Row],[Orders]]/Table1[[#This Row],[Orders of Same day last week]])-1,"NA")</f>
        <v>8.2246376811594191E-2</v>
      </c>
      <c r="O60" s="12">
        <f>IFERROR(Table1[[#This Row],[Listing]]/Table1[[#This Row],[listing of same day last week]]-1,"NA")</f>
        <v>-2.9411755411675844E-2</v>
      </c>
      <c r="P60" s="6">
        <f>IFERROR(Table1[[#This Row],[Overall conversion]]/Table1[[#This Row],[overall Conversion last week same day]]-1,"NA")</f>
        <v>0.11504171088598958</v>
      </c>
      <c r="Q60" s="6">
        <f>Table1[[#This Row],[Menu]]/Table1[[#This Row],[Listing]]</f>
        <v>0.25499997279090902</v>
      </c>
      <c r="R60" s="6">
        <f>Table1[[#This Row],[Carts]]/Table1[[#This Row],[Menu]]</f>
        <v>0.38399997665316565</v>
      </c>
      <c r="S60" s="6">
        <f>Table1[[#This Row],[Payments]]/Table1[[#This Row],[Carts]]</f>
        <v>0.76649981760284536</v>
      </c>
      <c r="T60" s="6">
        <f>Table1[[#This Row],[Orders]]/Table1[[#This Row],[Payments]]</f>
        <v>0.81999976451764223</v>
      </c>
      <c r="U60" s="33">
        <f>Table1[[#This Row],[L2M]]/Q53-1</f>
        <v>4.0816275883501785E-2</v>
      </c>
      <c r="V60" s="33">
        <f>Table1[[#This Row],[M2C]]/R53-1</f>
        <v>-1.0309223843541604E-2</v>
      </c>
      <c r="W60" s="33">
        <f>Table1[[#This Row],[C2P]]/S53-1</f>
        <v>5.0000071181356409E-2</v>
      </c>
      <c r="X60" s="33">
        <f>Table1[[#This Row],[P2O]]/T53-1</f>
        <v>3.092764911433088E-2</v>
      </c>
    </row>
    <row r="61" spans="2:24" x14ac:dyDescent="0.3">
      <c r="B61" s="10">
        <v>43524</v>
      </c>
      <c r="C61" s="8">
        <f>B61</f>
        <v>43524</v>
      </c>
      <c r="D61" s="2">
        <v>22586034</v>
      </c>
      <c r="E61" s="2">
        <v>5759438</v>
      </c>
      <c r="F61" s="2">
        <v>2280737</v>
      </c>
      <c r="G61" s="2">
        <v>1648289</v>
      </c>
      <c r="H61" s="2">
        <v>1405660</v>
      </c>
      <c r="I61" s="11">
        <f>Table1[[#This Row],[Date]]-7</f>
        <v>43517</v>
      </c>
      <c r="J61" s="5">
        <f>IFERROR(VLOOKUP(Table1[[#This Row],[last week date]],Table1[[#All],[Date]:[Orders]],7,FALSE), "NA")</f>
        <v>1149121</v>
      </c>
      <c r="K61" s="5">
        <f>IFERROR(VLOOKUP(Table1[[#This Row],[last week date]],Table1[[#All],[Date]:[Listing]],3,FALSE),"NA")</f>
        <v>20848646</v>
      </c>
      <c r="L61" s="13">
        <f>Table1[[#This Row],[Orders]]/Table1[[#This Row],[Listing]]</f>
        <v>6.2235804656984049E-2</v>
      </c>
      <c r="M61" s="13">
        <f>IFERROR(VLOOKUP(Table1[[#This Row],[last week date]],Table1[[#All],[Date]:[Overall conversion]],11,FALSE),"NA")</f>
        <v>5.5117296346247138E-2</v>
      </c>
      <c r="N61" s="15">
        <f>IFERROR((Table1[[#This Row],[Orders]]/Table1[[#This Row],[Orders of Same day last week]])-1,"NA")</f>
        <v>0.22324803045110131</v>
      </c>
      <c r="O61" s="12">
        <f>IFERROR(Table1[[#This Row],[Listing]]/Table1[[#This Row],[listing of same day last week]]-1,"NA")</f>
        <v>8.3333373303954517E-2</v>
      </c>
      <c r="P61" s="6">
        <f>IFERROR(Table1[[#This Row],[Overall conversion]]/Table1[[#This Row],[overall Conversion last week same day]]-1,"NA")</f>
        <v>0.12915198644756454</v>
      </c>
      <c r="Q61" s="6">
        <f>Table1[[#This Row],[Menu]]/Table1[[#This Row],[Listing]]</f>
        <v>0.25499997033565081</v>
      </c>
      <c r="R61" s="6">
        <f>Table1[[#This Row],[Carts]]/Table1[[#This Row],[Menu]]</f>
        <v>0.39599992221463276</v>
      </c>
      <c r="S61" s="6">
        <f>Table1[[#This Row],[Payments]]/Table1[[#This Row],[Carts]]</f>
        <v>0.72270016227210765</v>
      </c>
      <c r="T61" s="6">
        <f>Table1[[#This Row],[Orders]]/Table1[[#This Row],[Payments]]</f>
        <v>0.85279947873218831</v>
      </c>
      <c r="U61" s="33">
        <f>Table1[[#This Row],[L2M]]/Q54-1</f>
        <v>6.2499884892301072E-2</v>
      </c>
      <c r="V61" s="33">
        <f>Table1[[#This Row],[M2C]]/R54-1</f>
        <v>3.1249904776907478E-2</v>
      </c>
      <c r="W61" s="33">
        <f>Table1[[#This Row],[C2P]]/S54-1</f>
        <v>-3.8834781612481994E-2</v>
      </c>
      <c r="X61" s="33">
        <f>Table1[[#This Row],[P2O]]/T54-1</f>
        <v>7.2164795630487166E-2</v>
      </c>
    </row>
    <row r="62" spans="2:24" x14ac:dyDescent="0.3">
      <c r="B62" s="10">
        <v>43525</v>
      </c>
      <c r="C62" s="8">
        <f>B62</f>
        <v>43525</v>
      </c>
      <c r="D62" s="2">
        <v>22368860</v>
      </c>
      <c r="E62" s="2">
        <v>5815903</v>
      </c>
      <c r="F62" s="2">
        <v>2442679</v>
      </c>
      <c r="G62" s="2">
        <v>1872313</v>
      </c>
      <c r="H62" s="2">
        <v>1458532</v>
      </c>
      <c r="I62" s="11">
        <f>Table1[[#This Row],[Date]]-7</f>
        <v>43518</v>
      </c>
      <c r="J62" s="5">
        <f>IFERROR(VLOOKUP(Table1[[#This Row],[last week date]],Table1[[#All],[Date]:[Orders]],7,FALSE), "NA")</f>
        <v>1377230</v>
      </c>
      <c r="K62" s="5">
        <f>IFERROR(VLOOKUP(Table1[[#This Row],[last week date]],Table1[[#All],[Date]:[Listing]],3,FALSE),"NA")</f>
        <v>22151687</v>
      </c>
      <c r="L62" s="13">
        <f>Table1[[#This Row],[Orders]]/Table1[[#This Row],[Listing]]</f>
        <v>6.5203680473658474E-2</v>
      </c>
      <c r="M62" s="13">
        <f>IFERROR(VLOOKUP(Table1[[#This Row],[last week date]],Table1[[#All],[Date]:[Overall conversion]],11,FALSE),"NA")</f>
        <v>6.2172691407205237E-2</v>
      </c>
      <c r="N62" s="15">
        <f>IFERROR((Table1[[#This Row],[Orders]]/Table1[[#This Row],[Orders of Same day last week]])-1,"NA")</f>
        <v>5.9032986501891482E-2</v>
      </c>
      <c r="O62" s="12">
        <f>IFERROR(Table1[[#This Row],[Listing]]/Table1[[#This Row],[listing of same day last week]]-1,"NA")</f>
        <v>9.80390342279569E-3</v>
      </c>
      <c r="P62" s="6">
        <f>IFERROR(Table1[[#This Row],[Overall conversion]]/Table1[[#This Row],[overall Conversion last week same day]]-1,"NA")</f>
        <v>4.8751131692233107E-2</v>
      </c>
      <c r="Q62" s="6">
        <f>Table1[[#This Row],[Menu]]/Table1[[#This Row],[Listing]]</f>
        <v>0.25999997317699697</v>
      </c>
      <c r="R62" s="6">
        <f>Table1[[#This Row],[Carts]]/Table1[[#This Row],[Menu]]</f>
        <v>0.41999995529499029</v>
      </c>
      <c r="S62" s="6">
        <f>Table1[[#This Row],[Payments]]/Table1[[#This Row],[Carts]]</f>
        <v>0.76649981434318626</v>
      </c>
      <c r="T62" s="6">
        <f>Table1[[#This Row],[Orders]]/Table1[[#This Row],[Payments]]</f>
        <v>0.77900009239908075</v>
      </c>
      <c r="U62" s="33">
        <f>Table1[[#This Row],[L2M]]/Q55-1</f>
        <v>9.7087049459398944E-3</v>
      </c>
      <c r="V62" s="33">
        <f>Table1[[#This Row],[M2C]]/R55-1</f>
        <v>3.9603775754624593E-2</v>
      </c>
      <c r="W62" s="33">
        <f>Table1[[#This Row],[C2P]]/S55-1</f>
        <v>9.6156294347693461E-3</v>
      </c>
      <c r="X62" s="33">
        <f>Table1[[#This Row],[P2O]]/T55-1</f>
        <v>-1.0416537793278002E-2</v>
      </c>
    </row>
    <row r="63" spans="2:24" x14ac:dyDescent="0.3">
      <c r="B63" s="10">
        <v>43526</v>
      </c>
      <c r="C63" s="8">
        <f>B63</f>
        <v>43526</v>
      </c>
      <c r="D63" s="2">
        <v>46685340</v>
      </c>
      <c r="E63" s="2">
        <v>9803921</v>
      </c>
      <c r="F63" s="2">
        <v>3333333</v>
      </c>
      <c r="G63" s="2">
        <v>1110666</v>
      </c>
      <c r="H63" s="2">
        <v>900972</v>
      </c>
      <c r="I63" s="11">
        <f>Table1[[#This Row],[Date]]-7</f>
        <v>43519</v>
      </c>
      <c r="J63" s="5">
        <f>IFERROR(VLOOKUP(Table1[[#This Row],[last week date]],Table1[[#All],[Date]:[Orders]],7,FALSE), "NA")</f>
        <v>1443732</v>
      </c>
      <c r="K63" s="5">
        <f>IFERROR(VLOOKUP(Table1[[#This Row],[last week date]],Table1[[#All],[Date]:[Listing]],3,FALSE),"NA")</f>
        <v>43094160</v>
      </c>
      <c r="L63" s="13">
        <f>Table1[[#This Row],[Orders]]/Table1[[#This Row],[Listing]]</f>
        <v>1.9298820571939712E-2</v>
      </c>
      <c r="M63" s="13">
        <f>IFERROR(VLOOKUP(Table1[[#This Row],[last week date]],Table1[[#All],[Date]:[Overall conversion]],11,FALSE),"NA")</f>
        <v>3.3501801636230989E-2</v>
      </c>
      <c r="N63" s="15">
        <f>IFERROR((Table1[[#This Row],[Orders]]/Table1[[#This Row],[Orders of Same day last week]])-1,"NA")</f>
        <v>-0.37594234941110949</v>
      </c>
      <c r="O63" s="12">
        <f>IFERROR(Table1[[#This Row],[Listing]]/Table1[[#This Row],[listing of same day last week]]-1,"NA")</f>
        <v>8.3333333333333259E-2</v>
      </c>
      <c r="P63" s="6">
        <f>IFERROR(Table1[[#This Row],[Overall conversion]]/Table1[[#This Row],[overall Conversion last week same day]]-1,"NA")</f>
        <v>-0.42394678407179354</v>
      </c>
      <c r="Q63" s="6">
        <f>Table1[[#This Row],[Menu]]/Table1[[#This Row],[Listing]]</f>
        <v>0.20999999143199985</v>
      </c>
      <c r="R63" s="6">
        <f>Table1[[#This Row],[Carts]]/Table1[[#This Row],[Menu]]</f>
        <v>0.33999998571999918</v>
      </c>
      <c r="S63" s="6">
        <f>Table1[[#This Row],[Payments]]/Table1[[#This Row],[Carts]]</f>
        <v>0.33319983331998332</v>
      </c>
      <c r="T63" s="6">
        <f>Table1[[#This Row],[Orders]]/Table1[[#This Row],[Payments]]</f>
        <v>0.81119976662651061</v>
      </c>
      <c r="U63" s="33">
        <f>Table1[[#This Row],[L2M]]/Q56-1</f>
        <v>2.550000210987946E-8</v>
      </c>
      <c r="V63" s="33">
        <f>Table1[[#This Row],[M2C]]/R56-1</f>
        <v>5.2631779252142019E-2</v>
      </c>
      <c r="W63" s="33">
        <f>Table1[[#This Row],[C2P]]/S56-1</f>
        <v>-0.48958358524039425</v>
      </c>
      <c r="X63" s="33">
        <f>Table1[[#This Row],[P2O]]/T56-1</f>
        <v>7.2164650697249533E-2</v>
      </c>
    </row>
    <row r="64" spans="2:24" x14ac:dyDescent="0.3">
      <c r="B64" s="10">
        <v>43527</v>
      </c>
      <c r="C64" s="8">
        <f>B64</f>
        <v>43527</v>
      </c>
      <c r="D64" s="2">
        <v>43991955</v>
      </c>
      <c r="E64" s="2">
        <v>8961161</v>
      </c>
      <c r="F64" s="2">
        <v>2924923</v>
      </c>
      <c r="G64" s="2">
        <v>2088395</v>
      </c>
      <c r="H64" s="2">
        <v>1694106</v>
      </c>
      <c r="I64" s="11">
        <f>Table1[[#This Row],[Date]]-7</f>
        <v>43520</v>
      </c>
      <c r="J64" s="5">
        <f>IFERROR(VLOOKUP(Table1[[#This Row],[last week date]],Table1[[#All],[Date]:[Orders]],7,FALSE), "NA")</f>
        <v>1644180</v>
      </c>
      <c r="K64" s="5">
        <f>IFERROR(VLOOKUP(Table1[[#This Row],[last week date]],Table1[[#All],[Date]:[Listing]],3,FALSE),"NA")</f>
        <v>44440853</v>
      </c>
      <c r="L64" s="13">
        <f>Table1[[#This Row],[Orders]]/Table1[[#This Row],[Listing]]</f>
        <v>3.8509450193791116E-2</v>
      </c>
      <c r="M64" s="13">
        <f>IFERROR(VLOOKUP(Table1[[#This Row],[last week date]],Table1[[#All],[Date]:[Overall conversion]],11,FALSE),"NA")</f>
        <v>3.699703963828057E-2</v>
      </c>
      <c r="N64" s="15">
        <f>IFERROR((Table1[[#This Row],[Orders]]/Table1[[#This Row],[Orders of Same day last week]])-1,"NA")</f>
        <v>3.03652884720651E-2</v>
      </c>
      <c r="O64" s="12">
        <f>IFERROR(Table1[[#This Row],[Listing]]/Table1[[#This Row],[listing of same day last week]]-1,"NA")</f>
        <v>-1.0101021238273722E-2</v>
      </c>
      <c r="P64" s="6">
        <f>IFERROR(Table1[[#This Row],[Overall conversion]]/Table1[[#This Row],[overall Conversion last week same day]]-1,"NA")</f>
        <v>4.0879231697923846E-2</v>
      </c>
      <c r="Q64" s="6">
        <f>Table1[[#This Row],[Menu]]/Table1[[#This Row],[Listing]]</f>
        <v>0.20369999469221134</v>
      </c>
      <c r="R64" s="6">
        <f>Table1[[#This Row],[Carts]]/Table1[[#This Row],[Menu]]</f>
        <v>0.3264000055349971</v>
      </c>
      <c r="S64" s="6">
        <f>Table1[[#This Row],[Payments]]/Table1[[#This Row],[Carts]]</f>
        <v>0.71399999247843449</v>
      </c>
      <c r="T64" s="6">
        <f>Table1[[#This Row],[Orders]]/Table1[[#This Row],[Payments]]</f>
        <v>0.81119998850792119</v>
      </c>
      <c r="U64" s="33">
        <f>Table1[[#This Row],[L2M]]/Q57-1</f>
        <v>1.0416636368535181E-2</v>
      </c>
      <c r="V64" s="33">
        <f>Table1[[#This Row],[M2C]]/R57-1</f>
        <v>-7.6923063134606506E-2</v>
      </c>
      <c r="W64" s="33">
        <f>Table1[[#This Row],[C2P]]/S57-1</f>
        <v>0.10526314625144662</v>
      </c>
      <c r="X64" s="33">
        <f>Table1[[#This Row],[P2O]]/T57-1</f>
        <v>9.7090890785309636E-3</v>
      </c>
    </row>
    <row r="65" spans="2:24" x14ac:dyDescent="0.3">
      <c r="B65" s="10">
        <v>43528</v>
      </c>
      <c r="C65" s="8">
        <f>B65</f>
        <v>43528</v>
      </c>
      <c r="D65" s="2">
        <v>21717340</v>
      </c>
      <c r="E65" s="2">
        <v>5700801</v>
      </c>
      <c r="F65" s="2">
        <v>2371533</v>
      </c>
      <c r="G65" s="2">
        <v>1765843</v>
      </c>
      <c r="H65" s="2">
        <v>1375592</v>
      </c>
      <c r="I65" s="11">
        <f>Table1[[#This Row],[Date]]-7</f>
        <v>43521</v>
      </c>
      <c r="J65" s="5">
        <f>IFERROR(VLOOKUP(Table1[[#This Row],[last week date]],Table1[[#All],[Date]:[Orders]],7,FALSE), "NA")</f>
        <v>1271939</v>
      </c>
      <c r="K65" s="5">
        <f>IFERROR(VLOOKUP(Table1[[#This Row],[last week date]],Table1[[#All],[Date]:[Listing]],3,FALSE),"NA")</f>
        <v>21065820</v>
      </c>
      <c r="L65" s="13">
        <f>Table1[[#This Row],[Orders]]/Table1[[#This Row],[Listing]]</f>
        <v>6.3340722206310721E-2</v>
      </c>
      <c r="M65" s="13">
        <f>IFERROR(VLOOKUP(Table1[[#This Row],[last week date]],Table1[[#All],[Date]:[Overall conversion]],11,FALSE),"NA")</f>
        <v>6.0379277901358691E-2</v>
      </c>
      <c r="N65" s="15">
        <f>IFERROR((Table1[[#This Row],[Orders]]/Table1[[#This Row],[Orders of Same day last week]])-1,"NA")</f>
        <v>8.1492115581014435E-2</v>
      </c>
      <c r="O65" s="12">
        <f>IFERROR(Table1[[#This Row],[Listing]]/Table1[[#This Row],[listing of same day last week]]-1,"NA")</f>
        <v>3.0927825263863395E-2</v>
      </c>
      <c r="P65" s="6">
        <f>IFERROR(Table1[[#This Row],[Overall conversion]]/Table1[[#This Row],[overall Conversion last week same day]]-1,"NA")</f>
        <v>4.9047362073294742E-2</v>
      </c>
      <c r="Q65" s="6">
        <f>Table1[[#This Row],[Menu]]/Table1[[#This Row],[Listing]]</f>
        <v>0.2624999654653839</v>
      </c>
      <c r="R65" s="6">
        <f>Table1[[#This Row],[Carts]]/Table1[[#This Row],[Menu]]</f>
        <v>0.4159999621105876</v>
      </c>
      <c r="S65" s="6">
        <f>Table1[[#This Row],[Payments]]/Table1[[#This Row],[Carts]]</f>
        <v>0.74459980105695345</v>
      </c>
      <c r="T65" s="6">
        <f>Table1[[#This Row],[Orders]]/Table1[[#This Row],[Payments]]</f>
        <v>0.77900017158943347</v>
      </c>
      <c r="U65" s="33">
        <f>Table1[[#This Row],[L2M]]/Q58-1</f>
        <v>9.3750029174435312E-2</v>
      </c>
      <c r="V65" s="33">
        <f>Table1[[#This Row],[M2C]]/R58-1</f>
        <v>2.9703170922326771E-2</v>
      </c>
      <c r="W65" s="33">
        <f>Table1[[#This Row],[C2P]]/S58-1</f>
        <v>9.900371091160709E-3</v>
      </c>
      <c r="X65" s="33">
        <f>Table1[[#This Row],[P2O]]/T58-1</f>
        <v>-7.7669784158003852E-2</v>
      </c>
    </row>
    <row r="66" spans="2:24" x14ac:dyDescent="0.3">
      <c r="B66" s="10">
        <v>43529</v>
      </c>
      <c r="C66" s="8">
        <f>B66</f>
        <v>43529</v>
      </c>
      <c r="D66" s="2">
        <v>21717340</v>
      </c>
      <c r="E66" s="2">
        <v>5266455</v>
      </c>
      <c r="F66" s="2">
        <v>2001252</v>
      </c>
      <c r="G66" s="2">
        <v>1490132</v>
      </c>
      <c r="H66" s="2">
        <v>1258566</v>
      </c>
      <c r="I66" s="11">
        <f>Table1[[#This Row],[Date]]-7</f>
        <v>43522</v>
      </c>
      <c r="J66" s="5">
        <f>IFERROR(VLOOKUP(Table1[[#This Row],[last week date]],Table1[[#All],[Date]:[Orders]],7,FALSE), "NA")</f>
        <v>1364832</v>
      </c>
      <c r="K66" s="5">
        <f>IFERROR(VLOOKUP(Table1[[#This Row],[last week date]],Table1[[#All],[Date]:[Listing]],3,FALSE),"NA")</f>
        <v>22368860</v>
      </c>
      <c r="L66" s="13">
        <f>Table1[[#This Row],[Orders]]/Table1[[#This Row],[Listing]]</f>
        <v>5.7952124891906653E-2</v>
      </c>
      <c r="M66" s="13">
        <f>IFERROR(VLOOKUP(Table1[[#This Row],[last week date]],Table1[[#All],[Date]:[Overall conversion]],11,FALSE),"NA")</f>
        <v>6.1014821497385206E-2</v>
      </c>
      <c r="N66" s="15">
        <f>IFERROR((Table1[[#This Row],[Orders]]/Table1[[#This Row],[Orders of Same day last week]])-1,"NA")</f>
        <v>-7.7860132236055479E-2</v>
      </c>
      <c r="O66" s="12">
        <f>IFERROR(Table1[[#This Row],[Listing]]/Table1[[#This Row],[listing of same day last week]]-1,"NA")</f>
        <v>-2.9126204911649523E-2</v>
      </c>
      <c r="P66" s="6">
        <f>IFERROR(Table1[[#This Row],[Overall conversion]]/Table1[[#This Row],[overall Conversion last week same day]]-1,"NA")</f>
        <v>-5.019594469533617E-2</v>
      </c>
      <c r="Q66" s="6">
        <f>Table1[[#This Row],[Menu]]/Table1[[#This Row],[Listing]]</f>
        <v>0.24250000230230775</v>
      </c>
      <c r="R66" s="6">
        <f>Table1[[#This Row],[Carts]]/Table1[[#This Row],[Menu]]</f>
        <v>0.37999982910705588</v>
      </c>
      <c r="S66" s="6">
        <f>Table1[[#This Row],[Payments]]/Table1[[#This Row],[Carts]]</f>
        <v>0.74459988047482273</v>
      </c>
      <c r="T66" s="6">
        <f>Table1[[#This Row],[Orders]]/Table1[[#This Row],[Payments]]</f>
        <v>0.84460034413058704</v>
      </c>
      <c r="U66" s="33">
        <f>Table1[[#This Row],[L2M]]/Q59-1</f>
        <v>-1.0203945810228099E-2</v>
      </c>
      <c r="V66" s="33">
        <f>Table1[[#This Row],[M2C]]/R59-1</f>
        <v>-7.7670137966654229E-2</v>
      </c>
      <c r="W66" s="33">
        <f>Table1[[#This Row],[C2P]]/S59-1</f>
        <v>3.16591619586859E-9</v>
      </c>
      <c r="X66" s="33">
        <f>Table1[[#This Row],[P2O]]/T59-1</f>
        <v>4.0404040326173618E-2</v>
      </c>
    </row>
    <row r="67" spans="2:24" x14ac:dyDescent="0.3">
      <c r="B67" s="10">
        <v>43530</v>
      </c>
      <c r="C67" s="8">
        <f>B67</f>
        <v>43530</v>
      </c>
      <c r="D67" s="2">
        <v>21065820</v>
      </c>
      <c r="E67" s="2">
        <v>5161125</v>
      </c>
      <c r="F67" s="2">
        <v>2002516</v>
      </c>
      <c r="G67" s="2">
        <v>1417982</v>
      </c>
      <c r="H67" s="2">
        <v>1104608</v>
      </c>
      <c r="I67" s="11">
        <f>Table1[[#This Row],[Date]]-7</f>
        <v>43523</v>
      </c>
      <c r="J67" s="5">
        <f>IFERROR(VLOOKUP(Table1[[#This Row],[last week date]],Table1[[#All],[Date]:[Orders]],7,FALSE), "NA")</f>
        <v>1323241</v>
      </c>
      <c r="K67" s="5">
        <f>IFERROR(VLOOKUP(Table1[[#This Row],[last week date]],Table1[[#All],[Date]:[Listing]],3,FALSE),"NA")</f>
        <v>21500167</v>
      </c>
      <c r="L67" s="13">
        <f>Table1[[#This Row],[Orders]]/Table1[[#This Row],[Listing]]</f>
        <v>5.2436031448099336E-2</v>
      </c>
      <c r="M67" s="13">
        <f>IFERROR(VLOOKUP(Table1[[#This Row],[last week date]],Table1[[#All],[Date]:[Overall conversion]],11,FALSE),"NA")</f>
        <v>6.1545614971269758E-2</v>
      </c>
      <c r="N67" s="15">
        <f>IFERROR((Table1[[#This Row],[Orders]]/Table1[[#This Row],[Orders of Same day last week]])-1,"NA")</f>
        <v>-0.16522538222440208</v>
      </c>
      <c r="O67" s="12">
        <f>IFERROR(Table1[[#This Row],[Listing]]/Table1[[#This Row],[listing of same day last week]]-1,"NA")</f>
        <v>-2.0202029128424948E-2</v>
      </c>
      <c r="P67" s="6">
        <f>IFERROR(Table1[[#This Row],[Overall conversion]]/Table1[[#This Row],[overall Conversion last week same day]]-1,"NA")</f>
        <v>-0.14801352667323064</v>
      </c>
      <c r="Q67" s="6">
        <f>Table1[[#This Row],[Menu]]/Table1[[#This Row],[Listing]]</f>
        <v>0.24499995727676396</v>
      </c>
      <c r="R67" s="6">
        <f>Table1[[#This Row],[Carts]]/Table1[[#This Row],[Menu]]</f>
        <v>0.38799990312189686</v>
      </c>
      <c r="S67" s="6">
        <f>Table1[[#This Row],[Payments]]/Table1[[#This Row],[Carts]]</f>
        <v>0.70810020993590062</v>
      </c>
      <c r="T67" s="6">
        <f>Table1[[#This Row],[Orders]]/Table1[[#This Row],[Payments]]</f>
        <v>0.77900001551500653</v>
      </c>
      <c r="U67" s="33">
        <f>Table1[[#This Row],[L2M]]/Q60-1</f>
        <v>-3.9215751298705914E-2</v>
      </c>
      <c r="V67" s="33">
        <f>Table1[[#This Row],[M2C]]/R60-1</f>
        <v>1.041647581229932E-2</v>
      </c>
      <c r="W67" s="33">
        <f>Table1[[#This Row],[C2P]]/S60-1</f>
        <v>-7.6189982470685869E-2</v>
      </c>
      <c r="X67" s="33">
        <f>Table1[[#This Row],[P2O]]/T60-1</f>
        <v>-4.999970826424982E-2</v>
      </c>
    </row>
    <row r="68" spans="2:24" x14ac:dyDescent="0.3">
      <c r="B68" s="10">
        <v>43531</v>
      </c>
      <c r="C68" s="8">
        <f>B68</f>
        <v>43531</v>
      </c>
      <c r="D68" s="2">
        <v>21717340</v>
      </c>
      <c r="E68" s="2">
        <v>5157868</v>
      </c>
      <c r="F68" s="2">
        <v>2042515</v>
      </c>
      <c r="G68" s="2">
        <v>1446305</v>
      </c>
      <c r="H68" s="2">
        <v>1221549</v>
      </c>
      <c r="I68" s="11">
        <f>Table1[[#This Row],[Date]]-7</f>
        <v>43524</v>
      </c>
      <c r="J68" s="5">
        <f>IFERROR(VLOOKUP(Table1[[#This Row],[last week date]],Table1[[#All],[Date]:[Orders]],7,FALSE), "NA")</f>
        <v>1405660</v>
      </c>
      <c r="K68" s="5">
        <f>IFERROR(VLOOKUP(Table1[[#This Row],[last week date]],Table1[[#All],[Date]:[Listing]],3,FALSE),"NA")</f>
        <v>22586034</v>
      </c>
      <c r="L68" s="13">
        <f>Table1[[#This Row],[Orders]]/Table1[[#This Row],[Listing]]</f>
        <v>5.624763437879593E-2</v>
      </c>
      <c r="M68" s="13">
        <f>IFERROR(VLOOKUP(Table1[[#This Row],[last week date]],Table1[[#All],[Date]:[Overall conversion]],11,FALSE),"NA")</f>
        <v>6.2235804656984049E-2</v>
      </c>
      <c r="N68" s="15">
        <f>IFERROR((Table1[[#This Row],[Orders]]/Table1[[#This Row],[Orders of Same day last week]])-1,"NA")</f>
        <v>-0.13097833046398133</v>
      </c>
      <c r="O68" s="12">
        <f>IFERROR(Table1[[#This Row],[Listing]]/Table1[[#This Row],[listing of same day last week]]-1,"NA")</f>
        <v>-3.8461555490441612E-2</v>
      </c>
      <c r="P68" s="6">
        <f>IFERROR(Table1[[#This Row],[Overall conversion]]/Table1[[#This Row],[overall Conversion last week same day]]-1,"NA")</f>
        <v>-9.6217447676498091E-2</v>
      </c>
      <c r="Q68" s="6">
        <f>Table1[[#This Row],[Menu]]/Table1[[#This Row],[Listing]]</f>
        <v>0.23749998848846129</v>
      </c>
      <c r="R68" s="6">
        <f>Table1[[#This Row],[Carts]]/Table1[[#This Row],[Menu]]</f>
        <v>0.3959998588564112</v>
      </c>
      <c r="S68" s="6">
        <f>Table1[[#This Row],[Payments]]/Table1[[#This Row],[Carts]]</f>
        <v>0.70810006291263472</v>
      </c>
      <c r="T68" s="6">
        <f>Table1[[#This Row],[Orders]]/Table1[[#This Row],[Payments]]</f>
        <v>0.84459985964232998</v>
      </c>
      <c r="U68" s="33">
        <f>Table1[[#This Row],[L2M]]/Q61-1</f>
        <v>-6.8627387776377669E-2</v>
      </c>
      <c r="V68" s="33">
        <f>Table1[[#This Row],[M2C]]/R61-1</f>
        <v>-1.5999554037193775E-7</v>
      </c>
      <c r="W68" s="33">
        <f>Table1[[#This Row],[C2P]]/S61-1</f>
        <v>-2.0202153149615265E-2</v>
      </c>
      <c r="X68" s="33">
        <f>Table1[[#This Row],[P2O]]/T61-1</f>
        <v>-9.6149438342155724E-3</v>
      </c>
    </row>
    <row r="69" spans="2:24" x14ac:dyDescent="0.3">
      <c r="B69" s="10">
        <v>43532</v>
      </c>
      <c r="C69" s="8">
        <f>B69</f>
        <v>43532</v>
      </c>
      <c r="D69" s="2">
        <v>21717340</v>
      </c>
      <c r="E69" s="2">
        <v>5700801</v>
      </c>
      <c r="F69" s="2">
        <v>2394336</v>
      </c>
      <c r="G69" s="2">
        <v>1730387</v>
      </c>
      <c r="H69" s="2">
        <v>1390539</v>
      </c>
      <c r="I69" s="11">
        <f>Table1[[#This Row],[Date]]-7</f>
        <v>43525</v>
      </c>
      <c r="J69" s="5">
        <f>IFERROR(VLOOKUP(Table1[[#This Row],[last week date]],Table1[[#All],[Date]:[Orders]],7,FALSE), "NA")</f>
        <v>1458532</v>
      </c>
      <c r="K69" s="5">
        <f>IFERROR(VLOOKUP(Table1[[#This Row],[last week date]],Table1[[#All],[Date]:[Listing]],3,FALSE),"NA")</f>
        <v>22368860</v>
      </c>
      <c r="L69" s="13">
        <f>Table1[[#This Row],[Orders]]/Table1[[#This Row],[Listing]]</f>
        <v>6.402897408246129E-2</v>
      </c>
      <c r="M69" s="13">
        <f>IFERROR(VLOOKUP(Table1[[#This Row],[last week date]],Table1[[#All],[Date]:[Overall conversion]],11,FALSE),"NA")</f>
        <v>6.5203680473658474E-2</v>
      </c>
      <c r="N69" s="15">
        <f>IFERROR((Table1[[#This Row],[Orders]]/Table1[[#This Row],[Orders of Same day last week]])-1,"NA")</f>
        <v>-4.6617420803931608E-2</v>
      </c>
      <c r="O69" s="12">
        <f>IFERROR(Table1[[#This Row],[Listing]]/Table1[[#This Row],[listing of same day last week]]-1,"NA")</f>
        <v>-2.9126204911649523E-2</v>
      </c>
      <c r="P69" s="6">
        <f>IFERROR(Table1[[#This Row],[Overall conversion]]/Table1[[#This Row],[overall Conversion last week same day]]-1,"NA")</f>
        <v>-1.8015952207970032E-2</v>
      </c>
      <c r="Q69" s="6">
        <f>Table1[[#This Row],[Menu]]/Table1[[#This Row],[Listing]]</f>
        <v>0.2624999654653839</v>
      </c>
      <c r="R69" s="6">
        <f>Table1[[#This Row],[Carts]]/Table1[[#This Row],[Menu]]</f>
        <v>0.41999992632614258</v>
      </c>
      <c r="S69" s="6">
        <f>Table1[[#This Row],[Payments]]/Table1[[#This Row],[Carts]]</f>
        <v>0.72270015570078716</v>
      </c>
      <c r="T69" s="6">
        <f>Table1[[#This Row],[Orders]]/Table1[[#This Row],[Payments]]</f>
        <v>0.80360000392975672</v>
      </c>
      <c r="U69" s="33">
        <f>Table1[[#This Row],[L2M]]/Q62-1</f>
        <v>9.6153559473064476E-3</v>
      </c>
      <c r="V69" s="33">
        <f>Table1[[#This Row],[M2C]]/R62-1</f>
        <v>-6.8973454281362478E-8</v>
      </c>
      <c r="W69" s="33">
        <f>Table1[[#This Row],[C2P]]/S62-1</f>
        <v>-5.7142425637677463E-2</v>
      </c>
      <c r="X69" s="33">
        <f>Table1[[#This Row],[P2O]]/T62-1</f>
        <v>3.1578830054969309E-2</v>
      </c>
    </row>
    <row r="70" spans="2:24" x14ac:dyDescent="0.3">
      <c r="B70" s="10">
        <v>43533</v>
      </c>
      <c r="C70" s="8">
        <f>B70</f>
        <v>43533</v>
      </c>
      <c r="D70" s="2">
        <v>46685340</v>
      </c>
      <c r="E70" s="2">
        <v>9705882</v>
      </c>
      <c r="F70" s="2">
        <v>3267000</v>
      </c>
      <c r="G70" s="2">
        <v>2310422</v>
      </c>
      <c r="H70" s="2">
        <v>1820150</v>
      </c>
      <c r="I70" s="11">
        <f>Table1[[#This Row],[Date]]-7</f>
        <v>43526</v>
      </c>
      <c r="J70" s="5">
        <f>IFERROR(VLOOKUP(Table1[[#This Row],[last week date]],Table1[[#All],[Date]:[Orders]],7,FALSE), "NA")</f>
        <v>900972</v>
      </c>
      <c r="K70" s="5">
        <f>IFERROR(VLOOKUP(Table1[[#This Row],[last week date]],Table1[[#All],[Date]:[Listing]],3,FALSE),"NA")</f>
        <v>46685340</v>
      </c>
      <c r="L70" s="13">
        <f>Table1[[#This Row],[Orders]]/Table1[[#This Row],[Listing]]</f>
        <v>3.8987613670586958E-2</v>
      </c>
      <c r="M70" s="13">
        <f>IFERROR(VLOOKUP(Table1[[#This Row],[last week date]],Table1[[#All],[Date]:[Overall conversion]],11,FALSE),"NA")</f>
        <v>1.9298820571939712E-2</v>
      </c>
      <c r="N70" s="15">
        <f>IFERROR((Table1[[#This Row],[Orders]]/Table1[[#This Row],[Orders of Same day last week]])-1,"NA")</f>
        <v>1.0202070652584099</v>
      </c>
      <c r="O70" s="12">
        <f>IFERROR(Table1[[#This Row],[Listing]]/Table1[[#This Row],[listing of same day last week]]-1,"NA")</f>
        <v>0</v>
      </c>
      <c r="P70" s="6">
        <f>IFERROR(Table1[[#This Row],[Overall conversion]]/Table1[[#This Row],[overall Conversion last week same day]]-1,"NA")</f>
        <v>1.0202070652584103</v>
      </c>
      <c r="Q70" s="6">
        <f>Table1[[#This Row],[Menu]]/Table1[[#This Row],[Listing]]</f>
        <v>0.20789999601587994</v>
      </c>
      <c r="R70" s="6">
        <f>Table1[[#This Row],[Carts]]/Table1[[#This Row],[Menu]]</f>
        <v>0.33660001224000047</v>
      </c>
      <c r="S70" s="6">
        <f>Table1[[#This Row],[Payments]]/Table1[[#This Row],[Carts]]</f>
        <v>0.70719987756351388</v>
      </c>
      <c r="T70" s="6">
        <f>Table1[[#This Row],[Orders]]/Table1[[#This Row],[Payments]]</f>
        <v>0.78779980453787235</v>
      </c>
      <c r="U70" s="33">
        <f>Table1[[#This Row],[L2M]]/Q63-1</f>
        <v>-9.9999785799986807E-3</v>
      </c>
      <c r="V70" s="33">
        <f>Table1[[#This Row],[M2C]]/R63-1</f>
        <v>-9.9999224199929237E-3</v>
      </c>
      <c r="W70" s="33">
        <f>Table1[[#This Row],[C2P]]/S63-1</f>
        <v>1.1224496738699306</v>
      </c>
      <c r="X70" s="33">
        <f>Table1[[#This Row],[P2O]]/T63-1</f>
        <v>-2.8846115409956741E-2</v>
      </c>
    </row>
    <row r="71" spans="2:24" x14ac:dyDescent="0.3">
      <c r="B71" s="10">
        <v>43534</v>
      </c>
      <c r="C71" s="8">
        <f>B71</f>
        <v>43534</v>
      </c>
      <c r="D71" s="2">
        <v>46236443</v>
      </c>
      <c r="E71" s="2">
        <v>10098039</v>
      </c>
      <c r="F71" s="2">
        <v>3502000</v>
      </c>
      <c r="G71" s="2">
        <v>2262292</v>
      </c>
      <c r="H71" s="2">
        <v>1711650</v>
      </c>
      <c r="I71" s="11">
        <f>Table1[[#This Row],[Date]]-7</f>
        <v>43527</v>
      </c>
      <c r="J71" s="5">
        <f>IFERROR(VLOOKUP(Table1[[#This Row],[last week date]],Table1[[#All],[Date]:[Orders]],7,FALSE), "NA")</f>
        <v>1694106</v>
      </c>
      <c r="K71" s="5">
        <f>IFERROR(VLOOKUP(Table1[[#This Row],[last week date]],Table1[[#All],[Date]:[Listing]],3,FALSE),"NA")</f>
        <v>43991955</v>
      </c>
      <c r="L71" s="13">
        <f>Table1[[#This Row],[Orders]]/Table1[[#This Row],[Listing]]</f>
        <v>3.7019499964562587E-2</v>
      </c>
      <c r="M71" s="13">
        <f>IFERROR(VLOOKUP(Table1[[#This Row],[last week date]],Table1[[#All],[Date]:[Overall conversion]],11,FALSE),"NA")</f>
        <v>3.8509450193791116E-2</v>
      </c>
      <c r="N71" s="15">
        <f>IFERROR((Table1[[#This Row],[Orders]]/Table1[[#This Row],[Orders of Same day last week]])-1,"NA")</f>
        <v>1.0355904530176874E-2</v>
      </c>
      <c r="O71" s="12">
        <f>IFERROR(Table1[[#This Row],[Listing]]/Table1[[#This Row],[listing of same day last week]]-1,"NA")</f>
        <v>5.1020419528979843E-2</v>
      </c>
      <c r="P71" s="6">
        <f>IFERROR(Table1[[#This Row],[Overall conversion]]/Table1[[#This Row],[overall Conversion last week same day]]-1,"NA")</f>
        <v>-3.8690508997938244E-2</v>
      </c>
      <c r="Q71" s="6">
        <f>Table1[[#This Row],[Menu]]/Table1[[#This Row],[Listing]]</f>
        <v>0.21839999672985225</v>
      </c>
      <c r="R71" s="6">
        <f>Table1[[#This Row],[Carts]]/Table1[[#This Row],[Menu]]</f>
        <v>0.34680000740737882</v>
      </c>
      <c r="S71" s="6">
        <f>Table1[[#This Row],[Payments]]/Table1[[#This Row],[Carts]]</f>
        <v>0.64600000000000002</v>
      </c>
      <c r="T71" s="6">
        <f>Table1[[#This Row],[Orders]]/Table1[[#This Row],[Payments]]</f>
        <v>0.75659994377383644</v>
      </c>
      <c r="U71" s="33">
        <f>Table1[[#This Row],[L2M]]/Q64-1</f>
        <v>7.2164960337149031E-2</v>
      </c>
      <c r="V71" s="33">
        <f>Table1[[#This Row],[M2C]]/R64-1</f>
        <v>6.2500004676606657E-2</v>
      </c>
      <c r="W71" s="33">
        <f>Table1[[#This Row],[C2P]]/S64-1</f>
        <v>-9.5238085706966347E-2</v>
      </c>
      <c r="X71" s="33">
        <f>Table1[[#This Row],[P2O]]/T64-1</f>
        <v>-6.7307748406793322E-2</v>
      </c>
    </row>
    <row r="72" spans="2:24" x14ac:dyDescent="0.3">
      <c r="B72" s="10">
        <v>43535</v>
      </c>
      <c r="C72" s="8">
        <f>B72</f>
        <v>43535</v>
      </c>
      <c r="D72" s="2">
        <v>21282993</v>
      </c>
      <c r="E72" s="2">
        <v>5107918</v>
      </c>
      <c r="F72" s="2">
        <v>2104462</v>
      </c>
      <c r="G72" s="2">
        <v>1459444</v>
      </c>
      <c r="H72" s="2">
        <v>1220679</v>
      </c>
      <c r="I72" s="11">
        <f>Table1[[#This Row],[Date]]-7</f>
        <v>43528</v>
      </c>
      <c r="J72" s="5">
        <f>IFERROR(VLOOKUP(Table1[[#This Row],[last week date]],Table1[[#All],[Date]:[Orders]],7,FALSE), "NA")</f>
        <v>1375592</v>
      </c>
      <c r="K72" s="5">
        <f>IFERROR(VLOOKUP(Table1[[#This Row],[last week date]],Table1[[#All],[Date]:[Listing]],3,FALSE),"NA")</f>
        <v>21717340</v>
      </c>
      <c r="L72" s="13">
        <f>Table1[[#This Row],[Orders]]/Table1[[#This Row],[Listing]]</f>
        <v>5.735466811458332E-2</v>
      </c>
      <c r="M72" s="13">
        <f>IFERROR(VLOOKUP(Table1[[#This Row],[last week date]],Table1[[#All],[Date]:[Overall conversion]],11,FALSE),"NA")</f>
        <v>6.3340722206310721E-2</v>
      </c>
      <c r="N72" s="15">
        <f>IFERROR((Table1[[#This Row],[Orders]]/Table1[[#This Row],[Orders of Same day last week]])-1,"NA")</f>
        <v>-0.11261551390237801</v>
      </c>
      <c r="O72" s="12">
        <f>IFERROR(Table1[[#This Row],[Listing]]/Table1[[#This Row],[listing of same day last week]]-1,"NA")</f>
        <v>-2.0000009209230951E-2</v>
      </c>
      <c r="P72" s="6">
        <f>IFERROR(Table1[[#This Row],[Overall conversion]]/Table1[[#This Row],[overall Conversion last week same day]]-1,"NA")</f>
        <v>-9.4505617921909368E-2</v>
      </c>
      <c r="Q72" s="6">
        <f>Table1[[#This Row],[Menu]]/Table1[[#This Row],[Listing]]</f>
        <v>0.23999998496452074</v>
      </c>
      <c r="R72" s="6">
        <f>Table1[[#This Row],[Carts]]/Table1[[#This Row],[Menu]]</f>
        <v>0.41199995771271192</v>
      </c>
      <c r="S72" s="6">
        <f>Table1[[#This Row],[Payments]]/Table1[[#This Row],[Carts]]</f>
        <v>0.69349981135321048</v>
      </c>
      <c r="T72" s="6">
        <f>Table1[[#This Row],[Orders]]/Table1[[#This Row],[Payments]]</f>
        <v>0.83640002631138977</v>
      </c>
      <c r="U72" s="33">
        <f>Table1[[#This Row],[L2M]]/Q65-1</f>
        <v>-8.5714222708460741E-2</v>
      </c>
      <c r="V72" s="33">
        <f>Table1[[#This Row],[M2C]]/R65-1</f>
        <v>-9.6153960629744573E-3</v>
      </c>
      <c r="W72" s="33">
        <f>Table1[[#This Row],[C2P]]/S65-1</f>
        <v>-6.8627455488447509E-2</v>
      </c>
      <c r="X72" s="33">
        <f>Table1[[#This Row],[P2O]]/T65-1</f>
        <v>7.3684007803028528E-2</v>
      </c>
    </row>
    <row r="73" spans="2:24" x14ac:dyDescent="0.3">
      <c r="B73" s="10">
        <v>43536</v>
      </c>
      <c r="C73" s="8">
        <f>B73</f>
        <v>43536</v>
      </c>
      <c r="D73" s="2">
        <v>21500167</v>
      </c>
      <c r="E73" s="2">
        <v>5428792</v>
      </c>
      <c r="F73" s="2">
        <v>2149801</v>
      </c>
      <c r="G73" s="2">
        <v>1600742</v>
      </c>
      <c r="H73" s="2">
        <v>1299482</v>
      </c>
      <c r="I73" s="11">
        <f>Table1[[#This Row],[Date]]-7</f>
        <v>43529</v>
      </c>
      <c r="J73" s="5">
        <f>IFERROR(VLOOKUP(Table1[[#This Row],[last week date]],Table1[[#All],[Date]:[Orders]],7,FALSE), "NA")</f>
        <v>1258566</v>
      </c>
      <c r="K73" s="5">
        <f>IFERROR(VLOOKUP(Table1[[#This Row],[last week date]],Table1[[#All],[Date]:[Listing]],3,FALSE),"NA")</f>
        <v>21717340</v>
      </c>
      <c r="L73" s="13">
        <f>Table1[[#This Row],[Orders]]/Table1[[#This Row],[Listing]]</f>
        <v>6.04405537873264E-2</v>
      </c>
      <c r="M73" s="13">
        <f>IFERROR(VLOOKUP(Table1[[#This Row],[last week date]],Table1[[#All],[Date]:[Overall conversion]],11,FALSE),"NA")</f>
        <v>5.7952124891906653E-2</v>
      </c>
      <c r="N73" s="15">
        <f>IFERROR((Table1[[#This Row],[Orders]]/Table1[[#This Row],[Orders of Same day last week]])-1,"NA")</f>
        <v>3.2510015366695066E-2</v>
      </c>
      <c r="O73" s="12">
        <f>IFERROR(Table1[[#This Row],[Listing]]/Table1[[#This Row],[listing of same day last week]]-1,"NA")</f>
        <v>-9.9999815815380311E-3</v>
      </c>
      <c r="P73" s="6">
        <f>IFERROR(Table1[[#This Row],[Overall conversion]]/Table1[[#This Row],[overall Conversion last week same day]]-1,"NA")</f>
        <v>4.2939390057935123E-2</v>
      </c>
      <c r="Q73" s="6">
        <f>Table1[[#This Row],[Menu]]/Table1[[#This Row],[Listing]]</f>
        <v>0.25249999220936281</v>
      </c>
      <c r="R73" s="6">
        <f>Table1[[#This Row],[Carts]]/Table1[[#This Row],[Menu]]</f>
        <v>0.39599988358367755</v>
      </c>
      <c r="S73" s="6">
        <f>Table1[[#This Row],[Payments]]/Table1[[#This Row],[Carts]]</f>
        <v>0.74460008158894708</v>
      </c>
      <c r="T73" s="6">
        <f>Table1[[#This Row],[Orders]]/Table1[[#This Row],[Payments]]</f>
        <v>0.81179977785302071</v>
      </c>
      <c r="U73" s="33">
        <f>Table1[[#This Row],[L2M]]/Q66-1</f>
        <v>4.1237071390163305E-2</v>
      </c>
      <c r="V73" s="33">
        <f>Table1[[#This Row],[M2C]]/R66-1</f>
        <v>4.2105425453004663E-2</v>
      </c>
      <c r="W73" s="33">
        <f>Table1[[#This Row],[C2P]]/S66-1</f>
        <v>2.700969066182779E-7</v>
      </c>
      <c r="X73" s="33">
        <f>Table1[[#This Row],[P2O]]/T66-1</f>
        <v>-3.8835606101167874E-2</v>
      </c>
    </row>
    <row r="74" spans="2:24" x14ac:dyDescent="0.3">
      <c r="B74" s="10">
        <v>43537</v>
      </c>
      <c r="C74" s="8">
        <f>B74</f>
        <v>43537</v>
      </c>
      <c r="D74" s="2">
        <v>21717340</v>
      </c>
      <c r="E74" s="2">
        <v>5700801</v>
      </c>
      <c r="F74" s="2">
        <v>2166304</v>
      </c>
      <c r="G74" s="2">
        <v>1533960</v>
      </c>
      <c r="H74" s="2">
        <v>1232690</v>
      </c>
      <c r="I74" s="11">
        <f>Table1[[#This Row],[Date]]-7</f>
        <v>43530</v>
      </c>
      <c r="J74" s="5">
        <f>IFERROR(VLOOKUP(Table1[[#This Row],[last week date]],Table1[[#All],[Date]:[Orders]],7,FALSE), "NA")</f>
        <v>1104608</v>
      </c>
      <c r="K74" s="5">
        <f>IFERROR(VLOOKUP(Table1[[#This Row],[last week date]],Table1[[#All],[Date]:[Listing]],3,FALSE),"NA")</f>
        <v>21065820</v>
      </c>
      <c r="L74" s="13">
        <f>Table1[[#This Row],[Orders]]/Table1[[#This Row],[Listing]]</f>
        <v>5.6760634589687317E-2</v>
      </c>
      <c r="M74" s="13">
        <f>IFERROR(VLOOKUP(Table1[[#This Row],[last week date]],Table1[[#All],[Date]:[Overall conversion]],11,FALSE),"NA")</f>
        <v>5.2436031448099336E-2</v>
      </c>
      <c r="N74" s="15">
        <f>IFERROR((Table1[[#This Row],[Orders]]/Table1[[#This Row],[Orders of Same day last week]])-1,"NA")</f>
        <v>0.11595244647875091</v>
      </c>
      <c r="O74" s="12">
        <f>IFERROR(Table1[[#This Row],[Listing]]/Table1[[#This Row],[listing of same day last week]]-1,"NA")</f>
        <v>3.0927825263863395E-2</v>
      </c>
      <c r="P74" s="6">
        <f>IFERROR(Table1[[#This Row],[Overall conversion]]/Table1[[#This Row],[overall Conversion last week same day]]-1,"NA")</f>
        <v>8.2473883361452227E-2</v>
      </c>
      <c r="Q74" s="6">
        <f>Table1[[#This Row],[Menu]]/Table1[[#This Row],[Listing]]</f>
        <v>0.2624999654653839</v>
      </c>
      <c r="R74" s="6">
        <f>Table1[[#This Row],[Carts]]/Table1[[#This Row],[Menu]]</f>
        <v>0.37999993334270044</v>
      </c>
      <c r="S74" s="6">
        <f>Table1[[#This Row],[Payments]]/Table1[[#This Row],[Carts]]</f>
        <v>0.70810006351832433</v>
      </c>
      <c r="T74" s="6">
        <f>Table1[[#This Row],[Orders]]/Table1[[#This Row],[Payments]]</f>
        <v>0.80359983311168481</v>
      </c>
      <c r="U74" s="33">
        <f>Table1[[#This Row],[L2M]]/Q67-1</f>
        <v>7.1428617307271791E-2</v>
      </c>
      <c r="V74" s="33">
        <f>Table1[[#This Row],[M2C]]/R67-1</f>
        <v>-2.0618483960505252E-2</v>
      </c>
      <c r="W74" s="33">
        <f>Table1[[#This Row],[C2P]]/S67-1</f>
        <v>-2.067752193912753E-7</v>
      </c>
      <c r="X74" s="33">
        <f>Table1[[#This Row],[P2O]]/T67-1</f>
        <v>3.1578712588876012E-2</v>
      </c>
    </row>
    <row r="75" spans="2:24" x14ac:dyDescent="0.3">
      <c r="B75" s="10">
        <v>43538</v>
      </c>
      <c r="C75" s="8">
        <f>B75</f>
        <v>43538</v>
      </c>
      <c r="D75" s="2">
        <v>22803207</v>
      </c>
      <c r="E75" s="2">
        <v>5415761</v>
      </c>
      <c r="F75" s="2">
        <v>2144641</v>
      </c>
      <c r="G75" s="2">
        <v>1628211</v>
      </c>
      <c r="H75" s="2">
        <v>1268377</v>
      </c>
      <c r="I75" s="11">
        <f>Table1[[#This Row],[Date]]-7</f>
        <v>43531</v>
      </c>
      <c r="J75" s="5">
        <f>IFERROR(VLOOKUP(Table1[[#This Row],[last week date]],Table1[[#All],[Date]:[Orders]],7,FALSE), "NA")</f>
        <v>1221549</v>
      </c>
      <c r="K75" s="5">
        <f>IFERROR(VLOOKUP(Table1[[#This Row],[last week date]],Table1[[#All],[Date]:[Listing]],3,FALSE),"NA")</f>
        <v>21717340</v>
      </c>
      <c r="L75" s="13">
        <f>Table1[[#This Row],[Orders]]/Table1[[#This Row],[Listing]]</f>
        <v>5.5622746397030909E-2</v>
      </c>
      <c r="M75" s="13">
        <f>IFERROR(VLOOKUP(Table1[[#This Row],[last week date]],Table1[[#All],[Date]:[Overall conversion]],11,FALSE),"NA")</f>
        <v>5.624763437879593E-2</v>
      </c>
      <c r="N75" s="15">
        <f>IFERROR((Table1[[#This Row],[Orders]]/Table1[[#This Row],[Orders of Same day last week]])-1,"NA")</f>
        <v>3.8334933760332257E-2</v>
      </c>
      <c r="O75" s="12">
        <f>IFERROR(Table1[[#This Row],[Listing]]/Table1[[#This Row],[listing of same day last week]]-1,"NA")</f>
        <v>5.0000000000000044E-2</v>
      </c>
      <c r="P75" s="6">
        <f>IFERROR(Table1[[#This Row],[Overall conversion]]/Table1[[#This Row],[overall Conversion last week same day]]-1,"NA")</f>
        <v>-1.1109586894921697E-2</v>
      </c>
      <c r="Q75" s="6">
        <f>Table1[[#This Row],[Menu]]/Table1[[#This Row],[Listing]]</f>
        <v>0.23749997094706898</v>
      </c>
      <c r="R75" s="6">
        <f>Table1[[#This Row],[Carts]]/Table1[[#This Row],[Menu]]</f>
        <v>0.39599993426593233</v>
      </c>
      <c r="S75" s="6">
        <f>Table1[[#This Row],[Payments]]/Table1[[#This Row],[Carts]]</f>
        <v>0.75919979148025241</v>
      </c>
      <c r="T75" s="6">
        <f>Table1[[#This Row],[Orders]]/Table1[[#This Row],[Payments]]</f>
        <v>0.77900038754190948</v>
      </c>
      <c r="U75" s="33">
        <f>Table1[[#This Row],[L2M]]/Q68-1</f>
        <v>-7.3858497540157941E-8</v>
      </c>
      <c r="V75" s="33">
        <f>Table1[[#This Row],[M2C]]/R68-1</f>
        <v>1.904281514697459E-7</v>
      </c>
      <c r="W75" s="33">
        <f>Table1[[#This Row],[C2P]]/S68-1</f>
        <v>7.2164558717066951E-2</v>
      </c>
      <c r="X75" s="33">
        <f>Table1[[#This Row],[P2O]]/T68-1</f>
        <v>-7.7669290790789991E-2</v>
      </c>
    </row>
    <row r="76" spans="2:24" x14ac:dyDescent="0.3">
      <c r="B76" s="10">
        <v>43539</v>
      </c>
      <c r="C76" s="8">
        <f>B76</f>
        <v>43539</v>
      </c>
      <c r="D76" s="2">
        <v>21500167</v>
      </c>
      <c r="E76" s="2">
        <v>5106289</v>
      </c>
      <c r="F76" s="2">
        <v>2124216</v>
      </c>
      <c r="G76" s="2">
        <v>1519664</v>
      </c>
      <c r="H76" s="2">
        <v>1183818</v>
      </c>
      <c r="I76" s="11">
        <f>Table1[[#This Row],[Date]]-7</f>
        <v>43532</v>
      </c>
      <c r="J76" s="5">
        <f>IFERROR(VLOOKUP(Table1[[#This Row],[last week date]],Table1[[#All],[Date]:[Orders]],7,FALSE), "NA")</f>
        <v>1390539</v>
      </c>
      <c r="K76" s="5">
        <f>IFERROR(VLOOKUP(Table1[[#This Row],[last week date]],Table1[[#All],[Date]:[Listing]],3,FALSE),"NA")</f>
        <v>21717340</v>
      </c>
      <c r="L76" s="13">
        <f>Table1[[#This Row],[Orders]]/Table1[[#This Row],[Listing]]</f>
        <v>5.5060874643438819E-2</v>
      </c>
      <c r="M76" s="13">
        <f>IFERROR(VLOOKUP(Table1[[#This Row],[last week date]],Table1[[#All],[Date]:[Overall conversion]],11,FALSE),"NA")</f>
        <v>6.402897408246129E-2</v>
      </c>
      <c r="N76" s="15">
        <f>IFERROR((Table1[[#This Row],[Orders]]/Table1[[#This Row],[Orders of Same day last week]])-1,"NA")</f>
        <v>-0.14866249706049239</v>
      </c>
      <c r="O76" s="12">
        <f>IFERROR(Table1[[#This Row],[Listing]]/Table1[[#This Row],[listing of same day last week]]-1,"NA")</f>
        <v>-9.9999815815380311E-3</v>
      </c>
      <c r="P76" s="6">
        <f>IFERROR(Table1[[#This Row],[Overall conversion]]/Table1[[#This Row],[overall Conversion last week same day]]-1,"NA")</f>
        <v>-0.14006314434263278</v>
      </c>
      <c r="Q76" s="6">
        <f>Table1[[#This Row],[Menu]]/Table1[[#This Row],[Listing]]</f>
        <v>0.23749996918628585</v>
      </c>
      <c r="R76" s="6">
        <f>Table1[[#This Row],[Carts]]/Table1[[#This Row],[Menu]]</f>
        <v>0.41599995613252599</v>
      </c>
      <c r="S76" s="6">
        <f>Table1[[#This Row],[Payments]]/Table1[[#This Row],[Carts]]</f>
        <v>0.71539994049569344</v>
      </c>
      <c r="T76" s="6">
        <f>Table1[[#This Row],[Orders]]/Table1[[#This Row],[Payments]]</f>
        <v>0.77899983154170926</v>
      </c>
      <c r="U76" s="33">
        <f>Table1[[#This Row],[L2M]]/Q69-1</f>
        <v>-9.5238093592796336E-2</v>
      </c>
      <c r="V76" s="33">
        <f>Table1[[#This Row],[M2C]]/R69-1</f>
        <v>-9.5237402268267823E-3</v>
      </c>
      <c r="W76" s="33">
        <f>Table1[[#This Row],[C2P]]/S69-1</f>
        <v>-1.0101305704043773E-2</v>
      </c>
      <c r="X76" s="33">
        <f>Table1[[#This Row],[P2O]]/T69-1</f>
        <v>-3.0612459267979064E-2</v>
      </c>
    </row>
    <row r="77" spans="2:24" x14ac:dyDescent="0.3">
      <c r="B77" s="10">
        <v>43540</v>
      </c>
      <c r="C77" s="8">
        <f>B77</f>
        <v>43540</v>
      </c>
      <c r="D77" s="2">
        <v>42645263</v>
      </c>
      <c r="E77" s="2">
        <v>9313725</v>
      </c>
      <c r="F77" s="2">
        <v>3293333</v>
      </c>
      <c r="G77" s="2">
        <v>2217072</v>
      </c>
      <c r="H77" s="2">
        <v>1815781</v>
      </c>
      <c r="I77" s="11">
        <f>Table1[[#This Row],[Date]]-7</f>
        <v>43533</v>
      </c>
      <c r="J77" s="5">
        <f>IFERROR(VLOOKUP(Table1[[#This Row],[last week date]],Table1[[#All],[Date]:[Orders]],7,FALSE), "NA")</f>
        <v>1820150</v>
      </c>
      <c r="K77" s="5">
        <f>IFERROR(VLOOKUP(Table1[[#This Row],[last week date]],Table1[[#All],[Date]:[Listing]],3,FALSE),"NA")</f>
        <v>46685340</v>
      </c>
      <c r="L77" s="13">
        <f>Table1[[#This Row],[Orders]]/Table1[[#This Row],[Listing]]</f>
        <v>4.2578726739239479E-2</v>
      </c>
      <c r="M77" s="13">
        <f>IFERROR(VLOOKUP(Table1[[#This Row],[last week date]],Table1[[#All],[Date]:[Overall conversion]],11,FALSE),"NA")</f>
        <v>3.8987613670586958E-2</v>
      </c>
      <c r="N77" s="15">
        <f>IFERROR((Table1[[#This Row],[Orders]]/Table1[[#This Row],[Orders of Same day last week]])-1,"NA")</f>
        <v>-2.4003516193720209E-3</v>
      </c>
      <c r="O77" s="12">
        <f>IFERROR(Table1[[#This Row],[Listing]]/Table1[[#This Row],[listing of same day last week]]-1,"NA")</f>
        <v>-8.6538450828461344E-2</v>
      </c>
      <c r="P77" s="6">
        <f>IFERROR(Table1[[#This Row],[Overall conversion]]/Table1[[#This Row],[overall Conversion last week same day]]-1,"NA")</f>
        <v>9.2109075948952679E-2</v>
      </c>
      <c r="Q77" s="6">
        <f>Table1[[#This Row],[Menu]]/Table1[[#This Row],[Listing]]</f>
        <v>0.21839998970108357</v>
      </c>
      <c r="R77" s="6">
        <f>Table1[[#This Row],[Carts]]/Table1[[#This Row],[Menu]]</f>
        <v>0.35359998282105171</v>
      </c>
      <c r="S77" s="6">
        <f>Table1[[#This Row],[Payments]]/Table1[[#This Row],[Carts]]</f>
        <v>0.67320006813765876</v>
      </c>
      <c r="T77" s="6">
        <f>Table1[[#This Row],[Orders]]/Table1[[#This Row],[Payments]]</f>
        <v>0.81899956338810831</v>
      </c>
      <c r="U77" s="33">
        <f>Table1[[#This Row],[L2M]]/Q70-1</f>
        <v>5.0505021098709468E-2</v>
      </c>
      <c r="V77" s="33">
        <f>Table1[[#This Row],[M2C]]/R70-1</f>
        <v>5.0504961268183379E-2</v>
      </c>
      <c r="W77" s="33">
        <f>Table1[[#This Row],[C2P]]/S70-1</f>
        <v>-4.8076661923349362E-2</v>
      </c>
      <c r="X77" s="33">
        <f>Table1[[#This Row],[P2O]]/T70-1</f>
        <v>3.9603664116847348E-2</v>
      </c>
    </row>
    <row r="78" spans="2:24" x14ac:dyDescent="0.3">
      <c r="B78" s="10">
        <v>43541</v>
      </c>
      <c r="C78" s="8">
        <f>B78</f>
        <v>43541</v>
      </c>
      <c r="D78" s="2">
        <v>42645263</v>
      </c>
      <c r="E78" s="2">
        <v>8686840</v>
      </c>
      <c r="F78" s="2">
        <v>2894455</v>
      </c>
      <c r="G78" s="2">
        <v>1968229</v>
      </c>
      <c r="H78" s="2">
        <v>1504514</v>
      </c>
      <c r="I78" s="11">
        <f>Table1[[#This Row],[Date]]-7</f>
        <v>43534</v>
      </c>
      <c r="J78" s="5">
        <f>IFERROR(VLOOKUP(Table1[[#This Row],[last week date]],Table1[[#All],[Date]:[Orders]],7,FALSE), "NA")</f>
        <v>1711650</v>
      </c>
      <c r="K78" s="5">
        <f>IFERROR(VLOOKUP(Table1[[#This Row],[last week date]],Table1[[#All],[Date]:[Listing]],3,FALSE),"NA")</f>
        <v>46236443</v>
      </c>
      <c r="L78" s="13">
        <f>Table1[[#This Row],[Orders]]/Table1[[#This Row],[Listing]]</f>
        <v>3.5279744903906445E-2</v>
      </c>
      <c r="M78" s="13">
        <f>IFERROR(VLOOKUP(Table1[[#This Row],[last week date]],Table1[[#All],[Date]:[Overall conversion]],11,FALSE),"NA")</f>
        <v>3.7019499964562587E-2</v>
      </c>
      <c r="N78" s="15">
        <f>IFERROR((Table1[[#This Row],[Orders]]/Table1[[#This Row],[Orders of Same day last week]])-1,"NA")</f>
        <v>-0.12101539450238075</v>
      </c>
      <c r="O78" s="12">
        <f>IFERROR(Table1[[#This Row],[Listing]]/Table1[[#This Row],[listing of same day last week]]-1,"NA")</f>
        <v>-7.7669902072700525E-2</v>
      </c>
      <c r="P78" s="6">
        <f>IFERROR(Table1[[#This Row],[Overall conversion]]/Table1[[#This Row],[overall Conversion last week same day]]-1,"NA")</f>
        <v>-4.6995639117804022E-2</v>
      </c>
      <c r="Q78" s="6">
        <f>Table1[[#This Row],[Menu]]/Table1[[#This Row],[Listing]]</f>
        <v>0.20369999828585886</v>
      </c>
      <c r="R78" s="6">
        <f>Table1[[#This Row],[Carts]]/Table1[[#This Row],[Menu]]</f>
        <v>0.33319998986973398</v>
      </c>
      <c r="S78" s="6">
        <f>Table1[[#This Row],[Payments]]/Table1[[#This Row],[Carts]]</f>
        <v>0.6799998618047266</v>
      </c>
      <c r="T78" s="6">
        <f>Table1[[#This Row],[Orders]]/Table1[[#This Row],[Payments]]</f>
        <v>0.76439987420163003</v>
      </c>
      <c r="U78" s="33">
        <f>Table1[[#This Row],[L2M]]/Q71-1</f>
        <v>-6.7307686190931637E-2</v>
      </c>
      <c r="V78" s="33">
        <f>Table1[[#This Row],[M2C]]/R71-1</f>
        <v>-3.9215736006802282E-2</v>
      </c>
      <c r="W78" s="33">
        <f>Table1[[#This Row],[C2P]]/S71-1</f>
        <v>5.2631365022796528E-2</v>
      </c>
      <c r="X78" s="33">
        <f>Table1[[#This Row],[P2O]]/T71-1</f>
        <v>1.0309187162886202E-2</v>
      </c>
    </row>
    <row r="79" spans="2:24" x14ac:dyDescent="0.3">
      <c r="B79" s="10">
        <v>43542</v>
      </c>
      <c r="C79" s="8">
        <f>B79</f>
        <v>43542</v>
      </c>
      <c r="D79" s="2">
        <v>22368860</v>
      </c>
      <c r="E79" s="2">
        <v>5368526</v>
      </c>
      <c r="F79" s="2">
        <v>2233307</v>
      </c>
      <c r="G79" s="2">
        <v>1614011</v>
      </c>
      <c r="H79" s="2">
        <v>1310254</v>
      </c>
      <c r="I79" s="11">
        <f>Table1[[#This Row],[Date]]-7</f>
        <v>43535</v>
      </c>
      <c r="J79" s="5">
        <f>IFERROR(VLOOKUP(Table1[[#This Row],[last week date]],Table1[[#All],[Date]:[Orders]],7,FALSE), "NA")</f>
        <v>1220679</v>
      </c>
      <c r="K79" s="5">
        <f>IFERROR(VLOOKUP(Table1[[#This Row],[last week date]],Table1[[#All],[Date]:[Listing]],3,FALSE),"NA")</f>
        <v>21282993</v>
      </c>
      <c r="L79" s="13">
        <f>Table1[[#This Row],[Orders]]/Table1[[#This Row],[Listing]]</f>
        <v>5.8574911729967462E-2</v>
      </c>
      <c r="M79" s="13">
        <f>IFERROR(VLOOKUP(Table1[[#This Row],[last week date]],Table1[[#All],[Date]:[Overall conversion]],11,FALSE),"NA")</f>
        <v>5.735466811458332E-2</v>
      </c>
      <c r="N79" s="15">
        <f>IFERROR((Table1[[#This Row],[Orders]]/Table1[[#This Row],[Orders of Same day last week]])-1,"NA")</f>
        <v>7.3381290249115549E-2</v>
      </c>
      <c r="O79" s="12">
        <f>IFERROR(Table1[[#This Row],[Listing]]/Table1[[#This Row],[listing of same day last week]]-1,"NA")</f>
        <v>5.1020408642713067E-2</v>
      </c>
      <c r="P79" s="6">
        <f>IFERROR(Table1[[#This Row],[Overall conversion]]/Table1[[#This Row],[overall Conversion last week same day]]-1,"NA")</f>
        <v>2.1275401907066005E-2</v>
      </c>
      <c r="Q79" s="6">
        <f>Table1[[#This Row],[Menu]]/Table1[[#This Row],[Listing]]</f>
        <v>0.23999998211799797</v>
      </c>
      <c r="R79" s="6">
        <f>Table1[[#This Row],[Carts]]/Table1[[#This Row],[Menu]]</f>
        <v>0.4160000342738398</v>
      </c>
      <c r="S79" s="6">
        <f>Table1[[#This Row],[Payments]]/Table1[[#This Row],[Carts]]</f>
        <v>0.72270001392553729</v>
      </c>
      <c r="T79" s="6">
        <f>Table1[[#This Row],[Orders]]/Table1[[#This Row],[Payments]]</f>
        <v>0.81179991957923459</v>
      </c>
      <c r="U79" s="33">
        <f>Table1[[#This Row],[L2M]]/Q72-1</f>
        <v>-1.186051223900364E-8</v>
      </c>
      <c r="V79" s="33">
        <f>Table1[[#This Row],[M2C]]/R72-1</f>
        <v>9.7089246885728731E-3</v>
      </c>
      <c r="W79" s="33">
        <f>Table1[[#This Row],[C2P]]/S72-1</f>
        <v>4.2105566712915321E-2</v>
      </c>
      <c r="X79" s="33">
        <f>Table1[[#This Row],[P2O]]/T72-1</f>
        <v>-2.9411891389631073E-2</v>
      </c>
    </row>
    <row r="80" spans="2:24" x14ac:dyDescent="0.3">
      <c r="B80" s="10">
        <v>43543</v>
      </c>
      <c r="C80" s="8">
        <f>B80</f>
        <v>43543</v>
      </c>
      <c r="D80" s="2">
        <v>21934513</v>
      </c>
      <c r="E80" s="2">
        <v>5757809</v>
      </c>
      <c r="F80" s="2">
        <v>2418280</v>
      </c>
      <c r="G80" s="2">
        <v>1835958</v>
      </c>
      <c r="H80" s="2">
        <v>707578</v>
      </c>
      <c r="I80" s="11">
        <f>Table1[[#This Row],[Date]]-7</f>
        <v>43536</v>
      </c>
      <c r="J80" s="5">
        <f>IFERROR(VLOOKUP(Table1[[#This Row],[last week date]],Table1[[#All],[Date]:[Orders]],7,FALSE), "NA")</f>
        <v>1299482</v>
      </c>
      <c r="K80" s="5">
        <f>IFERROR(VLOOKUP(Table1[[#This Row],[last week date]],Table1[[#All],[Date]:[Listing]],3,FALSE),"NA")</f>
        <v>21500167</v>
      </c>
      <c r="L80" s="13">
        <f>Table1[[#This Row],[Orders]]/Table1[[#This Row],[Listing]]</f>
        <v>3.2258660130726403E-2</v>
      </c>
      <c r="M80" s="13">
        <f>IFERROR(VLOOKUP(Table1[[#This Row],[last week date]],Table1[[#All],[Date]:[Overall conversion]],11,FALSE),"NA")</f>
        <v>6.04405537873264E-2</v>
      </c>
      <c r="N80" s="15">
        <f>IFERROR((Table1[[#This Row],[Orders]]/Table1[[#This Row],[Orders of Same day last week]])-1,"NA")</f>
        <v>-0.45549226537958976</v>
      </c>
      <c r="O80" s="12">
        <f>IFERROR(Table1[[#This Row],[Listing]]/Table1[[#This Row],[listing of same day last week]]-1,"NA")</f>
        <v>2.0201982617158221E-2</v>
      </c>
      <c r="P80" s="6">
        <f>IFERROR(Table1[[#This Row],[Overall conversion]]/Table1[[#This Row],[overall Conversion last week same day]]-1,"NA")</f>
        <v>-0.46627457709544307</v>
      </c>
      <c r="Q80" s="6">
        <f>Table1[[#This Row],[Menu]]/Table1[[#This Row],[Listing]]</f>
        <v>0.26249996979645729</v>
      </c>
      <c r="R80" s="6">
        <f>Table1[[#This Row],[Carts]]/Table1[[#This Row],[Menu]]</f>
        <v>0.42000003820897847</v>
      </c>
      <c r="S80" s="6">
        <f>Table1[[#This Row],[Payments]]/Table1[[#This Row],[Carts]]</f>
        <v>0.75919992722100005</v>
      </c>
      <c r="T80" s="6">
        <f>Table1[[#This Row],[Orders]]/Table1[[#This Row],[Payments]]</f>
        <v>0.38539988387533919</v>
      </c>
      <c r="U80" s="33">
        <f>Table1[[#This Row],[L2M]]/Q73-1</f>
        <v>3.9603872853995581E-2</v>
      </c>
      <c r="V80" s="33">
        <f>Table1[[#This Row],[M2C]]/R73-1</f>
        <v>6.0606468891118981E-2</v>
      </c>
      <c r="W80" s="33">
        <f>Table1[[#This Row],[C2P]]/S73-1</f>
        <v>1.9607633672155123E-2</v>
      </c>
      <c r="X80" s="33">
        <f>Table1[[#This Row],[P2O]]/T73-1</f>
        <v>-0.52525253838500408</v>
      </c>
    </row>
    <row r="81" spans="2:24" x14ac:dyDescent="0.3">
      <c r="B81" s="10">
        <v>43544</v>
      </c>
      <c r="C81" s="8">
        <f>B81</f>
        <v>43544</v>
      </c>
      <c r="D81" s="2">
        <v>21282993</v>
      </c>
      <c r="E81" s="2">
        <v>5427163</v>
      </c>
      <c r="F81" s="2">
        <v>2149156</v>
      </c>
      <c r="G81" s="2">
        <v>1600262</v>
      </c>
      <c r="H81" s="2">
        <v>1377825</v>
      </c>
      <c r="I81" s="11">
        <f>Table1[[#This Row],[Date]]-7</f>
        <v>43537</v>
      </c>
      <c r="J81" s="5">
        <f>IFERROR(VLOOKUP(Table1[[#This Row],[last week date]],Table1[[#All],[Date]:[Orders]],7,FALSE), "NA")</f>
        <v>1232690</v>
      </c>
      <c r="K81" s="5">
        <f>IFERROR(VLOOKUP(Table1[[#This Row],[last week date]],Table1[[#All],[Date]:[Listing]],3,FALSE),"NA")</f>
        <v>21717340</v>
      </c>
      <c r="L81" s="13">
        <f>Table1[[#This Row],[Orders]]/Table1[[#This Row],[Listing]]</f>
        <v>6.4738310067573676E-2</v>
      </c>
      <c r="M81" s="13">
        <f>IFERROR(VLOOKUP(Table1[[#This Row],[last week date]],Table1[[#All],[Date]:[Overall conversion]],11,FALSE),"NA")</f>
        <v>5.6760634589687317E-2</v>
      </c>
      <c r="N81" s="15">
        <f>IFERROR((Table1[[#This Row],[Orders]]/Table1[[#This Row],[Orders of Same day last week]])-1,"NA")</f>
        <v>0.11773844194404104</v>
      </c>
      <c r="O81" s="12">
        <f>IFERROR(Table1[[#This Row],[Listing]]/Table1[[#This Row],[listing of same day last week]]-1,"NA")</f>
        <v>-2.0000009209230951E-2</v>
      </c>
      <c r="P81" s="6">
        <f>IFERROR(Table1[[#This Row],[Overall conversion]]/Table1[[#This Row],[overall Conversion last week same day]]-1,"NA")</f>
        <v>0.14054944127308611</v>
      </c>
      <c r="Q81" s="6">
        <f>Table1[[#This Row],[Menu]]/Table1[[#This Row],[Listing]]</f>
        <v>0.25499998989803735</v>
      </c>
      <c r="R81" s="6">
        <f>Table1[[#This Row],[Carts]]/Table1[[#This Row],[Menu]]</f>
        <v>0.39599989902643423</v>
      </c>
      <c r="S81" s="6">
        <f>Table1[[#This Row],[Payments]]/Table1[[#This Row],[Carts]]</f>
        <v>0.74460020584824926</v>
      </c>
      <c r="T81" s="6">
        <f>Table1[[#This Row],[Orders]]/Table1[[#This Row],[Payments]]</f>
        <v>0.86099963630955434</v>
      </c>
      <c r="U81" s="33">
        <f>Table1[[#This Row],[L2M]]/Q74-1</f>
        <v>-2.8571339253511518E-2</v>
      </c>
      <c r="V81" s="33">
        <f>Table1[[#This Row],[M2C]]/R74-1</f>
        <v>4.2105180237766771E-2</v>
      </c>
      <c r="W81" s="33">
        <f>Table1[[#This Row],[C2P]]/S74-1</f>
        <v>5.1546588131297977E-2</v>
      </c>
      <c r="X81" s="33">
        <f>Table1[[#This Row],[P2O]]/T74-1</f>
        <v>7.1428341361902792E-2</v>
      </c>
    </row>
    <row r="82" spans="2:24" x14ac:dyDescent="0.3">
      <c r="B82" s="10">
        <v>43545</v>
      </c>
      <c r="C82" s="8">
        <f>B82</f>
        <v>43545</v>
      </c>
      <c r="D82" s="2">
        <v>21717340</v>
      </c>
      <c r="E82" s="2">
        <v>5429335</v>
      </c>
      <c r="F82" s="2">
        <v>2128299</v>
      </c>
      <c r="G82" s="2">
        <v>1475975</v>
      </c>
      <c r="H82" s="2">
        <v>1234506</v>
      </c>
      <c r="I82" s="11">
        <f>Table1[[#This Row],[Date]]-7</f>
        <v>43538</v>
      </c>
      <c r="J82" s="5">
        <f>IFERROR(VLOOKUP(Table1[[#This Row],[last week date]],Table1[[#All],[Date]:[Orders]],7,FALSE), "NA")</f>
        <v>1268377</v>
      </c>
      <c r="K82" s="5">
        <f>IFERROR(VLOOKUP(Table1[[#This Row],[last week date]],Table1[[#All],[Date]:[Listing]],3,FALSE),"NA")</f>
        <v>22803207</v>
      </c>
      <c r="L82" s="13">
        <f>Table1[[#This Row],[Orders]]/Table1[[#This Row],[Listing]]</f>
        <v>5.6844254406847247E-2</v>
      </c>
      <c r="M82" s="13">
        <f>IFERROR(VLOOKUP(Table1[[#This Row],[last week date]],Table1[[#All],[Date]:[Overall conversion]],11,FALSE),"NA")</f>
        <v>5.5622746397030909E-2</v>
      </c>
      <c r="N82" s="15">
        <f>IFERROR((Table1[[#This Row],[Orders]]/Table1[[#This Row],[Orders of Same day last week]])-1,"NA")</f>
        <v>-2.6704205453110585E-2</v>
      </c>
      <c r="O82" s="12">
        <f>IFERROR(Table1[[#This Row],[Listing]]/Table1[[#This Row],[listing of same day last week]]-1,"NA")</f>
        <v>-4.7619047619047672E-2</v>
      </c>
      <c r="P82" s="6">
        <f>IFERROR(Table1[[#This Row],[Overall conversion]]/Table1[[#This Row],[overall Conversion last week same day]]-1,"NA")</f>
        <v>2.1960584274233863E-2</v>
      </c>
      <c r="Q82" s="6">
        <f>Table1[[#This Row],[Menu]]/Table1[[#This Row],[Listing]]</f>
        <v>0.25</v>
      </c>
      <c r="R82" s="6">
        <f>Table1[[#This Row],[Carts]]/Table1[[#This Row],[Menu]]</f>
        <v>0.39199994106092184</v>
      </c>
      <c r="S82" s="6">
        <f>Table1[[#This Row],[Payments]]/Table1[[#This Row],[Carts]]</f>
        <v>0.6934998324953402</v>
      </c>
      <c r="T82" s="6">
        <f>Table1[[#This Row],[Orders]]/Table1[[#This Row],[Payments]]</f>
        <v>0.83640034553430787</v>
      </c>
      <c r="U82" s="33">
        <f>Table1[[#This Row],[L2M]]/Q75-1</f>
        <v>5.2631707713837406E-2</v>
      </c>
      <c r="V82" s="33">
        <f>Table1[[#This Row],[M2C]]/R75-1</f>
        <v>-1.0100994618661541E-2</v>
      </c>
      <c r="W82" s="33">
        <f>Table1[[#This Row],[C2P]]/S75-1</f>
        <v>-8.6538431282776718E-2</v>
      </c>
      <c r="X82" s="33">
        <f>Table1[[#This Row],[P2O]]/T75-1</f>
        <v>7.3684119944433801E-2</v>
      </c>
    </row>
    <row r="83" spans="2:24" x14ac:dyDescent="0.3">
      <c r="B83" s="10">
        <v>43546</v>
      </c>
      <c r="C83" s="8">
        <f>B83</f>
        <v>43546</v>
      </c>
      <c r="D83" s="2">
        <v>21065820</v>
      </c>
      <c r="E83" s="2">
        <v>5529777</v>
      </c>
      <c r="F83" s="2">
        <v>2123434</v>
      </c>
      <c r="G83" s="2">
        <v>1612111</v>
      </c>
      <c r="H83" s="2">
        <v>1361589</v>
      </c>
      <c r="I83" s="11">
        <f>Table1[[#This Row],[Date]]-7</f>
        <v>43539</v>
      </c>
      <c r="J83" s="5">
        <f>IFERROR(VLOOKUP(Table1[[#This Row],[last week date]],Table1[[#All],[Date]:[Orders]],7,FALSE), "NA")</f>
        <v>1183818</v>
      </c>
      <c r="K83" s="5">
        <f>IFERROR(VLOOKUP(Table1[[#This Row],[last week date]],Table1[[#All],[Date]:[Listing]],3,FALSE),"NA")</f>
        <v>21500167</v>
      </c>
      <c r="L83" s="13">
        <f>Table1[[#This Row],[Orders]]/Table1[[#This Row],[Listing]]</f>
        <v>6.4634986912448691E-2</v>
      </c>
      <c r="M83" s="13">
        <f>IFERROR(VLOOKUP(Table1[[#This Row],[last week date]],Table1[[#All],[Date]:[Overall conversion]],11,FALSE),"NA")</f>
        <v>5.5060874643438819E-2</v>
      </c>
      <c r="N83" s="15">
        <f>IFERROR((Table1[[#This Row],[Orders]]/Table1[[#This Row],[Orders of Same day last week]])-1,"NA")</f>
        <v>0.15016750885693586</v>
      </c>
      <c r="O83" s="12">
        <f>IFERROR(Table1[[#This Row],[Listing]]/Table1[[#This Row],[listing of same day last week]]-1,"NA")</f>
        <v>-2.0202029128424948E-2</v>
      </c>
      <c r="P83" s="6">
        <f>IFERROR(Table1[[#This Row],[Overall conversion]]/Table1[[#This Row],[overall Conversion last week same day]]-1,"NA")</f>
        <v>0.17388231354858696</v>
      </c>
      <c r="Q83" s="6">
        <f>Table1[[#This Row],[Menu]]/Table1[[#This Row],[Listing]]</f>
        <v>0.26249996439730333</v>
      </c>
      <c r="R83" s="6">
        <f>Table1[[#This Row],[Carts]]/Table1[[#This Row],[Menu]]</f>
        <v>0.38399993345120426</v>
      </c>
      <c r="S83" s="6">
        <f>Table1[[#This Row],[Payments]]/Table1[[#This Row],[Carts]]</f>
        <v>0.75919995629720538</v>
      </c>
      <c r="T83" s="6">
        <f>Table1[[#This Row],[Orders]]/Table1[[#This Row],[Payments]]</f>
        <v>0.84460003064305122</v>
      </c>
      <c r="U83" s="33">
        <f>Table1[[#This Row],[L2M]]/Q76-1</f>
        <v>0.10526315138764697</v>
      </c>
      <c r="V83" s="33">
        <f>Table1[[#This Row],[M2C]]/R76-1</f>
        <v>-7.6923139557080633E-2</v>
      </c>
      <c r="W83" s="33">
        <f>Table1[[#This Row],[C2P]]/S76-1</f>
        <v>6.1224516976005505E-2</v>
      </c>
      <c r="X83" s="33">
        <f>Table1[[#This Row],[P2O]]/T76-1</f>
        <v>8.4210800112130224E-2</v>
      </c>
    </row>
    <row r="84" spans="2:24" x14ac:dyDescent="0.3">
      <c r="B84" s="10">
        <v>43547</v>
      </c>
      <c r="C84" s="8">
        <f>B84</f>
        <v>43547</v>
      </c>
      <c r="D84" s="2">
        <v>44440853</v>
      </c>
      <c r="E84" s="2">
        <v>9612556</v>
      </c>
      <c r="F84" s="2">
        <v>3268269</v>
      </c>
      <c r="G84" s="2">
        <v>2289095</v>
      </c>
      <c r="H84" s="2">
        <v>1874769</v>
      </c>
      <c r="I84" s="11">
        <f>Table1[[#This Row],[Date]]-7</f>
        <v>43540</v>
      </c>
      <c r="J84" s="5">
        <f>IFERROR(VLOOKUP(Table1[[#This Row],[last week date]],Table1[[#All],[Date]:[Orders]],7,FALSE), "NA")</f>
        <v>1815781</v>
      </c>
      <c r="K84" s="5">
        <f>IFERROR(VLOOKUP(Table1[[#This Row],[last week date]],Table1[[#All],[Date]:[Listing]],3,FALSE),"NA")</f>
        <v>42645263</v>
      </c>
      <c r="L84" s="13">
        <f>Table1[[#This Row],[Orders]]/Table1[[#This Row],[Listing]]</f>
        <v>4.2185711421875723E-2</v>
      </c>
      <c r="M84" s="13">
        <f>IFERROR(VLOOKUP(Table1[[#This Row],[last week date]],Table1[[#All],[Date]:[Overall conversion]],11,FALSE),"NA")</f>
        <v>4.2578726739239479E-2</v>
      </c>
      <c r="N84" s="15">
        <f>IFERROR((Table1[[#This Row],[Orders]]/Table1[[#This Row],[Orders of Same day last week]])-1,"NA")</f>
        <v>3.2486296530253478E-2</v>
      </c>
      <c r="O84" s="12">
        <f>IFERROR(Table1[[#This Row],[Listing]]/Table1[[#This Row],[listing of same day last week]]-1,"NA")</f>
        <v>4.2105262664225984E-2</v>
      </c>
      <c r="P84" s="6">
        <f>IFERROR(Table1[[#This Row],[Overall conversion]]/Table1[[#This Row],[overall Conversion last week same day]]-1,"NA")</f>
        <v>-9.2303210420231485E-3</v>
      </c>
      <c r="Q84" s="6">
        <f>Table1[[#This Row],[Menu]]/Table1[[#This Row],[Listing]]</f>
        <v>0.21629998866133376</v>
      </c>
      <c r="R84" s="6">
        <f>Table1[[#This Row],[Carts]]/Table1[[#This Row],[Menu]]</f>
        <v>0.33999999583877588</v>
      </c>
      <c r="S84" s="6">
        <f>Table1[[#This Row],[Payments]]/Table1[[#This Row],[Carts]]</f>
        <v>0.70039981409119012</v>
      </c>
      <c r="T84" s="6">
        <f>Table1[[#This Row],[Orders]]/Table1[[#This Row],[Payments]]</f>
        <v>0.8190000851865038</v>
      </c>
      <c r="U84" s="33">
        <f>Table1[[#This Row],[L2M]]/Q77-1</f>
        <v>-9.6153898295691098E-3</v>
      </c>
      <c r="V84" s="33">
        <f>Table1[[#This Row],[M2C]]/R77-1</f>
        <v>-3.8461503515282769E-2</v>
      </c>
      <c r="W84" s="33">
        <f>Table1[[#This Row],[C2P]]/S77-1</f>
        <v>4.0403658943138243E-2</v>
      </c>
      <c r="X84" s="33">
        <f>Table1[[#This Row],[P2O]]/T77-1</f>
        <v>6.3711681774769602E-7</v>
      </c>
    </row>
    <row r="85" spans="2:24" x14ac:dyDescent="0.3">
      <c r="B85" s="10">
        <v>43548</v>
      </c>
      <c r="C85" s="8">
        <f>B85</f>
        <v>43548</v>
      </c>
      <c r="D85" s="2">
        <v>45338648</v>
      </c>
      <c r="E85" s="2">
        <v>9425904</v>
      </c>
      <c r="F85" s="2">
        <v>3300951</v>
      </c>
      <c r="G85" s="2">
        <v>2289540</v>
      </c>
      <c r="H85" s="2">
        <v>1839416</v>
      </c>
      <c r="I85" s="11">
        <f>Table1[[#This Row],[Date]]-7</f>
        <v>43541</v>
      </c>
      <c r="J85" s="5">
        <f>IFERROR(VLOOKUP(Table1[[#This Row],[last week date]],Table1[[#All],[Date]:[Orders]],7,FALSE), "NA")</f>
        <v>1504514</v>
      </c>
      <c r="K85" s="5">
        <f>IFERROR(VLOOKUP(Table1[[#This Row],[last week date]],Table1[[#All],[Date]:[Listing]],3,FALSE),"NA")</f>
        <v>42645263</v>
      </c>
      <c r="L85" s="13">
        <f>Table1[[#This Row],[Orders]]/Table1[[#This Row],[Listing]]</f>
        <v>4.05705966353474E-2</v>
      </c>
      <c r="M85" s="13">
        <f>IFERROR(VLOOKUP(Table1[[#This Row],[last week date]],Table1[[#All],[Date]:[Overall conversion]],11,FALSE),"NA")</f>
        <v>3.5279744903906445E-2</v>
      </c>
      <c r="N85" s="15">
        <f>IFERROR((Table1[[#This Row],[Orders]]/Table1[[#This Row],[Orders of Same day last week]])-1,"NA")</f>
        <v>0.22259812803337153</v>
      </c>
      <c r="O85" s="12">
        <f>IFERROR(Table1[[#This Row],[Listing]]/Table1[[#This Row],[listing of same day last week]]-1,"NA")</f>
        <v>6.3157893996339087E-2</v>
      </c>
      <c r="P85" s="6">
        <f>IFERROR(Table1[[#This Row],[Overall conversion]]/Table1[[#This Row],[overall Conversion last week same day]]-1,"NA")</f>
        <v>0.14996853706998059</v>
      </c>
      <c r="Q85" s="6">
        <f>Table1[[#This Row],[Menu]]/Table1[[#This Row],[Listing]]</f>
        <v>0.20789997972590626</v>
      </c>
      <c r="R85" s="6">
        <f>Table1[[#This Row],[Carts]]/Table1[[#This Row],[Menu]]</f>
        <v>0.35019993838256785</v>
      </c>
      <c r="S85" s="6">
        <f>Table1[[#This Row],[Payments]]/Table1[[#This Row],[Carts]]</f>
        <v>0.69360011705717539</v>
      </c>
      <c r="T85" s="6">
        <f>Table1[[#This Row],[Orders]]/Table1[[#This Row],[Payments]]</f>
        <v>0.80339980956873436</v>
      </c>
      <c r="U85" s="33">
        <f>Table1[[#This Row],[L2M]]/Q78-1</f>
        <v>2.061846576038473E-2</v>
      </c>
      <c r="V85" s="33">
        <f>Table1[[#This Row],[M2C]]/R78-1</f>
        <v>5.1020255191124297E-2</v>
      </c>
      <c r="W85" s="33">
        <f>Table1[[#This Row],[C2P]]/S78-1</f>
        <v>2.0000379435892279E-2</v>
      </c>
      <c r="X85" s="33">
        <f>Table1[[#This Row],[P2O]]/T78-1</f>
        <v>5.1020332005990321E-2</v>
      </c>
    </row>
    <row r="86" spans="2:24" x14ac:dyDescent="0.3">
      <c r="B86" s="10">
        <v>43549</v>
      </c>
      <c r="C86" s="8">
        <f>B86</f>
        <v>43549</v>
      </c>
      <c r="D86" s="2">
        <v>22368860</v>
      </c>
      <c r="E86" s="2">
        <v>5536293</v>
      </c>
      <c r="F86" s="2">
        <v>2258807</v>
      </c>
      <c r="G86" s="2">
        <v>1632440</v>
      </c>
      <c r="H86" s="2">
        <v>1351986</v>
      </c>
      <c r="I86" s="11">
        <f>Table1[[#This Row],[Date]]-7</f>
        <v>43542</v>
      </c>
      <c r="J86" s="5">
        <f>IFERROR(VLOOKUP(Table1[[#This Row],[last week date]],Table1[[#All],[Date]:[Orders]],7,FALSE), "NA")</f>
        <v>1310254</v>
      </c>
      <c r="K86" s="5">
        <f>IFERROR(VLOOKUP(Table1[[#This Row],[last week date]],Table1[[#All],[Date]:[Listing]],3,FALSE),"NA")</f>
        <v>22368860</v>
      </c>
      <c r="L86" s="13">
        <f>Table1[[#This Row],[Orders]]/Table1[[#This Row],[Listing]]</f>
        <v>6.044054100208951E-2</v>
      </c>
      <c r="M86" s="13">
        <f>IFERROR(VLOOKUP(Table1[[#This Row],[last week date]],Table1[[#All],[Date]:[Overall conversion]],11,FALSE),"NA")</f>
        <v>5.8574911729967462E-2</v>
      </c>
      <c r="N86" s="15">
        <f>IFERROR((Table1[[#This Row],[Orders]]/Table1[[#This Row],[Orders of Same day last week]])-1,"NA")</f>
        <v>3.1850312992747876E-2</v>
      </c>
      <c r="O86" s="12">
        <f>IFERROR(Table1[[#This Row],[Listing]]/Table1[[#This Row],[listing of same day last week]]-1,"NA")</f>
        <v>0</v>
      </c>
      <c r="P86" s="6">
        <f>IFERROR(Table1[[#This Row],[Overall conversion]]/Table1[[#This Row],[overall Conversion last week same day]]-1,"NA")</f>
        <v>3.1850312992747876E-2</v>
      </c>
      <c r="Q86" s="6">
        <f>Table1[[#This Row],[Menu]]/Table1[[#This Row],[Listing]]</f>
        <v>0.24750000670575076</v>
      </c>
      <c r="R86" s="6">
        <f>Table1[[#This Row],[Carts]]/Table1[[#This Row],[Menu]]</f>
        <v>0.40799990173930462</v>
      </c>
      <c r="S86" s="6">
        <f>Table1[[#This Row],[Payments]]/Table1[[#This Row],[Carts]]</f>
        <v>0.72270008017506582</v>
      </c>
      <c r="T86" s="6">
        <f>Table1[[#This Row],[Orders]]/Table1[[#This Row],[Payments]]</f>
        <v>0.82819950503540707</v>
      </c>
      <c r="U86" s="33">
        <f>Table1[[#This Row],[L2M]]/Q79-1</f>
        <v>3.1250104777363452E-2</v>
      </c>
      <c r="V86" s="33">
        <f>Table1[[#This Row],[M2C]]/R79-1</f>
        <v>-1.9231086238971185E-2</v>
      </c>
      <c r="W86" s="33">
        <f>Table1[[#This Row],[C2P]]/S79-1</f>
        <v>9.1669471791178125E-8</v>
      </c>
      <c r="X86" s="33">
        <f>Table1[[#This Row],[P2O]]/T79-1</f>
        <v>2.0201511555547613E-2</v>
      </c>
    </row>
    <row r="87" spans="2:24" x14ac:dyDescent="0.3">
      <c r="B87" s="10">
        <v>43550</v>
      </c>
      <c r="C87" s="8">
        <f>B87</f>
        <v>43550</v>
      </c>
      <c r="D87" s="2">
        <v>20848646</v>
      </c>
      <c r="E87" s="2">
        <v>5107918</v>
      </c>
      <c r="F87" s="2">
        <v>2043167</v>
      </c>
      <c r="G87" s="2">
        <v>1476597</v>
      </c>
      <c r="H87" s="2">
        <v>1259241</v>
      </c>
      <c r="I87" s="11">
        <f>Table1[[#This Row],[Date]]-7</f>
        <v>43543</v>
      </c>
      <c r="J87" s="5">
        <f>IFERROR(VLOOKUP(Table1[[#This Row],[last week date]],Table1[[#All],[Date]:[Orders]],7,FALSE), "NA")</f>
        <v>707578</v>
      </c>
      <c r="K87" s="5">
        <f>IFERROR(VLOOKUP(Table1[[#This Row],[last week date]],Table1[[#All],[Date]:[Listing]],3,FALSE),"NA")</f>
        <v>21934513</v>
      </c>
      <c r="L87" s="13">
        <f>Table1[[#This Row],[Orders]]/Table1[[#This Row],[Listing]]</f>
        <v>6.0399174123825596E-2</v>
      </c>
      <c r="M87" s="13">
        <f>IFERROR(VLOOKUP(Table1[[#This Row],[last week date]],Table1[[#All],[Date]:[Overall conversion]],11,FALSE),"NA")</f>
        <v>3.2258660130726403E-2</v>
      </c>
      <c r="N87" s="15">
        <f>IFERROR((Table1[[#This Row],[Orders]]/Table1[[#This Row],[Orders of Same day last week]])-1,"NA")</f>
        <v>0.77964973472889199</v>
      </c>
      <c r="O87" s="12">
        <f>IFERROR(Table1[[#This Row],[Listing]]/Table1[[#This Row],[listing of same day last week]]-1,"NA")</f>
        <v>-4.9504951397826846E-2</v>
      </c>
      <c r="P87" s="6">
        <f>IFERROR(Table1[[#This Row],[Overall conversion]]/Table1[[#This Row],[overall Conversion last week same day]]-1,"NA")</f>
        <v>0.87233982685769784</v>
      </c>
      <c r="Q87" s="6">
        <f>Table1[[#This Row],[Menu]]/Table1[[#This Row],[Listing]]</f>
        <v>0.2449999870495187</v>
      </c>
      <c r="R87" s="6">
        <f>Table1[[#This Row],[Carts]]/Table1[[#This Row],[Menu]]</f>
        <v>0.39999996084510364</v>
      </c>
      <c r="S87" s="6">
        <f>Table1[[#This Row],[Payments]]/Table1[[#This Row],[Carts]]</f>
        <v>0.72270010234112048</v>
      </c>
      <c r="T87" s="6">
        <f>Table1[[#This Row],[Orders]]/Table1[[#This Row],[Payments]]</f>
        <v>0.85279937586220211</v>
      </c>
      <c r="U87" s="33">
        <f>Table1[[#This Row],[L2M]]/Q80-1</f>
        <v>-6.6666608611452793E-2</v>
      </c>
      <c r="V87" s="33">
        <f>Table1[[#This Row],[M2C]]/R80-1</f>
        <v>-4.7619227486649485E-2</v>
      </c>
      <c r="W87" s="33">
        <f>Table1[[#This Row],[C2P]]/S80-1</f>
        <v>-4.8076697021672166E-2</v>
      </c>
      <c r="X87" s="33">
        <f>Table1[[#This Row],[P2O]]/T80-1</f>
        <v>1.2127650047192211</v>
      </c>
    </row>
    <row r="88" spans="2:24" x14ac:dyDescent="0.3">
      <c r="B88" s="10">
        <v>43551</v>
      </c>
      <c r="C88" s="8">
        <f>B88</f>
        <v>43551</v>
      </c>
      <c r="D88" s="2">
        <v>20848646</v>
      </c>
      <c r="E88" s="2">
        <v>5212161</v>
      </c>
      <c r="F88" s="2">
        <v>2084864</v>
      </c>
      <c r="G88" s="2">
        <v>1476292</v>
      </c>
      <c r="H88" s="2">
        <v>1150032</v>
      </c>
      <c r="I88" s="11">
        <f>Table1[[#This Row],[Date]]-7</f>
        <v>43544</v>
      </c>
      <c r="J88" s="5">
        <f>IFERROR(VLOOKUP(Table1[[#This Row],[last week date]],Table1[[#All],[Date]:[Orders]],7,FALSE), "NA")</f>
        <v>1377825</v>
      </c>
      <c r="K88" s="5">
        <f>IFERROR(VLOOKUP(Table1[[#This Row],[last week date]],Table1[[#All],[Date]:[Listing]],3,FALSE),"NA")</f>
        <v>21282993</v>
      </c>
      <c r="L88" s="13">
        <f>Table1[[#This Row],[Orders]]/Table1[[#This Row],[Listing]]</f>
        <v>5.5160992229423438E-2</v>
      </c>
      <c r="M88" s="13">
        <f>IFERROR(VLOOKUP(Table1[[#This Row],[last week date]],Table1[[#All],[Date]:[Overall conversion]],11,FALSE),"NA")</f>
        <v>6.4738310067573676E-2</v>
      </c>
      <c r="N88" s="15">
        <f>IFERROR((Table1[[#This Row],[Orders]]/Table1[[#This Row],[Orders of Same day last week]])-1,"NA")</f>
        <v>-0.16532796254967064</v>
      </c>
      <c r="O88" s="12">
        <f>IFERROR(Table1[[#This Row],[Listing]]/Table1[[#This Row],[listing of same day last week]]-1,"NA")</f>
        <v>-2.0408172854259776E-2</v>
      </c>
      <c r="P88" s="6">
        <f>IFERROR(Table1[[#This Row],[Overall conversion]]/Table1[[#This Row],[overall Conversion last week same day]]-1,"NA")</f>
        <v>-0.14793895342886554</v>
      </c>
      <c r="Q88" s="6">
        <f>Table1[[#This Row],[Menu]]/Table1[[#This Row],[Listing]]</f>
        <v>0.24999997601762725</v>
      </c>
      <c r="R88" s="6">
        <f>Table1[[#This Row],[Carts]]/Table1[[#This Row],[Menu]]</f>
        <v>0.39999992325639977</v>
      </c>
      <c r="S88" s="6">
        <f>Table1[[#This Row],[Payments]]/Table1[[#This Row],[Carts]]</f>
        <v>0.70809990483791752</v>
      </c>
      <c r="T88" s="6">
        <f>Table1[[#This Row],[Orders]]/Table1[[#This Row],[Payments]]</f>
        <v>0.77900036036231313</v>
      </c>
      <c r="U88" s="33">
        <f>Table1[[#This Row],[L2M]]/Q81-1</f>
        <v>-1.9607898347013153E-2</v>
      </c>
      <c r="V88" s="33">
        <f>Table1[[#This Row],[M2C]]/R81-1</f>
        <v>1.0101073863401533E-2</v>
      </c>
      <c r="W88" s="33">
        <f>Table1[[#This Row],[C2P]]/S81-1</f>
        <v>-4.9019998549087895E-2</v>
      </c>
      <c r="X88" s="33">
        <f>Table1[[#This Row],[P2O]]/T81-1</f>
        <v>-9.5237294522805271E-2</v>
      </c>
    </row>
    <row r="89" spans="2:24" x14ac:dyDescent="0.3">
      <c r="B89" s="10">
        <v>43552</v>
      </c>
      <c r="C89" s="8">
        <f>B89</f>
        <v>43552</v>
      </c>
      <c r="D89" s="2">
        <v>21500167</v>
      </c>
      <c r="E89" s="2">
        <v>5267540</v>
      </c>
      <c r="F89" s="2">
        <v>2064876</v>
      </c>
      <c r="G89" s="2">
        <v>1552580</v>
      </c>
      <c r="H89" s="2">
        <v>1311309</v>
      </c>
      <c r="I89" s="11">
        <f>Table1[[#This Row],[Date]]-7</f>
        <v>43545</v>
      </c>
      <c r="J89" s="5">
        <f>IFERROR(VLOOKUP(Table1[[#This Row],[last week date]],Table1[[#All],[Date]:[Orders]],7,FALSE), "NA")</f>
        <v>1234506</v>
      </c>
      <c r="K89" s="5">
        <f>IFERROR(VLOOKUP(Table1[[#This Row],[last week date]],Table1[[#All],[Date]:[Listing]],3,FALSE),"NA")</f>
        <v>21717340</v>
      </c>
      <c r="L89" s="13">
        <f>Table1[[#This Row],[Orders]]/Table1[[#This Row],[Listing]]</f>
        <v>6.0990642537799823E-2</v>
      </c>
      <c r="M89" s="13">
        <f>IFERROR(VLOOKUP(Table1[[#This Row],[last week date]],Table1[[#All],[Date]:[Overall conversion]],11,FALSE),"NA")</f>
        <v>5.6844254406847247E-2</v>
      </c>
      <c r="N89" s="15">
        <f>IFERROR((Table1[[#This Row],[Orders]]/Table1[[#This Row],[Orders of Same day last week]])-1,"NA")</f>
        <v>6.221354938736634E-2</v>
      </c>
      <c r="O89" s="12">
        <f>IFERROR(Table1[[#This Row],[Listing]]/Table1[[#This Row],[listing of same day last week]]-1,"NA")</f>
        <v>-9.9999815815380311E-3</v>
      </c>
      <c r="P89" s="6">
        <f>IFERROR(Table1[[#This Row],[Overall conversion]]/Table1[[#This Row],[overall Conversion last week same day]]-1,"NA")</f>
        <v>7.2942959217582981E-2</v>
      </c>
      <c r="Q89" s="6">
        <f>Table1[[#This Row],[Menu]]/Table1[[#This Row],[Listing]]</f>
        <v>0.24499995744219102</v>
      </c>
      <c r="R89" s="6">
        <f>Table1[[#This Row],[Carts]]/Table1[[#This Row],[Menu]]</f>
        <v>0.39200006074942001</v>
      </c>
      <c r="S89" s="6">
        <f>Table1[[#This Row],[Payments]]/Table1[[#This Row],[Carts]]</f>
        <v>0.75189987195357011</v>
      </c>
      <c r="T89" s="6">
        <f>Table1[[#This Row],[Orders]]/Table1[[#This Row],[Payments]]</f>
        <v>0.84459995620193484</v>
      </c>
      <c r="U89" s="33">
        <f>Table1[[#This Row],[L2M]]/Q82-1</f>
        <v>-2.0000170231235903E-2</v>
      </c>
      <c r="V89" s="33">
        <f>Table1[[#This Row],[M2C]]/R82-1</f>
        <v>3.0532784744963237E-7</v>
      </c>
      <c r="W89" s="33">
        <f>Table1[[#This Row],[C2P]]/S82-1</f>
        <v>8.4210603552845598E-2</v>
      </c>
      <c r="X89" s="33">
        <f>Table1[[#This Row],[P2O]]/T82-1</f>
        <v>9.8034520327570096E-3</v>
      </c>
    </row>
    <row r="90" spans="2:24" x14ac:dyDescent="0.3">
      <c r="B90" s="10">
        <v>43553</v>
      </c>
      <c r="C90" s="8">
        <f>B90</f>
        <v>43553</v>
      </c>
      <c r="D90" s="2">
        <v>22803207</v>
      </c>
      <c r="E90" s="2">
        <v>5757809</v>
      </c>
      <c r="F90" s="2">
        <v>2234030</v>
      </c>
      <c r="G90" s="2">
        <v>1712384</v>
      </c>
      <c r="H90" s="2">
        <v>1390113</v>
      </c>
      <c r="I90" s="11">
        <f>Table1[[#This Row],[Date]]-7</f>
        <v>43546</v>
      </c>
      <c r="J90" s="5">
        <f>IFERROR(VLOOKUP(Table1[[#This Row],[last week date]],Table1[[#All],[Date]:[Orders]],7,FALSE), "NA")</f>
        <v>1361589</v>
      </c>
      <c r="K90" s="5">
        <f>IFERROR(VLOOKUP(Table1[[#This Row],[last week date]],Table1[[#All],[Date]:[Listing]],3,FALSE),"NA")</f>
        <v>21065820</v>
      </c>
      <c r="L90" s="13">
        <f>Table1[[#This Row],[Orders]]/Table1[[#This Row],[Listing]]</f>
        <v>6.0961293733815598E-2</v>
      </c>
      <c r="M90" s="13">
        <f>IFERROR(VLOOKUP(Table1[[#This Row],[last week date]],Table1[[#All],[Date]:[Overall conversion]],11,FALSE),"NA")</f>
        <v>6.4634986912448691E-2</v>
      </c>
      <c r="N90" s="15">
        <f>IFERROR((Table1[[#This Row],[Orders]]/Table1[[#This Row],[Orders of Same day last week]])-1,"NA")</f>
        <v>2.0949052908036059E-2</v>
      </c>
      <c r="O90" s="12">
        <f>IFERROR(Table1[[#This Row],[Listing]]/Table1[[#This Row],[listing of same day last week]]-1,"NA")</f>
        <v>8.2474216527056665E-2</v>
      </c>
      <c r="P90" s="6">
        <f>IFERROR(Table1[[#This Row],[Overall conversion]]/Table1[[#This Row],[overall Conversion last week same day]]-1,"NA")</f>
        <v>-5.6837532644808841E-2</v>
      </c>
      <c r="Q90" s="6">
        <f>Table1[[#This Row],[Menu]]/Table1[[#This Row],[Listing]]</f>
        <v>0.25249996634245347</v>
      </c>
      <c r="R90" s="6">
        <f>Table1[[#This Row],[Carts]]/Table1[[#This Row],[Menu]]</f>
        <v>0.38800001875713486</v>
      </c>
      <c r="S90" s="6">
        <f>Table1[[#This Row],[Payments]]/Table1[[#This Row],[Carts]]</f>
        <v>0.76650000223810777</v>
      </c>
      <c r="T90" s="6">
        <f>Table1[[#This Row],[Orders]]/Table1[[#This Row],[Payments]]</f>
        <v>0.81179980658543882</v>
      </c>
      <c r="U90" s="33">
        <f>Table1[[#This Row],[L2M]]/Q83-1</f>
        <v>-3.8095235851973275E-2</v>
      </c>
      <c r="V90" s="33">
        <f>Table1[[#This Row],[M2C]]/R83-1</f>
        <v>1.0416890622818142E-2</v>
      </c>
      <c r="W90" s="33">
        <f>Table1[[#This Row],[C2P]]/S83-1</f>
        <v>9.6154456811436972E-3</v>
      </c>
      <c r="X90" s="33">
        <f>Table1[[#This Row],[P2O]]/T83-1</f>
        <v>-3.8835215329840023E-2</v>
      </c>
    </row>
    <row r="91" spans="2:24" x14ac:dyDescent="0.3">
      <c r="B91" s="10">
        <v>43554</v>
      </c>
      <c r="C91" s="8">
        <f>B91</f>
        <v>43554</v>
      </c>
      <c r="D91" s="2">
        <v>44889750</v>
      </c>
      <c r="E91" s="2">
        <v>9898190</v>
      </c>
      <c r="F91" s="2">
        <v>3399038</v>
      </c>
      <c r="G91" s="2">
        <v>2311346</v>
      </c>
      <c r="H91" s="2">
        <v>1748764</v>
      </c>
      <c r="I91" s="11">
        <f>Table1[[#This Row],[Date]]-7</f>
        <v>43547</v>
      </c>
      <c r="J91" s="5">
        <f>IFERROR(VLOOKUP(Table1[[#This Row],[last week date]],Table1[[#All],[Date]:[Orders]],7,FALSE), "NA")</f>
        <v>1874769</v>
      </c>
      <c r="K91" s="5">
        <f>IFERROR(VLOOKUP(Table1[[#This Row],[last week date]],Table1[[#All],[Date]:[Listing]],3,FALSE),"NA")</f>
        <v>44440853</v>
      </c>
      <c r="L91" s="13">
        <f>Table1[[#This Row],[Orders]]/Table1[[#This Row],[Listing]]</f>
        <v>3.8956866545258102E-2</v>
      </c>
      <c r="M91" s="13">
        <f>IFERROR(VLOOKUP(Table1[[#This Row],[last week date]],Table1[[#All],[Date]:[Overall conversion]],11,FALSE),"NA")</f>
        <v>4.2185711421875723E-2</v>
      </c>
      <c r="N91" s="15">
        <f>IFERROR((Table1[[#This Row],[Orders]]/Table1[[#This Row],[Orders of Same day last week]])-1,"NA")</f>
        <v>-6.7210947055343917E-2</v>
      </c>
      <c r="O91" s="12">
        <f>IFERROR(Table1[[#This Row],[Listing]]/Table1[[#This Row],[listing of same day last week]]-1,"NA")</f>
        <v>1.0100998736455313E-2</v>
      </c>
      <c r="P91" s="6">
        <f>IFERROR(Table1[[#This Row],[Overall conversion]]/Table1[[#This Row],[overall Conversion last week same day]]-1,"NA")</f>
        <v>-7.6538827195012704E-2</v>
      </c>
      <c r="Q91" s="6">
        <f>Table1[[#This Row],[Menu]]/Table1[[#This Row],[Listing]]</f>
        <v>0.22050000278460005</v>
      </c>
      <c r="R91" s="6">
        <f>Table1[[#This Row],[Carts]]/Table1[[#This Row],[Menu]]</f>
        <v>0.34339995494125691</v>
      </c>
      <c r="S91" s="6">
        <f>Table1[[#This Row],[Payments]]/Table1[[#This Row],[Carts]]</f>
        <v>0.68000004707214212</v>
      </c>
      <c r="T91" s="6">
        <f>Table1[[#This Row],[Orders]]/Table1[[#This Row],[Payments]]</f>
        <v>0.75659983403609843</v>
      </c>
      <c r="U91" s="33">
        <f>Table1[[#This Row],[L2M]]/Q84-1</f>
        <v>1.9417542040847557E-2</v>
      </c>
      <c r="V91" s="33">
        <f>Table1[[#This Row],[M2C]]/R84-1</f>
        <v>9.9998798355669383E-3</v>
      </c>
      <c r="W91" s="33">
        <f>Table1[[#This Row],[C2P]]/S84-1</f>
        <v>-2.9125888683334211E-2</v>
      </c>
      <c r="X91" s="33">
        <f>Table1[[#This Row],[P2O]]/T84-1</f>
        <v>-7.6190774920610105E-2</v>
      </c>
    </row>
    <row r="92" spans="2:24" x14ac:dyDescent="0.3">
      <c r="B92" s="10">
        <v>43555</v>
      </c>
      <c r="C92" s="8">
        <f>B92</f>
        <v>43555</v>
      </c>
      <c r="D92" s="2">
        <v>42645263</v>
      </c>
      <c r="E92" s="2">
        <v>8597285</v>
      </c>
      <c r="F92" s="2">
        <v>2806153</v>
      </c>
      <c r="G92" s="2">
        <v>2003593</v>
      </c>
      <c r="H92" s="2">
        <v>1640943</v>
      </c>
      <c r="I92" s="11">
        <f>Table1[[#This Row],[Date]]-7</f>
        <v>43548</v>
      </c>
      <c r="J92" s="5">
        <f>IFERROR(VLOOKUP(Table1[[#This Row],[last week date]],Table1[[#All],[Date]:[Orders]],7,FALSE), "NA")</f>
        <v>1839416</v>
      </c>
      <c r="K92" s="5">
        <f>IFERROR(VLOOKUP(Table1[[#This Row],[last week date]],Table1[[#All],[Date]:[Listing]],3,FALSE),"NA")</f>
        <v>45338648</v>
      </c>
      <c r="L92" s="13">
        <f>Table1[[#This Row],[Orders]]/Table1[[#This Row],[Listing]]</f>
        <v>3.8478904444791441E-2</v>
      </c>
      <c r="M92" s="13">
        <f>IFERROR(VLOOKUP(Table1[[#This Row],[last week date]],Table1[[#All],[Date]:[Overall conversion]],11,FALSE),"NA")</f>
        <v>4.05705966353474E-2</v>
      </c>
      <c r="N92" s="15">
        <f>IFERROR((Table1[[#This Row],[Orders]]/Table1[[#This Row],[Orders of Same day last week]])-1,"NA")</f>
        <v>-0.10790000739365102</v>
      </c>
      <c r="O92" s="12">
        <f>IFERROR(Table1[[#This Row],[Listing]]/Table1[[#This Row],[listing of same day last week]]-1,"NA")</f>
        <v>-5.9405939938923624E-2</v>
      </c>
      <c r="P92" s="6">
        <f>IFERROR(Table1[[#This Row],[Overall conversion]]/Table1[[#This Row],[overall Conversion last week same day]]-1,"NA")</f>
        <v>-5.1556850626484518E-2</v>
      </c>
      <c r="Q92" s="6">
        <f>Table1[[#This Row],[Menu]]/Table1[[#This Row],[Listing]]</f>
        <v>0.20159999951225532</v>
      </c>
      <c r="R92" s="6">
        <f>Table1[[#This Row],[Carts]]/Table1[[#This Row],[Menu]]</f>
        <v>0.32639990415578873</v>
      </c>
      <c r="S92" s="6">
        <f>Table1[[#This Row],[Payments]]/Table1[[#This Row],[Carts]]</f>
        <v>0.71399991376093885</v>
      </c>
      <c r="T92" s="6">
        <f>Table1[[#This Row],[Orders]]/Table1[[#This Row],[Payments]]</f>
        <v>0.81900016620141913</v>
      </c>
      <c r="U92" s="33">
        <f>Table1[[#This Row],[L2M]]/Q85-1</f>
        <v>-3.0302938085692843E-2</v>
      </c>
      <c r="V92" s="33">
        <f>Table1[[#This Row],[M2C]]/R85-1</f>
        <v>-6.7961274741228928E-2</v>
      </c>
      <c r="W92" s="33">
        <f>Table1[[#This Row],[C2P]]/S85-1</f>
        <v>2.9411466639187145E-2</v>
      </c>
      <c r="X92" s="33">
        <f>Table1[[#This Row],[P2O]]/T85-1</f>
        <v>1.9417924235081818E-2</v>
      </c>
    </row>
    <row r="93" spans="2:24" x14ac:dyDescent="0.3">
      <c r="B93" s="10">
        <v>43556</v>
      </c>
      <c r="C93" s="8">
        <f>B93</f>
        <v>43556</v>
      </c>
      <c r="D93" s="2">
        <v>21065820</v>
      </c>
      <c r="E93" s="2">
        <v>5424448</v>
      </c>
      <c r="F93" s="2">
        <v>2278268</v>
      </c>
      <c r="G93" s="2">
        <v>1629873</v>
      </c>
      <c r="H93" s="2">
        <v>1363225</v>
      </c>
      <c r="I93" s="11">
        <f>Table1[[#This Row],[Date]]-7</f>
        <v>43549</v>
      </c>
      <c r="J93" s="5">
        <f>IFERROR(VLOOKUP(Table1[[#This Row],[last week date]],Table1[[#All],[Date]:[Orders]],7,FALSE), "NA")</f>
        <v>1351986</v>
      </c>
      <c r="K93" s="5">
        <f>IFERROR(VLOOKUP(Table1[[#This Row],[last week date]],Table1[[#All],[Date]:[Listing]],3,FALSE),"NA")</f>
        <v>22368860</v>
      </c>
      <c r="L93" s="13">
        <f>Table1[[#This Row],[Orders]]/Table1[[#This Row],[Listing]]</f>
        <v>6.4712648261496586E-2</v>
      </c>
      <c r="M93" s="13">
        <f>IFERROR(VLOOKUP(Table1[[#This Row],[last week date]],Table1[[#All],[Date]:[Overall conversion]],11,FALSE),"NA")</f>
        <v>6.044054100208951E-2</v>
      </c>
      <c r="N93" s="15">
        <f>IFERROR((Table1[[#This Row],[Orders]]/Table1[[#This Row],[Orders of Same day last week]])-1,"NA")</f>
        <v>8.3129559033894296E-3</v>
      </c>
      <c r="O93" s="12">
        <f>IFERROR(Table1[[#This Row],[Listing]]/Table1[[#This Row],[listing of same day last week]]-1,"NA")</f>
        <v>-5.8252409823299045E-2</v>
      </c>
      <c r="P93" s="6">
        <f>IFERROR(Table1[[#This Row],[Overall conversion]]/Table1[[#This Row],[overall Conversion last week same day]]-1,"NA")</f>
        <v>7.068280972632901E-2</v>
      </c>
      <c r="Q93" s="6">
        <f>Table1[[#This Row],[Menu]]/Table1[[#This Row],[Listing]]</f>
        <v>0.25749996914432954</v>
      </c>
      <c r="R93" s="6">
        <f>Table1[[#This Row],[Carts]]/Table1[[#This Row],[Menu]]</f>
        <v>0.41999997050391119</v>
      </c>
      <c r="S93" s="6">
        <f>Table1[[#This Row],[Payments]]/Table1[[#This Row],[Carts]]</f>
        <v>0.71540003195409851</v>
      </c>
      <c r="T93" s="6">
        <f>Table1[[#This Row],[Orders]]/Table1[[#This Row],[Payments]]</f>
        <v>0.8363995231530309</v>
      </c>
      <c r="U93" s="33">
        <f>Table1[[#This Row],[L2M]]/Q86-1</f>
        <v>4.0403887546021755E-2</v>
      </c>
      <c r="V93" s="33">
        <f>Table1[[#This Row],[M2C]]/R86-1</f>
        <v>2.94119403300106E-2</v>
      </c>
      <c r="W93" s="33">
        <f>Table1[[#This Row],[C2P]]/S86-1</f>
        <v>-1.0101075703767615E-2</v>
      </c>
      <c r="X93" s="33">
        <f>Table1[[#This Row],[P2O]]/T86-1</f>
        <v>9.9010178921481451E-3</v>
      </c>
    </row>
    <row r="94" spans="2:24" x14ac:dyDescent="0.3">
      <c r="B94" s="10">
        <v>43557</v>
      </c>
      <c r="C94" s="8">
        <f>B94</f>
        <v>43557</v>
      </c>
      <c r="D94" s="2">
        <v>22803207</v>
      </c>
      <c r="E94" s="2">
        <v>5700801</v>
      </c>
      <c r="F94" s="2">
        <v>2257517</v>
      </c>
      <c r="G94" s="2">
        <v>1565588</v>
      </c>
      <c r="H94" s="2">
        <v>1309458</v>
      </c>
      <c r="I94" s="11">
        <f>Table1[[#This Row],[Date]]-7</f>
        <v>43550</v>
      </c>
      <c r="J94" s="5">
        <f>IFERROR(VLOOKUP(Table1[[#This Row],[last week date]],Table1[[#All],[Date]:[Orders]],7,FALSE), "NA")</f>
        <v>1259241</v>
      </c>
      <c r="K94" s="5">
        <f>IFERROR(VLOOKUP(Table1[[#This Row],[last week date]],Table1[[#All],[Date]:[Listing]],3,FALSE),"NA")</f>
        <v>20848646</v>
      </c>
      <c r="L94" s="13">
        <f>Table1[[#This Row],[Orders]]/Table1[[#This Row],[Listing]]</f>
        <v>5.7424291241139895E-2</v>
      </c>
      <c r="M94" s="13">
        <f>IFERROR(VLOOKUP(Table1[[#This Row],[last week date]],Table1[[#All],[Date]:[Overall conversion]],11,FALSE),"NA")</f>
        <v>6.0399174123825596E-2</v>
      </c>
      <c r="N94" s="15">
        <f>IFERROR((Table1[[#This Row],[Orders]]/Table1[[#This Row],[Orders of Same day last week]])-1,"NA")</f>
        <v>3.9878784124722788E-2</v>
      </c>
      <c r="O94" s="12">
        <f>IFERROR(Table1[[#This Row],[Listing]]/Table1[[#This Row],[listing of same day last week]]-1,"NA")</f>
        <v>9.3750020984576077E-2</v>
      </c>
      <c r="P94" s="6">
        <f>IFERROR(Table1[[#This Row],[Overall conversion]]/Table1[[#This Row],[overall Conversion last week same day]]-1,"NA")</f>
        <v>-4.9253701326889554E-2</v>
      </c>
      <c r="Q94" s="6">
        <f>Table1[[#This Row],[Menu]]/Table1[[#This Row],[Listing]]</f>
        <v>0.24999996710988942</v>
      </c>
      <c r="R94" s="6">
        <f>Table1[[#This Row],[Carts]]/Table1[[#This Row],[Menu]]</f>
        <v>0.39599996561886652</v>
      </c>
      <c r="S94" s="6">
        <f>Table1[[#This Row],[Payments]]/Table1[[#This Row],[Carts]]</f>
        <v>0.69349998250290035</v>
      </c>
      <c r="T94" s="6">
        <f>Table1[[#This Row],[Orders]]/Table1[[#This Row],[Payments]]</f>
        <v>0.83640012570356947</v>
      </c>
      <c r="U94" s="33">
        <f>Table1[[#This Row],[L2M]]/Q87-1</f>
        <v>2.0408082957817264E-2</v>
      </c>
      <c r="V94" s="33">
        <f>Table1[[#This Row],[M2C]]/R87-1</f>
        <v>-9.999989044464086E-3</v>
      </c>
      <c r="W94" s="33">
        <f>Table1[[#This Row],[C2P]]/S87-1</f>
        <v>-4.0404200502572318E-2</v>
      </c>
      <c r="X94" s="33">
        <f>Table1[[#This Row],[P2O]]/T87-1</f>
        <v>-1.9229904034641865E-2</v>
      </c>
    </row>
    <row r="95" spans="2:24" x14ac:dyDescent="0.3">
      <c r="B95" s="10">
        <v>43558</v>
      </c>
      <c r="C95" s="8">
        <f>B95</f>
        <v>43558</v>
      </c>
      <c r="D95" s="2">
        <v>22368860</v>
      </c>
      <c r="E95" s="2">
        <v>5536293</v>
      </c>
      <c r="F95" s="2">
        <v>2303097</v>
      </c>
      <c r="G95" s="2">
        <v>1597198</v>
      </c>
      <c r="H95" s="2">
        <v>1335896</v>
      </c>
      <c r="I95" s="11">
        <f>Table1[[#This Row],[Date]]-7</f>
        <v>43551</v>
      </c>
      <c r="J95" s="5">
        <f>IFERROR(VLOOKUP(Table1[[#This Row],[last week date]],Table1[[#All],[Date]:[Orders]],7,FALSE), "NA")</f>
        <v>1150032</v>
      </c>
      <c r="K95" s="5">
        <f>IFERROR(VLOOKUP(Table1[[#This Row],[last week date]],Table1[[#All],[Date]:[Listing]],3,FALSE),"NA")</f>
        <v>20848646</v>
      </c>
      <c r="L95" s="13">
        <f>Table1[[#This Row],[Orders]]/Table1[[#This Row],[Listing]]</f>
        <v>5.9721237470304701E-2</v>
      </c>
      <c r="M95" s="13">
        <f>IFERROR(VLOOKUP(Table1[[#This Row],[last week date]],Table1[[#All],[Date]:[Overall conversion]],11,FALSE),"NA")</f>
        <v>5.5160992229423438E-2</v>
      </c>
      <c r="N95" s="15">
        <f>IFERROR((Table1[[#This Row],[Orders]]/Table1[[#This Row],[Orders of Same day last week]])-1,"NA")</f>
        <v>0.16161637241398497</v>
      </c>
      <c r="O95" s="12">
        <f>IFERROR(Table1[[#This Row],[Listing]]/Table1[[#This Row],[listing of same day last week]]-1,"NA")</f>
        <v>7.2916677658587448E-2</v>
      </c>
      <c r="P95" s="6">
        <f>IFERROR(Table1[[#This Row],[Overall conversion]]/Table1[[#This Row],[overall Conversion last week same day]]-1,"NA")</f>
        <v>8.267155931340886E-2</v>
      </c>
      <c r="Q95" s="6">
        <f>Table1[[#This Row],[Menu]]/Table1[[#This Row],[Listing]]</f>
        <v>0.24750000670575076</v>
      </c>
      <c r="R95" s="6">
        <f>Table1[[#This Row],[Carts]]/Table1[[#This Row],[Menu]]</f>
        <v>0.41599983960386488</v>
      </c>
      <c r="S95" s="6">
        <f>Table1[[#This Row],[Payments]]/Table1[[#This Row],[Carts]]</f>
        <v>0.69350010008262786</v>
      </c>
      <c r="T95" s="6">
        <f>Table1[[#This Row],[Orders]]/Table1[[#This Row],[Payments]]</f>
        <v>0.83639974505352499</v>
      </c>
      <c r="U95" s="33">
        <f>Table1[[#This Row],[L2M]]/Q88-1</f>
        <v>-9.999878206789159E-3</v>
      </c>
      <c r="V95" s="33">
        <f>Table1[[#This Row],[M2C]]/R88-1</f>
        <v>3.9999798542984077E-2</v>
      </c>
      <c r="W95" s="33">
        <f>Table1[[#This Row],[C2P]]/S88-1</f>
        <v>-2.0618283741517418E-2</v>
      </c>
      <c r="X95" s="33">
        <f>Table1[[#This Row],[P2O]]/T88-1</f>
        <v>7.3683386570598586E-2</v>
      </c>
    </row>
    <row r="96" spans="2:24" x14ac:dyDescent="0.3">
      <c r="B96" s="10">
        <v>43559</v>
      </c>
      <c r="C96" s="8">
        <f>B96</f>
        <v>43559</v>
      </c>
      <c r="D96" s="2">
        <v>22151687</v>
      </c>
      <c r="E96" s="2">
        <v>5814817</v>
      </c>
      <c r="F96" s="2">
        <v>1162963</v>
      </c>
      <c r="G96" s="2">
        <v>806515</v>
      </c>
      <c r="H96" s="2">
        <v>628275</v>
      </c>
      <c r="I96" s="11">
        <f>Table1[[#This Row],[Date]]-7</f>
        <v>43552</v>
      </c>
      <c r="J96" s="5">
        <f>IFERROR(VLOOKUP(Table1[[#This Row],[last week date]],Table1[[#All],[Date]:[Orders]],7,FALSE), "NA")</f>
        <v>1311309</v>
      </c>
      <c r="K96" s="5">
        <f>IFERROR(VLOOKUP(Table1[[#This Row],[last week date]],Table1[[#All],[Date]:[Listing]],3,FALSE),"NA")</f>
        <v>21500167</v>
      </c>
      <c r="L96" s="13">
        <f>Table1[[#This Row],[Orders]]/Table1[[#This Row],[Listing]]</f>
        <v>2.8362399667348135E-2</v>
      </c>
      <c r="M96" s="13">
        <f>IFERROR(VLOOKUP(Table1[[#This Row],[last week date]],Table1[[#All],[Date]:[Overall conversion]],11,FALSE),"NA")</f>
        <v>6.0990642537799823E-2</v>
      </c>
      <c r="N96" s="15">
        <f>IFERROR((Table1[[#This Row],[Orders]]/Table1[[#This Row],[Orders of Same day last week]])-1,"NA")</f>
        <v>-0.52087951809985289</v>
      </c>
      <c r="O96" s="12">
        <f>IFERROR(Table1[[#This Row],[Listing]]/Table1[[#This Row],[listing of same day last week]]-1,"NA")</f>
        <v>3.0303020437004058E-2</v>
      </c>
      <c r="P96" s="6">
        <f>IFERROR(Table1[[#This Row],[Overall conversion]]/Table1[[#This Row],[overall Conversion last week same day]]-1,"NA")</f>
        <v>-0.53497129252622422</v>
      </c>
      <c r="Q96" s="6">
        <f>Table1[[#This Row],[Menu]]/Table1[[#This Row],[Listing]]</f>
        <v>0.26249996219249577</v>
      </c>
      <c r="R96" s="6">
        <f>Table1[[#This Row],[Carts]]/Table1[[#This Row],[Menu]]</f>
        <v>0.19999993121021695</v>
      </c>
      <c r="S96" s="6">
        <f>Table1[[#This Row],[Payments]]/Table1[[#This Row],[Carts]]</f>
        <v>0.69350013714967718</v>
      </c>
      <c r="T96" s="6">
        <f>Table1[[#This Row],[Orders]]/Table1[[#This Row],[Payments]]</f>
        <v>0.77899977061802939</v>
      </c>
      <c r="U96" s="33">
        <f>Table1[[#This Row],[L2M]]/Q89-1</f>
        <v>7.1428603225100362E-2</v>
      </c>
      <c r="V96" s="33">
        <f>Table1[[#This Row],[M2C]]/R89-1</f>
        <v>-0.48979617291931032</v>
      </c>
      <c r="W96" s="33">
        <f>Table1[[#This Row],[C2P]]/S89-1</f>
        <v>-7.7669563438227507E-2</v>
      </c>
      <c r="X96" s="33">
        <f>Table1[[#This Row],[P2O]]/T89-1</f>
        <v>-7.7670126670266071E-2</v>
      </c>
    </row>
    <row r="97" spans="2:24" x14ac:dyDescent="0.3">
      <c r="B97" s="10">
        <v>43560</v>
      </c>
      <c r="C97" s="8">
        <f>B97</f>
        <v>43560</v>
      </c>
      <c r="D97" s="2">
        <v>22586034</v>
      </c>
      <c r="E97" s="2">
        <v>5928833</v>
      </c>
      <c r="F97" s="2">
        <v>2418964</v>
      </c>
      <c r="G97" s="2">
        <v>1854136</v>
      </c>
      <c r="H97" s="2">
        <v>1566003</v>
      </c>
      <c r="I97" s="11">
        <f>Table1[[#This Row],[Date]]-7</f>
        <v>43553</v>
      </c>
      <c r="J97" s="5">
        <f>IFERROR(VLOOKUP(Table1[[#This Row],[last week date]],Table1[[#All],[Date]:[Orders]],7,FALSE), "NA")</f>
        <v>1390113</v>
      </c>
      <c r="K97" s="5">
        <f>IFERROR(VLOOKUP(Table1[[#This Row],[last week date]],Table1[[#All],[Date]:[Listing]],3,FALSE),"NA")</f>
        <v>22803207</v>
      </c>
      <c r="L97" s="13">
        <f>Table1[[#This Row],[Orders]]/Table1[[#This Row],[Listing]]</f>
        <v>6.9335014726357003E-2</v>
      </c>
      <c r="M97" s="13">
        <f>IFERROR(VLOOKUP(Table1[[#This Row],[last week date]],Table1[[#All],[Date]:[Overall conversion]],11,FALSE),"NA")</f>
        <v>6.0961293733815598E-2</v>
      </c>
      <c r="N97" s="15">
        <f>IFERROR((Table1[[#This Row],[Orders]]/Table1[[#This Row],[Orders of Same day last week]])-1,"NA")</f>
        <v>0.12652928215188264</v>
      </c>
      <c r="O97" s="12">
        <f>IFERROR(Table1[[#This Row],[Listing]]/Table1[[#This Row],[listing of same day last week]]-1,"NA")</f>
        <v>-9.5237919824172623E-3</v>
      </c>
      <c r="P97" s="6">
        <f>IFERROR(Table1[[#This Row],[Overall conversion]]/Table1[[#This Row],[overall Conversion last week same day]]-1,"NA")</f>
        <v>0.13736127433753009</v>
      </c>
      <c r="Q97" s="6">
        <f>Table1[[#This Row],[Menu]]/Table1[[#This Row],[Listing]]</f>
        <v>0.26249995904548801</v>
      </c>
      <c r="R97" s="6">
        <f>Table1[[#This Row],[Carts]]/Table1[[#This Row],[Menu]]</f>
        <v>0.40800002293874699</v>
      </c>
      <c r="S97" s="6">
        <f>Table1[[#This Row],[Payments]]/Table1[[#This Row],[Carts]]</f>
        <v>0.76650003885961093</v>
      </c>
      <c r="T97" s="6">
        <f>Table1[[#This Row],[Orders]]/Table1[[#This Row],[Payments]]</f>
        <v>0.84459985675268701</v>
      </c>
      <c r="U97" s="33">
        <f>Table1[[#This Row],[L2M]]/Q90-1</f>
        <v>3.960393677626084E-2</v>
      </c>
      <c r="V97" s="33">
        <f>Table1[[#This Row],[M2C]]/R90-1</f>
        <v>5.1546400038013696E-2</v>
      </c>
      <c r="W97" s="33">
        <f>Table1[[#This Row],[C2P]]/S90-1</f>
        <v>4.7777564349260615E-8</v>
      </c>
      <c r="X97" s="33">
        <f>Table1[[#This Row],[P2O]]/T90-1</f>
        <v>4.0404111828026279E-2</v>
      </c>
    </row>
    <row r="98" spans="2:24" x14ac:dyDescent="0.3">
      <c r="B98" s="10">
        <v>43561</v>
      </c>
      <c r="C98" s="8">
        <f>B98</f>
        <v>43561</v>
      </c>
      <c r="D98" s="2">
        <v>46685340</v>
      </c>
      <c r="E98" s="2">
        <v>9999999</v>
      </c>
      <c r="F98" s="2">
        <v>3434000</v>
      </c>
      <c r="G98" s="2">
        <v>2288417</v>
      </c>
      <c r="H98" s="2">
        <v>1856364</v>
      </c>
      <c r="I98" s="11">
        <f>Table1[[#This Row],[Date]]-7</f>
        <v>43554</v>
      </c>
      <c r="J98" s="5">
        <f>IFERROR(VLOOKUP(Table1[[#This Row],[last week date]],Table1[[#All],[Date]:[Orders]],7,FALSE), "NA")</f>
        <v>1748764</v>
      </c>
      <c r="K98" s="5">
        <f>IFERROR(VLOOKUP(Table1[[#This Row],[last week date]],Table1[[#All],[Date]:[Listing]],3,FALSE),"NA")</f>
        <v>44889750</v>
      </c>
      <c r="L98" s="13">
        <f>Table1[[#This Row],[Orders]]/Table1[[#This Row],[Listing]]</f>
        <v>3.9763317563929063E-2</v>
      </c>
      <c r="M98" s="13">
        <f>IFERROR(VLOOKUP(Table1[[#This Row],[last week date]],Table1[[#All],[Date]:[Overall conversion]],11,FALSE),"NA")</f>
        <v>3.8956866545258102E-2</v>
      </c>
      <c r="N98" s="15">
        <f>IFERROR((Table1[[#This Row],[Orders]]/Table1[[#This Row],[Orders of Same day last week]])-1,"NA")</f>
        <v>6.1529171460528609E-2</v>
      </c>
      <c r="O98" s="12">
        <f>IFERROR(Table1[[#This Row],[Listing]]/Table1[[#This Row],[listing of same day last week]]-1,"NA")</f>
        <v>4.0000000000000036E-2</v>
      </c>
      <c r="P98" s="6">
        <f>IFERROR(Table1[[#This Row],[Overall conversion]]/Table1[[#This Row],[overall Conversion last week same day]]-1,"NA")</f>
        <v>2.0701126404354619E-2</v>
      </c>
      <c r="Q98" s="6">
        <f>Table1[[#This Row],[Menu]]/Table1[[#This Row],[Listing]]</f>
        <v>0.2141999822642397</v>
      </c>
      <c r="R98" s="6">
        <f>Table1[[#This Row],[Carts]]/Table1[[#This Row],[Menu]]</f>
        <v>0.34340003434000343</v>
      </c>
      <c r="S98" s="6">
        <f>Table1[[#This Row],[Payments]]/Table1[[#This Row],[Carts]]</f>
        <v>0.66639982527664532</v>
      </c>
      <c r="T98" s="6">
        <f>Table1[[#This Row],[Orders]]/Table1[[#This Row],[Payments]]</f>
        <v>0.81120005663303496</v>
      </c>
      <c r="U98" s="33">
        <f>Table1[[#This Row],[L2M]]/Q91-1</f>
        <v>-2.8571521273469846E-2</v>
      </c>
      <c r="V98" s="33">
        <f>Table1[[#This Row],[M2C]]/R91-1</f>
        <v>2.3121361958367004E-7</v>
      </c>
      <c r="W98" s="33">
        <f>Table1[[#This Row],[C2P]]/S91-1</f>
        <v>-2.0000324785350965E-2</v>
      </c>
      <c r="X98" s="33">
        <f>Table1[[#This Row],[P2O]]/T91-1</f>
        <v>7.2165258490304529E-2</v>
      </c>
    </row>
    <row r="99" spans="2:24" x14ac:dyDescent="0.3">
      <c r="B99" s="10">
        <v>43562</v>
      </c>
      <c r="C99" s="8">
        <f>B99</f>
        <v>43562</v>
      </c>
      <c r="D99" s="2">
        <v>43094160</v>
      </c>
      <c r="E99" s="2">
        <v>8687782</v>
      </c>
      <c r="F99" s="2">
        <v>2983384</v>
      </c>
      <c r="G99" s="2">
        <v>1947553</v>
      </c>
      <c r="H99" s="2">
        <v>1503900</v>
      </c>
      <c r="I99" s="11">
        <f>Table1[[#This Row],[Date]]-7</f>
        <v>43555</v>
      </c>
      <c r="J99" s="5">
        <f>IFERROR(VLOOKUP(Table1[[#This Row],[last week date]],Table1[[#All],[Date]:[Orders]],7,FALSE), "NA")</f>
        <v>1640943</v>
      </c>
      <c r="K99" s="5">
        <f>IFERROR(VLOOKUP(Table1[[#This Row],[last week date]],Table1[[#All],[Date]:[Listing]],3,FALSE),"NA")</f>
        <v>42645263</v>
      </c>
      <c r="L99" s="13">
        <f>Table1[[#This Row],[Orders]]/Table1[[#This Row],[Listing]]</f>
        <v>3.4898000100245602E-2</v>
      </c>
      <c r="M99" s="13">
        <f>IFERROR(VLOOKUP(Table1[[#This Row],[last week date]],Table1[[#All],[Date]:[Overall conversion]],11,FALSE),"NA")</f>
        <v>3.8478904444791441E-2</v>
      </c>
      <c r="N99" s="15">
        <f>IFERROR((Table1[[#This Row],[Orders]]/Table1[[#This Row],[Orders of Same day last week]])-1,"NA")</f>
        <v>-8.3514783877319365E-2</v>
      </c>
      <c r="O99" s="12">
        <f>IFERROR(Table1[[#This Row],[Listing]]/Table1[[#This Row],[listing of same day last week]]-1,"NA")</f>
        <v>1.0526303941424953E-2</v>
      </c>
      <c r="P99" s="6">
        <f>IFERROR(Table1[[#This Row],[Overall conversion]]/Table1[[#This Row],[overall Conversion last week same day]]-1,"NA")</f>
        <v>-9.306149424507737E-2</v>
      </c>
      <c r="Q99" s="6">
        <f>Table1[[#This Row],[Menu]]/Table1[[#This Row],[Listing]]</f>
        <v>0.20159998477751973</v>
      </c>
      <c r="R99" s="6">
        <f>Table1[[#This Row],[Carts]]/Table1[[#This Row],[Menu]]</f>
        <v>0.3433999610027047</v>
      </c>
      <c r="S99" s="6">
        <f>Table1[[#This Row],[Payments]]/Table1[[#This Row],[Carts]]</f>
        <v>0.6527999747937242</v>
      </c>
      <c r="T99" s="6">
        <f>Table1[[#This Row],[Orders]]/Table1[[#This Row],[Payments]]</f>
        <v>0.77219978095589692</v>
      </c>
      <c r="U99" s="33">
        <f>Table1[[#This Row],[L2M]]/Q92-1</f>
        <v>-7.3088966434653457E-8</v>
      </c>
      <c r="V99" s="33">
        <f>Table1[[#This Row],[M2C]]/R92-1</f>
        <v>5.2083522790502768E-2</v>
      </c>
      <c r="W99" s="33">
        <f>Table1[[#This Row],[C2P]]/S92-1</f>
        <v>-8.5714210587013562E-2</v>
      </c>
      <c r="X99" s="33">
        <f>Table1[[#This Row],[P2O]]/T92-1</f>
        <v>-5.7143315931895033E-2</v>
      </c>
    </row>
    <row r="100" spans="2:24" x14ac:dyDescent="0.3">
      <c r="B100" s="10">
        <v>43563</v>
      </c>
      <c r="C100" s="8">
        <f>B100</f>
        <v>43563</v>
      </c>
      <c r="D100" s="2">
        <v>21500167</v>
      </c>
      <c r="E100" s="2">
        <v>5536293</v>
      </c>
      <c r="F100" s="2">
        <v>2170226</v>
      </c>
      <c r="G100" s="2">
        <v>1520894</v>
      </c>
      <c r="H100" s="2">
        <v>1259605</v>
      </c>
      <c r="I100" s="11">
        <f>Table1[[#This Row],[Date]]-7</f>
        <v>43556</v>
      </c>
      <c r="J100" s="5">
        <f>IFERROR(VLOOKUP(Table1[[#This Row],[last week date]],Table1[[#All],[Date]:[Orders]],7,FALSE), "NA")</f>
        <v>1363225</v>
      </c>
      <c r="K100" s="5">
        <f>IFERROR(VLOOKUP(Table1[[#This Row],[last week date]],Table1[[#All],[Date]:[Listing]],3,FALSE),"NA")</f>
        <v>21065820</v>
      </c>
      <c r="L100" s="13">
        <f>Table1[[#This Row],[Orders]]/Table1[[#This Row],[Listing]]</f>
        <v>5.8585824007785614E-2</v>
      </c>
      <c r="M100" s="13">
        <f>IFERROR(VLOOKUP(Table1[[#This Row],[last week date]],Table1[[#All],[Date]:[Overall conversion]],11,FALSE),"NA")</f>
        <v>6.4712648261496586E-2</v>
      </c>
      <c r="N100" s="15">
        <f>IFERROR((Table1[[#This Row],[Orders]]/Table1[[#This Row],[Orders of Same day last week]])-1,"NA")</f>
        <v>-7.6010929963872487E-2</v>
      </c>
      <c r="O100" s="12">
        <f>IFERROR(Table1[[#This Row],[Listing]]/Table1[[#This Row],[listing of same day last week]]-1,"NA")</f>
        <v>2.0618565999329652E-2</v>
      </c>
      <c r="P100" s="6">
        <f>IFERROR(Table1[[#This Row],[Overall conversion]]/Table1[[#This Row],[overall Conversion last week same day]]-1,"NA")</f>
        <v>-9.46773840710885E-2</v>
      </c>
      <c r="Q100" s="6">
        <f>Table1[[#This Row],[Menu]]/Table1[[#This Row],[Listing]]</f>
        <v>0.25749999988372185</v>
      </c>
      <c r="R100" s="6">
        <f>Table1[[#This Row],[Carts]]/Table1[[#This Row],[Menu]]</f>
        <v>0.39199984538390581</v>
      </c>
      <c r="S100" s="6">
        <f>Table1[[#This Row],[Payments]]/Table1[[#This Row],[Carts]]</f>
        <v>0.70079982453440337</v>
      </c>
      <c r="T100" s="6">
        <f>Table1[[#This Row],[Orders]]/Table1[[#This Row],[Payments]]</f>
        <v>0.82820038740372437</v>
      </c>
      <c r="U100" s="33">
        <f>Table1[[#This Row],[L2M]]/Q93-1</f>
        <v>1.1937629507130509E-7</v>
      </c>
      <c r="V100" s="33">
        <f>Table1[[#This Row],[M2C]]/R93-1</f>
        <v>-6.6666969253381447E-2</v>
      </c>
      <c r="W100" s="33">
        <f>Table1[[#This Row],[C2P]]/S93-1</f>
        <v>-2.0408452289015111E-2</v>
      </c>
      <c r="X100" s="33">
        <f>Table1[[#This Row],[P2O]]/T93-1</f>
        <v>-9.8028938591424586E-3</v>
      </c>
    </row>
    <row r="101" spans="2:24" x14ac:dyDescent="0.3">
      <c r="B101" s="10">
        <v>43564</v>
      </c>
      <c r="C101" s="8">
        <f>B101</f>
        <v>43564</v>
      </c>
      <c r="D101" s="2">
        <v>21717340</v>
      </c>
      <c r="E101" s="2">
        <v>5592215</v>
      </c>
      <c r="F101" s="2">
        <v>2214517</v>
      </c>
      <c r="G101" s="2">
        <v>1535767</v>
      </c>
      <c r="H101" s="2">
        <v>1322295</v>
      </c>
      <c r="I101" s="11">
        <f>Table1[[#This Row],[Date]]-7</f>
        <v>43557</v>
      </c>
      <c r="J101" s="5">
        <f>IFERROR(VLOOKUP(Table1[[#This Row],[last week date]],Table1[[#All],[Date]:[Orders]],7,FALSE), "NA")</f>
        <v>1309458</v>
      </c>
      <c r="K101" s="5">
        <f>IFERROR(VLOOKUP(Table1[[#This Row],[last week date]],Table1[[#All],[Date]:[Listing]],3,FALSE),"NA")</f>
        <v>22803207</v>
      </c>
      <c r="L101" s="13">
        <f>Table1[[#This Row],[Orders]]/Table1[[#This Row],[Listing]]</f>
        <v>6.088660029266936E-2</v>
      </c>
      <c r="M101" s="13">
        <f>IFERROR(VLOOKUP(Table1[[#This Row],[last week date]],Table1[[#All],[Date]:[Overall conversion]],11,FALSE),"NA")</f>
        <v>5.7424291241139895E-2</v>
      </c>
      <c r="N101" s="15">
        <f>IFERROR((Table1[[#This Row],[Orders]]/Table1[[#This Row],[Orders of Same day last week]])-1,"NA")</f>
        <v>9.8032926600166714E-3</v>
      </c>
      <c r="O101" s="12">
        <f>IFERROR(Table1[[#This Row],[Listing]]/Table1[[#This Row],[listing of same day last week]]-1,"NA")</f>
        <v>-4.7619047619047672E-2</v>
      </c>
      <c r="P101" s="6">
        <f>IFERROR(Table1[[#This Row],[Overall conversion]]/Table1[[#This Row],[overall Conversion last week same day]]-1,"NA")</f>
        <v>6.0293457293017383E-2</v>
      </c>
      <c r="Q101" s="6">
        <f>Table1[[#This Row],[Menu]]/Table1[[#This Row],[Listing]]</f>
        <v>0.25749999769769227</v>
      </c>
      <c r="R101" s="6">
        <f>Table1[[#This Row],[Carts]]/Table1[[#This Row],[Menu]]</f>
        <v>0.39599997496519718</v>
      </c>
      <c r="S101" s="6">
        <f>Table1[[#This Row],[Payments]]/Table1[[#This Row],[Carts]]</f>
        <v>0.69349975638028516</v>
      </c>
      <c r="T101" s="6">
        <f>Table1[[#This Row],[Orders]]/Table1[[#This Row],[Payments]]</f>
        <v>0.86099974800864976</v>
      </c>
      <c r="U101" s="33">
        <f>Table1[[#This Row],[L2M]]/Q94-1</f>
        <v>3.0000126298041385E-2</v>
      </c>
      <c r="V101" s="33">
        <f>Table1[[#This Row],[M2C]]/R94-1</f>
        <v>2.3601847143339683E-8</v>
      </c>
      <c r="W101" s="33">
        <f>Table1[[#This Row],[C2P]]/S94-1</f>
        <v>-3.2606001565405052E-7</v>
      </c>
      <c r="X101" s="33">
        <f>Table1[[#This Row],[P2O]]/T94-1</f>
        <v>2.9411308713502837E-2</v>
      </c>
    </row>
    <row r="102" spans="2:24" x14ac:dyDescent="0.3">
      <c r="B102" s="10">
        <v>43565</v>
      </c>
      <c r="C102" s="8">
        <f>B102</f>
        <v>43565</v>
      </c>
      <c r="D102" s="2">
        <v>21500167</v>
      </c>
      <c r="E102" s="2">
        <v>5375041</v>
      </c>
      <c r="F102" s="2">
        <v>2064016</v>
      </c>
      <c r="G102" s="2">
        <v>1521799</v>
      </c>
      <c r="H102" s="2">
        <v>1210438</v>
      </c>
      <c r="I102" s="11">
        <f>Table1[[#This Row],[Date]]-7</f>
        <v>43558</v>
      </c>
      <c r="J102" s="5">
        <f>IFERROR(VLOOKUP(Table1[[#This Row],[last week date]],Table1[[#All],[Date]:[Orders]],7,FALSE), "NA")</f>
        <v>1335896</v>
      </c>
      <c r="K102" s="5">
        <f>IFERROR(VLOOKUP(Table1[[#This Row],[last week date]],Table1[[#All],[Date]:[Listing]],3,FALSE),"NA")</f>
        <v>22368860</v>
      </c>
      <c r="L102" s="13">
        <f>Table1[[#This Row],[Orders]]/Table1[[#This Row],[Listing]]</f>
        <v>5.6299004561220382E-2</v>
      </c>
      <c r="M102" s="13">
        <f>IFERROR(VLOOKUP(Table1[[#This Row],[last week date]],Table1[[#All],[Date]:[Overall conversion]],11,FALSE),"NA")</f>
        <v>5.9721237470304701E-2</v>
      </c>
      <c r="N102" s="15">
        <f>IFERROR((Table1[[#This Row],[Orders]]/Table1[[#This Row],[Orders of Same day last week]])-1,"NA")</f>
        <v>-9.3912999215507775E-2</v>
      </c>
      <c r="O102" s="12">
        <f>IFERROR(Table1[[#This Row],[Listing]]/Table1[[#This Row],[listing of same day last week]]-1,"NA")</f>
        <v>-3.8834924980530983E-2</v>
      </c>
      <c r="P102" s="6">
        <f>IFERROR(Table1[[#This Row],[Overall conversion]]/Table1[[#This Row],[overall Conversion last week same day]]-1,"NA")</f>
        <v>-5.7303449393291017E-2</v>
      </c>
      <c r="Q102" s="6">
        <f>Table1[[#This Row],[Menu]]/Table1[[#This Row],[Listing]]</f>
        <v>0.24999996511655004</v>
      </c>
      <c r="R102" s="6">
        <f>Table1[[#This Row],[Carts]]/Table1[[#This Row],[Menu]]</f>
        <v>0.38400004762754369</v>
      </c>
      <c r="S102" s="6">
        <f>Table1[[#This Row],[Payments]]/Table1[[#This Row],[Carts]]</f>
        <v>0.73730000155037556</v>
      </c>
      <c r="T102" s="6">
        <f>Table1[[#This Row],[Orders]]/Table1[[#This Row],[Payments]]</f>
        <v>0.79539939242961788</v>
      </c>
      <c r="U102" s="33">
        <f>Table1[[#This Row],[L2M]]/Q95-1</f>
        <v>1.0100841790163795E-2</v>
      </c>
      <c r="V102" s="33">
        <f>Table1[[#This Row],[M2C]]/R95-1</f>
        <v>-7.6922606525024029E-2</v>
      </c>
      <c r="W102" s="33">
        <f>Table1[[#This Row],[C2P]]/S95-1</f>
        <v>6.3157743542544775E-2</v>
      </c>
      <c r="X102" s="33">
        <f>Table1[[#This Row],[P2O]]/T95-1</f>
        <v>-4.9020044382346528E-2</v>
      </c>
    </row>
    <row r="103" spans="2:24" x14ac:dyDescent="0.3">
      <c r="B103" s="10">
        <v>43566</v>
      </c>
      <c r="C103" s="8">
        <f>B103</f>
        <v>43566</v>
      </c>
      <c r="D103" s="2">
        <v>20631473</v>
      </c>
      <c r="E103" s="2">
        <v>5106289</v>
      </c>
      <c r="F103" s="2">
        <v>1981240</v>
      </c>
      <c r="G103" s="2">
        <v>1504157</v>
      </c>
      <c r="H103" s="2">
        <v>1208741</v>
      </c>
      <c r="I103" s="11">
        <f>Table1[[#This Row],[Date]]-7</f>
        <v>43559</v>
      </c>
      <c r="J103" s="5">
        <f>IFERROR(VLOOKUP(Table1[[#This Row],[last week date]],Table1[[#All],[Date]:[Orders]],7,FALSE), "NA")</f>
        <v>628275</v>
      </c>
      <c r="K103" s="5">
        <f>IFERROR(VLOOKUP(Table1[[#This Row],[last week date]],Table1[[#All],[Date]:[Listing]],3,FALSE),"NA")</f>
        <v>22151687</v>
      </c>
      <c r="L103" s="13">
        <f>Table1[[#This Row],[Orders]]/Table1[[#This Row],[Listing]]</f>
        <v>5.8587237081908793E-2</v>
      </c>
      <c r="M103" s="13">
        <f>IFERROR(VLOOKUP(Table1[[#This Row],[last week date]],Table1[[#All],[Date]:[Overall conversion]],11,FALSE),"NA")</f>
        <v>2.8362399667348135E-2</v>
      </c>
      <c r="N103" s="15">
        <f>IFERROR((Table1[[#This Row],[Orders]]/Table1[[#This Row],[Orders of Same day last week]])-1,"NA")</f>
        <v>0.9239043412518404</v>
      </c>
      <c r="O103" s="12">
        <f>IFERROR(Table1[[#This Row],[Listing]]/Table1[[#This Row],[listing of same day last week]]-1,"NA")</f>
        <v>-6.8627459389436152E-2</v>
      </c>
      <c r="P103" s="6">
        <f>IFERROR(Table1[[#This Row],[Overall conversion]]/Table1[[#This Row],[overall Conversion last week same day]]-1,"NA")</f>
        <v>1.0656657324153227</v>
      </c>
      <c r="Q103" s="6">
        <f>Table1[[#This Row],[Menu]]/Table1[[#This Row],[Listing]]</f>
        <v>0.24749997249348119</v>
      </c>
      <c r="R103" s="6">
        <f>Table1[[#This Row],[Carts]]/Table1[[#This Row],[Menu]]</f>
        <v>0.38799997414952425</v>
      </c>
      <c r="S103" s="6">
        <f>Table1[[#This Row],[Payments]]/Table1[[#This Row],[Carts]]</f>
        <v>0.75919979406836124</v>
      </c>
      <c r="T103" s="6">
        <f>Table1[[#This Row],[Orders]]/Table1[[#This Row],[Payments]]</f>
        <v>0.80360028906556957</v>
      </c>
      <c r="U103" s="33">
        <f>Table1[[#This Row],[L2M]]/Q96-1</f>
        <v>-5.7142826131208468E-2</v>
      </c>
      <c r="V103" s="33">
        <f>Table1[[#This Row],[M2C]]/R96-1</f>
        <v>0.94000053800870198</v>
      </c>
      <c r="W103" s="33">
        <f>Table1[[#This Row],[C2P]]/S96-1</f>
        <v>9.4736328659880575E-2</v>
      </c>
      <c r="X103" s="33">
        <f>Table1[[#This Row],[P2O]]/T96-1</f>
        <v>3.1579622196837187E-2</v>
      </c>
    </row>
    <row r="104" spans="2:24" x14ac:dyDescent="0.3">
      <c r="B104" s="10">
        <v>43567</v>
      </c>
      <c r="C104" s="8">
        <f>B104</f>
        <v>43567</v>
      </c>
      <c r="D104" s="2">
        <v>20631473</v>
      </c>
      <c r="E104" s="2">
        <v>5054710</v>
      </c>
      <c r="F104" s="2">
        <v>1920790</v>
      </c>
      <c r="G104" s="2">
        <v>1402176</v>
      </c>
      <c r="H104" s="2">
        <v>1138287</v>
      </c>
      <c r="I104" s="11">
        <f>Table1[[#This Row],[Date]]-7</f>
        <v>43560</v>
      </c>
      <c r="J104" s="5">
        <f>IFERROR(VLOOKUP(Table1[[#This Row],[last week date]],Table1[[#All],[Date]:[Orders]],7,FALSE), "NA")</f>
        <v>1566003</v>
      </c>
      <c r="K104" s="5">
        <f>IFERROR(VLOOKUP(Table1[[#This Row],[last week date]],Table1[[#All],[Date]:[Listing]],3,FALSE),"NA")</f>
        <v>22586034</v>
      </c>
      <c r="L104" s="13">
        <f>Table1[[#This Row],[Orders]]/Table1[[#This Row],[Listing]]</f>
        <v>5.5172357300906243E-2</v>
      </c>
      <c r="M104" s="13">
        <f>IFERROR(VLOOKUP(Table1[[#This Row],[last week date]],Table1[[#All],[Date]:[Overall conversion]],11,FALSE),"NA")</f>
        <v>6.9335014726357003E-2</v>
      </c>
      <c r="N104" s="15">
        <f>IFERROR((Table1[[#This Row],[Orders]]/Table1[[#This Row],[Orders of Same day last week]])-1,"NA")</f>
        <v>-0.27312591355188975</v>
      </c>
      <c r="O104" s="12">
        <f>IFERROR(Table1[[#This Row],[Listing]]/Table1[[#This Row],[listing of same day last week]]-1,"NA")</f>
        <v>-8.6538477715919493E-2</v>
      </c>
      <c r="P104" s="6">
        <f>IFERROR(Table1[[#This Row],[Overall conversion]]/Table1[[#This Row],[overall Conversion last week same day]]-1,"NA")</f>
        <v>-0.20426414390111858</v>
      </c>
      <c r="Q104" s="6">
        <f>Table1[[#This Row],[Menu]]/Table1[[#This Row],[Listing]]</f>
        <v>0.24499995710437156</v>
      </c>
      <c r="R104" s="6">
        <f>Table1[[#This Row],[Carts]]/Table1[[#This Row],[Menu]]</f>
        <v>0.38000003956705725</v>
      </c>
      <c r="S104" s="6">
        <f>Table1[[#This Row],[Payments]]/Table1[[#This Row],[Carts]]</f>
        <v>0.72999963556661585</v>
      </c>
      <c r="T104" s="6">
        <f>Table1[[#This Row],[Orders]]/Table1[[#This Row],[Payments]]</f>
        <v>0.8118003731343284</v>
      </c>
      <c r="U104" s="33">
        <f>Table1[[#This Row],[L2M]]/Q97-1</f>
        <v>-6.6666684462544645E-2</v>
      </c>
      <c r="V104" s="33">
        <f>Table1[[#This Row],[M2C]]/R97-1</f>
        <v>-6.8627406366330912E-2</v>
      </c>
      <c r="W104" s="33">
        <f>Table1[[#This Row],[C2P]]/S97-1</f>
        <v>-4.7619571353577417E-2</v>
      </c>
      <c r="X104" s="33">
        <f>Table1[[#This Row],[P2O]]/T97-1</f>
        <v>-3.8834346650810314E-2</v>
      </c>
    </row>
    <row r="105" spans="2:24" x14ac:dyDescent="0.3">
      <c r="B105" s="10">
        <v>43568</v>
      </c>
      <c r="C105" s="8">
        <f>B105</f>
        <v>43568</v>
      </c>
      <c r="D105" s="2">
        <v>43094160</v>
      </c>
      <c r="E105" s="2">
        <v>9140271</v>
      </c>
      <c r="F105" s="2">
        <v>3107692</v>
      </c>
      <c r="G105" s="2">
        <v>2113230</v>
      </c>
      <c r="H105" s="2">
        <v>1598870</v>
      </c>
      <c r="I105" s="11">
        <f>Table1[[#This Row],[Date]]-7</f>
        <v>43561</v>
      </c>
      <c r="J105" s="5">
        <f>IFERROR(VLOOKUP(Table1[[#This Row],[last week date]],Table1[[#All],[Date]:[Orders]],7,FALSE), "NA")</f>
        <v>1856364</v>
      </c>
      <c r="K105" s="5">
        <f>IFERROR(VLOOKUP(Table1[[#This Row],[last week date]],Table1[[#All],[Date]:[Listing]],3,FALSE),"NA")</f>
        <v>46685340</v>
      </c>
      <c r="L105" s="13">
        <f>Table1[[#This Row],[Orders]]/Table1[[#This Row],[Listing]]</f>
        <v>3.7101778988150598E-2</v>
      </c>
      <c r="M105" s="13">
        <f>IFERROR(VLOOKUP(Table1[[#This Row],[last week date]],Table1[[#All],[Date]:[Overall conversion]],11,FALSE),"NA")</f>
        <v>3.9763317563929063E-2</v>
      </c>
      <c r="N105" s="15">
        <f>IFERROR((Table1[[#This Row],[Orders]]/Table1[[#This Row],[Orders of Same day last week]])-1,"NA")</f>
        <v>-0.13870878771620221</v>
      </c>
      <c r="O105" s="12">
        <f>IFERROR(Table1[[#This Row],[Listing]]/Table1[[#This Row],[listing of same day last week]]-1,"NA")</f>
        <v>-7.6923076923076872E-2</v>
      </c>
      <c r="P105" s="6">
        <f>IFERROR(Table1[[#This Row],[Overall conversion]]/Table1[[#This Row],[overall Conversion last week same day]]-1,"NA")</f>
        <v>-6.6934520025885735E-2</v>
      </c>
      <c r="Q105" s="6">
        <f>Table1[[#This Row],[Menu]]/Table1[[#This Row],[Listing]]</f>
        <v>0.21209999220311987</v>
      </c>
      <c r="R105" s="6">
        <f>Table1[[#This Row],[Carts]]/Table1[[#This Row],[Menu]]</f>
        <v>0.3399999846831675</v>
      </c>
      <c r="S105" s="6">
        <f>Table1[[#This Row],[Payments]]/Table1[[#This Row],[Carts]]</f>
        <v>0.67999981980196234</v>
      </c>
      <c r="T105" s="6">
        <f>Table1[[#This Row],[Orders]]/Table1[[#This Row],[Payments]]</f>
        <v>0.75660008612408491</v>
      </c>
      <c r="U105" s="33">
        <f>Table1[[#This Row],[L2M]]/Q98-1</f>
        <v>-9.8038759803875664E-3</v>
      </c>
      <c r="V105" s="33">
        <f>Table1[[#This Row],[M2C]]/R98-1</f>
        <v>-9.9011337123791066E-3</v>
      </c>
      <c r="W105" s="33">
        <f>Table1[[#This Row],[C2P]]/S98-1</f>
        <v>2.0408160400809283E-2</v>
      </c>
      <c r="X105" s="33">
        <f>Table1[[#This Row],[P2O]]/T98-1</f>
        <v>-6.7307651253838086E-2</v>
      </c>
    </row>
    <row r="106" spans="2:24" x14ac:dyDescent="0.3">
      <c r="B106" s="10">
        <v>43569</v>
      </c>
      <c r="C106" s="8">
        <f>B106</f>
        <v>43569</v>
      </c>
      <c r="D106" s="2">
        <v>46685340</v>
      </c>
      <c r="E106" s="2">
        <v>9803921</v>
      </c>
      <c r="F106" s="2">
        <v>3466666</v>
      </c>
      <c r="G106" s="2">
        <v>2357333</v>
      </c>
      <c r="H106" s="2">
        <v>1930656</v>
      </c>
      <c r="I106" s="11">
        <f>Table1[[#This Row],[Date]]-7</f>
        <v>43562</v>
      </c>
      <c r="J106" s="5">
        <f>IFERROR(VLOOKUP(Table1[[#This Row],[last week date]],Table1[[#All],[Date]:[Orders]],7,FALSE), "NA")</f>
        <v>1503900</v>
      </c>
      <c r="K106" s="5">
        <f>IFERROR(VLOOKUP(Table1[[#This Row],[last week date]],Table1[[#All],[Date]:[Listing]],3,FALSE),"NA")</f>
        <v>43094160</v>
      </c>
      <c r="L106" s="13">
        <f>Table1[[#This Row],[Orders]]/Table1[[#This Row],[Listing]]</f>
        <v>4.1354652231300019E-2</v>
      </c>
      <c r="M106" s="13">
        <f>IFERROR(VLOOKUP(Table1[[#This Row],[last week date]],Table1[[#All],[Date]:[Overall conversion]],11,FALSE),"NA")</f>
        <v>3.4898000100245602E-2</v>
      </c>
      <c r="N106" s="15">
        <f>IFERROR((Table1[[#This Row],[Orders]]/Table1[[#This Row],[Orders of Same day last week]])-1,"NA")</f>
        <v>0.28376620785956508</v>
      </c>
      <c r="O106" s="12">
        <f>IFERROR(Table1[[#This Row],[Listing]]/Table1[[#This Row],[listing of same day last week]]-1,"NA")</f>
        <v>8.3333333333333259E-2</v>
      </c>
      <c r="P106" s="6">
        <f>IFERROR(Table1[[#This Row],[Overall conversion]]/Table1[[#This Row],[overall Conversion last week same day]]-1,"NA")</f>
        <v>0.18501496110113713</v>
      </c>
      <c r="Q106" s="6">
        <f>Table1[[#This Row],[Menu]]/Table1[[#This Row],[Listing]]</f>
        <v>0.20999999143199985</v>
      </c>
      <c r="R106" s="6">
        <f>Table1[[#This Row],[Carts]]/Table1[[#This Row],[Menu]]</f>
        <v>0.35359995250879722</v>
      </c>
      <c r="S106" s="6">
        <f>Table1[[#This Row],[Payments]]/Table1[[#This Row],[Carts]]</f>
        <v>0.68000003461539127</v>
      </c>
      <c r="T106" s="6">
        <f>Table1[[#This Row],[Orders]]/Table1[[#This Row],[Payments]]</f>
        <v>0.81900011580883991</v>
      </c>
      <c r="U106" s="33">
        <f>Table1[[#This Row],[L2M]]/Q99-1</f>
        <v>4.1666702821183899E-2</v>
      </c>
      <c r="V106" s="33">
        <f>Table1[[#This Row],[M2C]]/R99-1</f>
        <v>2.9702948935431461E-2</v>
      </c>
      <c r="W106" s="33">
        <f>Table1[[#This Row],[C2P]]/S99-1</f>
        <v>4.1666759914109841E-2</v>
      </c>
      <c r="X106" s="33">
        <f>Table1[[#This Row],[P2O]]/T99-1</f>
        <v>6.060651143284379E-2</v>
      </c>
    </row>
    <row r="107" spans="2:24" x14ac:dyDescent="0.3">
      <c r="B107" s="10">
        <v>43570</v>
      </c>
      <c r="C107" s="8">
        <f>B107</f>
        <v>43570</v>
      </c>
      <c r="D107" s="2">
        <v>21065820</v>
      </c>
      <c r="E107" s="2">
        <v>5477113</v>
      </c>
      <c r="F107" s="2">
        <v>2256570</v>
      </c>
      <c r="G107" s="2">
        <v>1729661</v>
      </c>
      <c r="H107" s="2">
        <v>1418322</v>
      </c>
      <c r="I107" s="11">
        <f>Table1[[#This Row],[Date]]-7</f>
        <v>43563</v>
      </c>
      <c r="J107" s="5">
        <f>IFERROR(VLOOKUP(Table1[[#This Row],[last week date]],Table1[[#All],[Date]:[Orders]],7,FALSE), "NA")</f>
        <v>1259605</v>
      </c>
      <c r="K107" s="5">
        <f>IFERROR(VLOOKUP(Table1[[#This Row],[last week date]],Table1[[#All],[Date]:[Listing]],3,FALSE),"NA")</f>
        <v>21500167</v>
      </c>
      <c r="L107" s="13">
        <f>Table1[[#This Row],[Orders]]/Table1[[#This Row],[Listing]]</f>
        <v>6.732811730091684E-2</v>
      </c>
      <c r="M107" s="13">
        <f>IFERROR(VLOOKUP(Table1[[#This Row],[last week date]],Table1[[#All],[Date]:[Overall conversion]],11,FALSE),"NA")</f>
        <v>5.8585824007785614E-2</v>
      </c>
      <c r="N107" s="15">
        <f>IFERROR((Table1[[#This Row],[Orders]]/Table1[[#This Row],[Orders of Same day last week]])-1,"NA")</f>
        <v>0.12600537470079898</v>
      </c>
      <c r="O107" s="12">
        <f>IFERROR(Table1[[#This Row],[Listing]]/Table1[[#This Row],[listing of same day last week]]-1,"NA")</f>
        <v>-2.0202029128424948E-2</v>
      </c>
      <c r="P107" s="6">
        <f>IFERROR(Table1[[#This Row],[Overall conversion]]/Table1[[#This Row],[overall Conversion last week same day]]-1,"NA")</f>
        <v>0.14922199083466747</v>
      </c>
      <c r="Q107" s="6">
        <f>Table1[[#This Row],[Menu]]/Table1[[#This Row],[Listing]]</f>
        <v>0.25999999050594758</v>
      </c>
      <c r="R107" s="6">
        <f>Table1[[#This Row],[Carts]]/Table1[[#This Row],[Menu]]</f>
        <v>0.41199989848666624</v>
      </c>
      <c r="S107" s="6">
        <f>Table1[[#This Row],[Payments]]/Table1[[#This Row],[Carts]]</f>
        <v>0.76650004209929223</v>
      </c>
      <c r="T107" s="6">
        <f>Table1[[#This Row],[Orders]]/Table1[[#This Row],[Payments]]</f>
        <v>0.81999998843704058</v>
      </c>
      <c r="U107" s="33">
        <f>Table1[[#This Row],[L2M]]/Q100-1</f>
        <v>9.7087014499208646E-3</v>
      </c>
      <c r="V107" s="33">
        <f>Table1[[#This Row],[M2C]]/R100-1</f>
        <v>5.1020563753471304E-2</v>
      </c>
      <c r="W107" s="33">
        <f>Table1[[#This Row],[C2P]]/S100-1</f>
        <v>9.3750333925295637E-2</v>
      </c>
      <c r="X107" s="33">
        <f>Table1[[#This Row],[P2O]]/T100-1</f>
        <v>-9.9014671949028132E-3</v>
      </c>
    </row>
    <row r="108" spans="2:24" x14ac:dyDescent="0.3">
      <c r="B108" s="10">
        <v>43571</v>
      </c>
      <c r="C108" s="8">
        <f>B108</f>
        <v>43571</v>
      </c>
      <c r="D108" s="2">
        <v>22586034</v>
      </c>
      <c r="E108" s="2">
        <v>5872368</v>
      </c>
      <c r="F108" s="2">
        <v>2254989</v>
      </c>
      <c r="G108" s="2">
        <v>1596758</v>
      </c>
      <c r="H108" s="2">
        <v>1296248</v>
      </c>
      <c r="I108" s="11">
        <f>Table1[[#This Row],[Date]]-7</f>
        <v>43564</v>
      </c>
      <c r="J108" s="5">
        <f>IFERROR(VLOOKUP(Table1[[#This Row],[last week date]],Table1[[#All],[Date]:[Orders]],7,FALSE), "NA")</f>
        <v>1322295</v>
      </c>
      <c r="K108" s="5">
        <f>IFERROR(VLOOKUP(Table1[[#This Row],[last week date]],Table1[[#All],[Date]:[Listing]],3,FALSE),"NA")</f>
        <v>21717340</v>
      </c>
      <c r="L108" s="13">
        <f>Table1[[#This Row],[Orders]]/Table1[[#This Row],[Listing]]</f>
        <v>5.7391572154721807E-2</v>
      </c>
      <c r="M108" s="13">
        <f>IFERROR(VLOOKUP(Table1[[#This Row],[last week date]],Table1[[#All],[Date]:[Overall conversion]],11,FALSE),"NA")</f>
        <v>6.088660029266936E-2</v>
      </c>
      <c r="N108" s="15">
        <f>IFERROR((Table1[[#This Row],[Orders]]/Table1[[#This Row],[Orders of Same day last week]])-1,"NA")</f>
        <v>-1.9698327529031001E-2</v>
      </c>
      <c r="O108" s="12">
        <f>IFERROR(Table1[[#This Row],[Listing]]/Table1[[#This Row],[listing of same day last week]]-1,"NA")</f>
        <v>4.0000018418461902E-2</v>
      </c>
      <c r="P108" s="6">
        <f>IFERROR(Table1[[#This Row],[Overall conversion]]/Table1[[#This Row],[overall Conversion last week same day]]-1,"NA")</f>
        <v>-5.7402254702145883E-2</v>
      </c>
      <c r="Q108" s="6">
        <f>Table1[[#This Row],[Menu]]/Table1[[#This Row],[Listing]]</f>
        <v>0.25999996280887561</v>
      </c>
      <c r="R108" s="6">
        <f>Table1[[#This Row],[Carts]]/Table1[[#This Row],[Menu]]</f>
        <v>0.3839999468698147</v>
      </c>
      <c r="S108" s="6">
        <f>Table1[[#This Row],[Payments]]/Table1[[#This Row],[Carts]]</f>
        <v>0.70810012820461654</v>
      </c>
      <c r="T108" s="6">
        <f>Table1[[#This Row],[Orders]]/Table1[[#This Row],[Payments]]</f>
        <v>0.81179990956675963</v>
      </c>
      <c r="U108" s="33">
        <f>Table1[[#This Row],[L2M]]/Q101-1</f>
        <v>9.7086024603321164E-3</v>
      </c>
      <c r="V108" s="33">
        <f>Table1[[#This Row],[M2C]]/R101-1</f>
        <v>-3.0303103166703704E-2</v>
      </c>
      <c r="W108" s="33">
        <f>Table1[[#This Row],[C2P]]/S101-1</f>
        <v>2.1053175130929969E-2</v>
      </c>
      <c r="X108" s="33">
        <f>Table1[[#This Row],[P2O]]/T101-1</f>
        <v>-5.714268622689056E-2</v>
      </c>
    </row>
    <row r="109" spans="2:24" x14ac:dyDescent="0.3">
      <c r="B109" s="10">
        <v>43572</v>
      </c>
      <c r="C109" s="8">
        <f>B109</f>
        <v>43572</v>
      </c>
      <c r="D109" s="2">
        <v>21934513</v>
      </c>
      <c r="E109" s="2">
        <v>5319119</v>
      </c>
      <c r="F109" s="2">
        <v>2191477</v>
      </c>
      <c r="G109" s="2">
        <v>1551785</v>
      </c>
      <c r="H109" s="2">
        <v>1336086</v>
      </c>
      <c r="I109" s="11">
        <f>Table1[[#This Row],[Date]]-7</f>
        <v>43565</v>
      </c>
      <c r="J109" s="5">
        <f>IFERROR(VLOOKUP(Table1[[#This Row],[last week date]],Table1[[#All],[Date]:[Orders]],7,FALSE), "NA")</f>
        <v>1210438</v>
      </c>
      <c r="K109" s="5">
        <f>IFERROR(VLOOKUP(Table1[[#This Row],[last week date]],Table1[[#All],[Date]:[Listing]],3,FALSE),"NA")</f>
        <v>21500167</v>
      </c>
      <c r="L109" s="13">
        <f>Table1[[#This Row],[Orders]]/Table1[[#This Row],[Listing]]</f>
        <v>6.0912498946295274E-2</v>
      </c>
      <c r="M109" s="13">
        <f>IFERROR(VLOOKUP(Table1[[#This Row],[last week date]],Table1[[#All],[Date]:[Overall conversion]],11,FALSE),"NA")</f>
        <v>5.6299004561220382E-2</v>
      </c>
      <c r="N109" s="15">
        <f>IFERROR((Table1[[#This Row],[Orders]]/Table1[[#This Row],[Orders of Same day last week]])-1,"NA")</f>
        <v>0.10380374707337348</v>
      </c>
      <c r="O109" s="12">
        <f>IFERROR(Table1[[#This Row],[Listing]]/Table1[[#This Row],[listing of same day last week]]-1,"NA")</f>
        <v>2.0201982617158221E-2</v>
      </c>
      <c r="P109" s="6">
        <f>IFERROR(Table1[[#This Row],[Overall conversion]]/Table1[[#This Row],[overall Conversion last week same day]]-1,"NA")</f>
        <v>8.1946286990884687E-2</v>
      </c>
      <c r="Q109" s="6">
        <f>Table1[[#This Row],[Menu]]/Table1[[#This Row],[Listing]]</f>
        <v>0.24249998164992312</v>
      </c>
      <c r="R109" s="6">
        <f>Table1[[#This Row],[Carts]]/Table1[[#This Row],[Menu]]</f>
        <v>0.41199999473597038</v>
      </c>
      <c r="S109" s="6">
        <f>Table1[[#This Row],[Payments]]/Table1[[#This Row],[Carts]]</f>
        <v>0.70810006219549648</v>
      </c>
      <c r="T109" s="6">
        <f>Table1[[#This Row],[Orders]]/Table1[[#This Row],[Payments]]</f>
        <v>0.86099942968903553</v>
      </c>
      <c r="U109" s="33">
        <f>Table1[[#This Row],[L2M]]/Q102-1</f>
        <v>-2.9999938052512998E-2</v>
      </c>
      <c r="V109" s="33">
        <f>Table1[[#This Row],[M2C]]/R102-1</f>
        <v>7.2916519884353992E-2</v>
      </c>
      <c r="W109" s="33">
        <f>Table1[[#This Row],[C2P]]/S102-1</f>
        <v>-3.9603878059783271E-2</v>
      </c>
      <c r="X109" s="33">
        <f>Table1[[#This Row],[P2O]]/T102-1</f>
        <v>8.2474336646192858E-2</v>
      </c>
    </row>
    <row r="110" spans="2:24" x14ac:dyDescent="0.3">
      <c r="B110" s="10">
        <v>43573</v>
      </c>
      <c r="C110" s="8">
        <f>B110</f>
        <v>43573</v>
      </c>
      <c r="D110" s="2">
        <v>22803207</v>
      </c>
      <c r="E110" s="2">
        <v>5415761</v>
      </c>
      <c r="F110" s="2">
        <v>3639391</v>
      </c>
      <c r="G110" s="2">
        <v>2656756</v>
      </c>
      <c r="H110" s="2">
        <v>2091398</v>
      </c>
      <c r="I110" s="11">
        <f>Table1[[#This Row],[Date]]-7</f>
        <v>43566</v>
      </c>
      <c r="J110" s="5">
        <f>IFERROR(VLOOKUP(Table1[[#This Row],[last week date]],Table1[[#All],[Date]:[Orders]],7,FALSE), "NA")</f>
        <v>1208741</v>
      </c>
      <c r="K110" s="5">
        <f>IFERROR(VLOOKUP(Table1[[#This Row],[last week date]],Table1[[#All],[Date]:[Listing]],3,FALSE),"NA")</f>
        <v>20631473</v>
      </c>
      <c r="L110" s="13">
        <f>Table1[[#This Row],[Orders]]/Table1[[#This Row],[Listing]]</f>
        <v>9.1715082005789803E-2</v>
      </c>
      <c r="M110" s="13">
        <f>IFERROR(VLOOKUP(Table1[[#This Row],[last week date]],Table1[[#All],[Date]:[Overall conversion]],11,FALSE),"NA")</f>
        <v>5.8587237081908793E-2</v>
      </c>
      <c r="N110" s="15">
        <f>IFERROR((Table1[[#This Row],[Orders]]/Table1[[#This Row],[Orders of Same day last week]])-1,"NA")</f>
        <v>0.7302283946685022</v>
      </c>
      <c r="O110" s="12">
        <f>IFERROR(Table1[[#This Row],[Listing]]/Table1[[#This Row],[listing of same day last week]]-1,"NA")</f>
        <v>0.10526315789473695</v>
      </c>
      <c r="P110" s="6">
        <f>IFERROR(Table1[[#This Row],[Overall conversion]]/Table1[[#This Row],[overall Conversion last week same day]]-1,"NA")</f>
        <v>0.56544473803340667</v>
      </c>
      <c r="Q110" s="6">
        <f>Table1[[#This Row],[Menu]]/Table1[[#This Row],[Listing]]</f>
        <v>0.23749997094706898</v>
      </c>
      <c r="R110" s="6">
        <f>Table1[[#This Row],[Carts]]/Table1[[#This Row],[Menu]]</f>
        <v>0.67199992761866711</v>
      </c>
      <c r="S110" s="6">
        <f>Table1[[#This Row],[Payments]]/Table1[[#This Row],[Carts]]</f>
        <v>0.73000015661961026</v>
      </c>
      <c r="T110" s="6">
        <f>Table1[[#This Row],[Orders]]/Table1[[#This Row],[Payments]]</f>
        <v>0.78719987834787986</v>
      </c>
      <c r="U110" s="33">
        <f>Table1[[#This Row],[L2M]]/Q103-1</f>
        <v>-4.0404051142573727E-2</v>
      </c>
      <c r="V110" s="33">
        <f>Table1[[#This Row],[M2C]]/R103-1</f>
        <v>0.73195869172841044</v>
      </c>
      <c r="W110" s="33">
        <f>Table1[[#This Row],[C2P]]/S103-1</f>
        <v>-3.846107135024035E-2</v>
      </c>
      <c r="X110" s="33">
        <f>Table1[[#This Row],[P2O]]/T103-1</f>
        <v>-2.0408667021213023E-2</v>
      </c>
    </row>
    <row r="111" spans="2:24" x14ac:dyDescent="0.3">
      <c r="B111" s="10">
        <v>43574</v>
      </c>
      <c r="C111" s="8">
        <f>B111</f>
        <v>43574</v>
      </c>
      <c r="D111" s="2">
        <v>22151687</v>
      </c>
      <c r="E111" s="2">
        <v>5537921</v>
      </c>
      <c r="F111" s="2">
        <v>2281623</v>
      </c>
      <c r="G111" s="2">
        <v>1748864</v>
      </c>
      <c r="H111" s="2">
        <v>1419728</v>
      </c>
      <c r="I111" s="11">
        <f>Table1[[#This Row],[Date]]-7</f>
        <v>43567</v>
      </c>
      <c r="J111" s="5">
        <f>IFERROR(VLOOKUP(Table1[[#This Row],[last week date]],Table1[[#All],[Date]:[Orders]],7,FALSE), "NA")</f>
        <v>1138287</v>
      </c>
      <c r="K111" s="5">
        <f>IFERROR(VLOOKUP(Table1[[#This Row],[last week date]],Table1[[#All],[Date]:[Listing]],3,FALSE),"NA")</f>
        <v>20631473</v>
      </c>
      <c r="L111" s="13">
        <f>Table1[[#This Row],[Orders]]/Table1[[#This Row],[Listing]]</f>
        <v>6.409119088762856E-2</v>
      </c>
      <c r="M111" s="13">
        <f>IFERROR(VLOOKUP(Table1[[#This Row],[last week date]],Table1[[#All],[Date]:[Overall conversion]],11,FALSE),"NA")</f>
        <v>5.5172357300906243E-2</v>
      </c>
      <c r="N111" s="15">
        <f>IFERROR((Table1[[#This Row],[Orders]]/Table1[[#This Row],[Orders of Same day last week]])-1,"NA")</f>
        <v>0.2472495952251057</v>
      </c>
      <c r="O111" s="12">
        <f>IFERROR(Table1[[#This Row],[Listing]]/Table1[[#This Row],[listing of same day last week]]-1,"NA")</f>
        <v>7.3684220220243013E-2</v>
      </c>
      <c r="P111" s="6">
        <f>IFERROR(Table1[[#This Row],[Overall conversion]]/Table1[[#This Row],[overall Conversion last week same day]]-1,"NA")</f>
        <v>0.16165402428030418</v>
      </c>
      <c r="Q111" s="6">
        <f>Table1[[#This Row],[Menu]]/Table1[[#This Row],[Listing]]</f>
        <v>0.24999996614253353</v>
      </c>
      <c r="R111" s="6">
        <f>Table1[[#This Row],[Carts]]/Table1[[#This Row],[Menu]]</f>
        <v>0.41199991838092309</v>
      </c>
      <c r="S111" s="6">
        <f>Table1[[#This Row],[Payments]]/Table1[[#This Row],[Carts]]</f>
        <v>0.76649998707060718</v>
      </c>
      <c r="T111" s="6">
        <f>Table1[[#This Row],[Orders]]/Table1[[#This Row],[Payments]]</f>
        <v>0.81180011710458899</v>
      </c>
      <c r="U111" s="33">
        <f>Table1[[#This Row],[L2M]]/Q104-1</f>
        <v>2.0408203728917051E-2</v>
      </c>
      <c r="V111" s="33">
        <f>Table1[[#This Row],[M2C]]/R104-1</f>
        <v>8.421019863662127E-2</v>
      </c>
      <c r="W111" s="33">
        <f>Table1[[#This Row],[C2P]]/S104-1</f>
        <v>5.0000506473760531E-2</v>
      </c>
      <c r="X111" s="33">
        <f>Table1[[#This Row],[P2O]]/T104-1</f>
        <v>-3.1538509692730088E-7</v>
      </c>
    </row>
    <row r="112" spans="2:24" x14ac:dyDescent="0.3">
      <c r="B112" s="10">
        <v>43575</v>
      </c>
      <c r="C112" s="8">
        <f>B112</f>
        <v>43575</v>
      </c>
      <c r="D112" s="2">
        <v>44440853</v>
      </c>
      <c r="E112" s="2">
        <v>9612556</v>
      </c>
      <c r="F112" s="2">
        <v>3300951</v>
      </c>
      <c r="G112" s="2">
        <v>2132414</v>
      </c>
      <c r="H112" s="2">
        <v>1596752</v>
      </c>
      <c r="I112" s="11">
        <f>Table1[[#This Row],[Date]]-7</f>
        <v>43568</v>
      </c>
      <c r="J112" s="5">
        <f>IFERROR(VLOOKUP(Table1[[#This Row],[last week date]],Table1[[#All],[Date]:[Orders]],7,FALSE), "NA")</f>
        <v>1598870</v>
      </c>
      <c r="K112" s="5">
        <f>IFERROR(VLOOKUP(Table1[[#This Row],[last week date]],Table1[[#All],[Date]:[Listing]],3,FALSE),"NA")</f>
        <v>43094160</v>
      </c>
      <c r="L112" s="13">
        <f>Table1[[#This Row],[Orders]]/Table1[[#This Row],[Listing]]</f>
        <v>3.5929823399204329E-2</v>
      </c>
      <c r="M112" s="13">
        <f>IFERROR(VLOOKUP(Table1[[#This Row],[last week date]],Table1[[#All],[Date]:[Overall conversion]],11,FALSE),"NA")</f>
        <v>3.7101778988150598E-2</v>
      </c>
      <c r="N112" s="15">
        <f>IFERROR((Table1[[#This Row],[Orders]]/Table1[[#This Row],[Orders of Same day last week]])-1,"NA")</f>
        <v>-1.3246855591761975E-3</v>
      </c>
      <c r="O112" s="12">
        <f>IFERROR(Table1[[#This Row],[Listing]]/Table1[[#This Row],[listing of same day last week]]-1,"NA")</f>
        <v>3.1250011602500294E-2</v>
      </c>
      <c r="P112" s="6">
        <f>IFERROR(Table1[[#This Row],[Overall conversion]]/Table1[[#This Row],[overall Conversion last week same day]]-1,"NA")</f>
        <v>-3.1587584771085031E-2</v>
      </c>
      <c r="Q112" s="6">
        <f>Table1[[#This Row],[Menu]]/Table1[[#This Row],[Listing]]</f>
        <v>0.21629998866133376</v>
      </c>
      <c r="R112" s="6">
        <f>Table1[[#This Row],[Carts]]/Table1[[#This Row],[Menu]]</f>
        <v>0.34339992401604735</v>
      </c>
      <c r="S112" s="6">
        <f>Table1[[#This Row],[Payments]]/Table1[[#This Row],[Carts]]</f>
        <v>0.64599989518172185</v>
      </c>
      <c r="T112" s="6">
        <f>Table1[[#This Row],[Orders]]/Table1[[#This Row],[Payments]]</f>
        <v>0.74880018608018895</v>
      </c>
      <c r="U112" s="33">
        <f>Table1[[#This Row],[L2M]]/Q105-1</f>
        <v>1.9801964227286417E-2</v>
      </c>
      <c r="V112" s="33">
        <f>Table1[[#This Row],[M2C]]/R105-1</f>
        <v>9.9998220177808239E-3</v>
      </c>
      <c r="W112" s="33">
        <f>Table1[[#This Row],[C2P]]/S105-1</f>
        <v>-4.999990239724228E-2</v>
      </c>
      <c r="X112" s="33">
        <f>Table1[[#This Row],[P2O]]/T105-1</f>
        <v>-1.0309145064803404E-2</v>
      </c>
    </row>
    <row r="113" spans="2:24" x14ac:dyDescent="0.3">
      <c r="B113" s="10">
        <v>43576</v>
      </c>
      <c r="C113" s="8">
        <f>B113</f>
        <v>43576</v>
      </c>
      <c r="D113" s="2">
        <v>46685340</v>
      </c>
      <c r="E113" s="2">
        <v>10098039</v>
      </c>
      <c r="F113" s="2">
        <v>3536333</v>
      </c>
      <c r="G113" s="2">
        <v>2356612</v>
      </c>
      <c r="H113" s="2">
        <v>1930065</v>
      </c>
      <c r="I113" s="11">
        <f>Table1[[#This Row],[Date]]-7</f>
        <v>43569</v>
      </c>
      <c r="J113" s="5">
        <f>IFERROR(VLOOKUP(Table1[[#This Row],[last week date]],Table1[[#All],[Date]:[Orders]],7,FALSE), "NA")</f>
        <v>1930656</v>
      </c>
      <c r="K113" s="5">
        <f>IFERROR(VLOOKUP(Table1[[#This Row],[last week date]],Table1[[#All],[Date]:[Listing]],3,FALSE),"NA")</f>
        <v>46685340</v>
      </c>
      <c r="L113" s="13">
        <f>Table1[[#This Row],[Orders]]/Table1[[#This Row],[Listing]]</f>
        <v>4.1341993011082281E-2</v>
      </c>
      <c r="M113" s="13">
        <f>IFERROR(VLOOKUP(Table1[[#This Row],[last week date]],Table1[[#All],[Date]:[Overall conversion]],11,FALSE),"NA")</f>
        <v>4.1354652231300019E-2</v>
      </c>
      <c r="N113" s="15">
        <f>IFERROR((Table1[[#This Row],[Orders]]/Table1[[#This Row],[Orders of Same day last week]])-1,"NA")</f>
        <v>-3.0611356968823777E-4</v>
      </c>
      <c r="O113" s="12">
        <f>IFERROR(Table1[[#This Row],[Listing]]/Table1[[#This Row],[listing of same day last week]]-1,"NA")</f>
        <v>0</v>
      </c>
      <c r="P113" s="6">
        <f>IFERROR(Table1[[#This Row],[Overall conversion]]/Table1[[#This Row],[overall Conversion last week same day]]-1,"NA")</f>
        <v>-3.0611356968823777E-4</v>
      </c>
      <c r="Q113" s="6">
        <f>Table1[[#This Row],[Menu]]/Table1[[#This Row],[Listing]]</f>
        <v>0.21629999910035999</v>
      </c>
      <c r="R113" s="6">
        <f>Table1[[#This Row],[Carts]]/Table1[[#This Row],[Menu]]</f>
        <v>0.35019997447029072</v>
      </c>
      <c r="S113" s="6">
        <f>Table1[[#This Row],[Payments]]/Table1[[#This Row],[Carts]]</f>
        <v>0.66639991199923765</v>
      </c>
      <c r="T113" s="6">
        <f>Table1[[#This Row],[Orders]]/Table1[[#This Row],[Payments]]</f>
        <v>0.81899990325093819</v>
      </c>
      <c r="U113" s="33">
        <f>Table1[[#This Row],[L2M]]/Q106-1</f>
        <v>3.0000037740002261E-2</v>
      </c>
      <c r="V113" s="33">
        <f>Table1[[#This Row],[M2C]]/R106-1</f>
        <v>-9.6153237985004969E-3</v>
      </c>
      <c r="W113" s="33">
        <f>Table1[[#This Row],[C2P]]/S106-1</f>
        <v>-2.0000179299764054E-2</v>
      </c>
      <c r="X113" s="33">
        <f>Table1[[#This Row],[P2O]]/T106-1</f>
        <v>-2.5953342086548759E-7</v>
      </c>
    </row>
    <row r="114" spans="2:24" x14ac:dyDescent="0.3">
      <c r="B114" s="10">
        <v>43577</v>
      </c>
      <c r="C114" s="8">
        <f>B114</f>
        <v>43577</v>
      </c>
      <c r="D114" s="2">
        <v>20848646</v>
      </c>
      <c r="E114" s="2">
        <v>5368526</v>
      </c>
      <c r="F114" s="2">
        <v>2211832</v>
      </c>
      <c r="G114" s="2">
        <v>1695369</v>
      </c>
      <c r="H114" s="2">
        <v>1459713</v>
      </c>
      <c r="I114" s="11">
        <f>Table1[[#This Row],[Date]]-7</f>
        <v>43570</v>
      </c>
      <c r="J114" s="5">
        <f>IFERROR(VLOOKUP(Table1[[#This Row],[last week date]],Table1[[#All],[Date]:[Orders]],7,FALSE), "NA")</f>
        <v>1418322</v>
      </c>
      <c r="K114" s="5">
        <f>IFERROR(VLOOKUP(Table1[[#This Row],[last week date]],Table1[[#All],[Date]:[Listing]],3,FALSE),"NA")</f>
        <v>21065820</v>
      </c>
      <c r="L114" s="13">
        <f>Table1[[#This Row],[Orders]]/Table1[[#This Row],[Listing]]</f>
        <v>7.0014762589378707E-2</v>
      </c>
      <c r="M114" s="13">
        <f>IFERROR(VLOOKUP(Table1[[#This Row],[last week date]],Table1[[#All],[Date]:[Overall conversion]],11,FALSE),"NA")</f>
        <v>6.732811730091684E-2</v>
      </c>
      <c r="N114" s="15">
        <f>IFERROR((Table1[[#This Row],[Orders]]/Table1[[#This Row],[Orders of Same day last week]])-1,"NA")</f>
        <v>2.9183076903552152E-2</v>
      </c>
      <c r="O114" s="12">
        <f>IFERROR(Table1[[#This Row],[Listing]]/Table1[[#This Row],[listing of same day last week]]-1,"NA")</f>
        <v>-1.030930673479602E-2</v>
      </c>
      <c r="P114" s="6">
        <f>IFERROR(Table1[[#This Row],[Overall conversion]]/Table1[[#This Row],[overall Conversion last week same day]]-1,"NA")</f>
        <v>3.9903763779018941E-2</v>
      </c>
      <c r="Q114" s="6">
        <f>Table1[[#This Row],[Menu]]/Table1[[#This Row],[Listing]]</f>
        <v>0.2574999834521628</v>
      </c>
      <c r="R114" s="6">
        <f>Table1[[#This Row],[Carts]]/Table1[[#This Row],[Menu]]</f>
        <v>0.41199986737514172</v>
      </c>
      <c r="S114" s="6">
        <f>Table1[[#This Row],[Payments]]/Table1[[#This Row],[Carts]]</f>
        <v>0.76649989691802989</v>
      </c>
      <c r="T114" s="6">
        <f>Table1[[#This Row],[Orders]]/Table1[[#This Row],[Payments]]</f>
        <v>0.86100017164404918</v>
      </c>
      <c r="U114" s="33">
        <f>Table1[[#This Row],[L2M]]/Q107-1</f>
        <v>-9.6154120964384582E-3</v>
      </c>
      <c r="V114" s="33">
        <f>Table1[[#This Row],[M2C]]/R107-1</f>
        <v>-7.5513427622020401E-8</v>
      </c>
      <c r="W114" s="33">
        <f>Table1[[#This Row],[C2P]]/S107-1</f>
        <v>-1.8940802914979571E-7</v>
      </c>
      <c r="X114" s="33">
        <f>Table1[[#This Row],[P2O]]/T107-1</f>
        <v>5.0000224128242898E-2</v>
      </c>
    </row>
    <row r="115" spans="2:24" x14ac:dyDescent="0.3">
      <c r="B115" s="10">
        <v>43578</v>
      </c>
      <c r="C115" s="8">
        <f>B115</f>
        <v>43578</v>
      </c>
      <c r="D115" s="2">
        <v>20631473</v>
      </c>
      <c r="E115" s="2">
        <v>4899974</v>
      </c>
      <c r="F115" s="2">
        <v>1881590</v>
      </c>
      <c r="G115" s="2">
        <v>1414767</v>
      </c>
      <c r="H115" s="2">
        <v>1148508</v>
      </c>
      <c r="I115" s="11">
        <f>Table1[[#This Row],[Date]]-7</f>
        <v>43571</v>
      </c>
      <c r="J115" s="5">
        <f>IFERROR(VLOOKUP(Table1[[#This Row],[last week date]],Table1[[#All],[Date]:[Orders]],7,FALSE), "NA")</f>
        <v>1296248</v>
      </c>
      <c r="K115" s="5">
        <f>IFERROR(VLOOKUP(Table1[[#This Row],[last week date]],Table1[[#All],[Date]:[Listing]],3,FALSE),"NA")</f>
        <v>22586034</v>
      </c>
      <c r="L115" s="13">
        <f>Table1[[#This Row],[Orders]]/Table1[[#This Row],[Listing]]</f>
        <v>5.5667765457173127E-2</v>
      </c>
      <c r="M115" s="13">
        <f>IFERROR(VLOOKUP(Table1[[#This Row],[last week date]],Table1[[#All],[Date]:[Overall conversion]],11,FALSE),"NA")</f>
        <v>5.7391572154721807E-2</v>
      </c>
      <c r="N115" s="15">
        <f>IFERROR((Table1[[#This Row],[Orders]]/Table1[[#This Row],[Orders of Same day last week]])-1,"NA")</f>
        <v>-0.11397510352957152</v>
      </c>
      <c r="O115" s="12">
        <f>IFERROR(Table1[[#This Row],[Listing]]/Table1[[#This Row],[listing of same day last week]]-1,"NA")</f>
        <v>-8.6538477715919493E-2</v>
      </c>
      <c r="P115" s="6">
        <f>IFERROR(Table1[[#This Row],[Overall conversion]]/Table1[[#This Row],[overall Conversion last week same day]]-1,"NA")</f>
        <v>-3.0035885633198478E-2</v>
      </c>
      <c r="Q115" s="6">
        <f>Table1[[#This Row],[Menu]]/Table1[[#This Row],[Listing]]</f>
        <v>0.23749995940667931</v>
      </c>
      <c r="R115" s="6">
        <f>Table1[[#This Row],[Carts]]/Table1[[#This Row],[Menu]]</f>
        <v>0.38399999673467655</v>
      </c>
      <c r="S115" s="6">
        <f>Table1[[#This Row],[Payments]]/Table1[[#This Row],[Carts]]</f>
        <v>0.75189972310652164</v>
      </c>
      <c r="T115" s="6">
        <f>Table1[[#This Row],[Orders]]/Table1[[#This Row],[Payments]]</f>
        <v>0.81180010560042748</v>
      </c>
      <c r="U115" s="33">
        <f>Table1[[#This Row],[L2M]]/Q108-1</f>
        <v>-8.6538487002538189E-2</v>
      </c>
      <c r="V115" s="33">
        <f>Table1[[#This Row],[M2C]]/R108-1</f>
        <v>1.2985642894314253E-7</v>
      </c>
      <c r="W115" s="33">
        <f>Table1[[#This Row],[C2P]]/S108-1</f>
        <v>6.1855086812310889E-2</v>
      </c>
      <c r="X115" s="33">
        <f>Table1[[#This Row],[P2O]]/T108-1</f>
        <v>2.4148027799597571E-7</v>
      </c>
    </row>
    <row r="116" spans="2:24" x14ac:dyDescent="0.3">
      <c r="B116" s="10">
        <v>43579</v>
      </c>
      <c r="C116" s="8">
        <f>B116</f>
        <v>43579</v>
      </c>
      <c r="D116" s="2">
        <v>21717340</v>
      </c>
      <c r="E116" s="2">
        <v>5700801</v>
      </c>
      <c r="F116" s="2">
        <v>2325927</v>
      </c>
      <c r="G116" s="2">
        <v>1765843</v>
      </c>
      <c r="H116" s="2">
        <v>1476951</v>
      </c>
      <c r="I116" s="11">
        <f>Table1[[#This Row],[Date]]-7</f>
        <v>43572</v>
      </c>
      <c r="J116" s="5">
        <f>IFERROR(VLOOKUP(Table1[[#This Row],[last week date]],Table1[[#All],[Date]:[Orders]],7,FALSE), "NA")</f>
        <v>1336086</v>
      </c>
      <c r="K116" s="5">
        <f>IFERROR(VLOOKUP(Table1[[#This Row],[last week date]],Table1[[#All],[Date]:[Listing]],3,FALSE),"NA")</f>
        <v>21934513</v>
      </c>
      <c r="L116" s="13">
        <f>Table1[[#This Row],[Orders]]/Table1[[#This Row],[Listing]]</f>
        <v>6.8007914413091106E-2</v>
      </c>
      <c r="M116" s="13">
        <f>IFERROR(VLOOKUP(Table1[[#This Row],[last week date]],Table1[[#All],[Date]:[Overall conversion]],11,FALSE),"NA")</f>
        <v>6.0912498946295274E-2</v>
      </c>
      <c r="N116" s="15">
        <f>IFERROR((Table1[[#This Row],[Orders]]/Table1[[#This Row],[Orders of Same day last week]])-1,"NA")</f>
        <v>0.10543108751981545</v>
      </c>
      <c r="O116" s="12">
        <f>IFERROR(Table1[[#This Row],[Listing]]/Table1[[#This Row],[listing of same day last week]]-1,"NA")</f>
        <v>-9.9009720434640736E-3</v>
      </c>
      <c r="P116" s="6">
        <f>IFERROR(Table1[[#This Row],[Overall conversion]]/Table1[[#This Row],[overall Conversion last week same day]]-1,"NA")</f>
        <v>0.11648537803467307</v>
      </c>
      <c r="Q116" s="6">
        <f>Table1[[#This Row],[Menu]]/Table1[[#This Row],[Listing]]</f>
        <v>0.2624999654653839</v>
      </c>
      <c r="R116" s="6">
        <f>Table1[[#This Row],[Carts]]/Table1[[#This Row],[Menu]]</f>
        <v>0.40800003367947768</v>
      </c>
      <c r="S116" s="6">
        <f>Table1[[#This Row],[Payments]]/Table1[[#This Row],[Carts]]</f>
        <v>0.7591996653377342</v>
      </c>
      <c r="T116" s="6">
        <f>Table1[[#This Row],[Orders]]/Table1[[#This Row],[Payments]]</f>
        <v>0.83639995175108994</v>
      </c>
      <c r="U116" s="33">
        <f>Table1[[#This Row],[L2M]]/Q109-1</f>
        <v>8.2474166304610685E-2</v>
      </c>
      <c r="V116" s="33">
        <f>Table1[[#This Row],[M2C]]/R109-1</f>
        <v>-9.7086434650468512E-3</v>
      </c>
      <c r="W116" s="33">
        <f>Table1[[#This Row],[C2P]]/S109-1</f>
        <v>7.2164381660695165E-2</v>
      </c>
      <c r="X116" s="33">
        <f>Table1[[#This Row],[P2O]]/T109-1</f>
        <v>-2.8570841152392057E-2</v>
      </c>
    </row>
    <row r="117" spans="2:24" x14ac:dyDescent="0.3">
      <c r="B117" s="10">
        <v>43580</v>
      </c>
      <c r="C117" s="8">
        <f>B117</f>
        <v>43580</v>
      </c>
      <c r="D117" s="2">
        <v>22803207</v>
      </c>
      <c r="E117" s="2">
        <v>5700801</v>
      </c>
      <c r="F117" s="2">
        <v>2189107</v>
      </c>
      <c r="G117" s="2">
        <v>1518146</v>
      </c>
      <c r="H117" s="2">
        <v>1282226</v>
      </c>
      <c r="I117" s="11">
        <f>Table1[[#This Row],[Date]]-7</f>
        <v>43573</v>
      </c>
      <c r="J117" s="5">
        <f>IFERROR(VLOOKUP(Table1[[#This Row],[last week date]],Table1[[#All],[Date]:[Orders]],7,FALSE), "NA")</f>
        <v>2091398</v>
      </c>
      <c r="K117" s="5">
        <f>IFERROR(VLOOKUP(Table1[[#This Row],[last week date]],Table1[[#All],[Date]:[Listing]],3,FALSE),"NA")</f>
        <v>22803207</v>
      </c>
      <c r="L117" s="13">
        <f>Table1[[#This Row],[Orders]]/Table1[[#This Row],[Listing]]</f>
        <v>5.6230073252415767E-2</v>
      </c>
      <c r="M117" s="13">
        <f>IFERROR(VLOOKUP(Table1[[#This Row],[last week date]],Table1[[#All],[Date]:[Overall conversion]],11,FALSE),"NA")</f>
        <v>9.1715082005789803E-2</v>
      </c>
      <c r="N117" s="15">
        <f>IFERROR((Table1[[#This Row],[Orders]]/Table1[[#This Row],[Orders of Same day last week]])-1,"NA")</f>
        <v>-0.38690483590402214</v>
      </c>
      <c r="O117" s="12">
        <f>IFERROR(Table1[[#This Row],[Listing]]/Table1[[#This Row],[listing of same day last week]]-1,"NA")</f>
        <v>0</v>
      </c>
      <c r="P117" s="6">
        <f>IFERROR(Table1[[#This Row],[Overall conversion]]/Table1[[#This Row],[overall Conversion last week same day]]-1,"NA")</f>
        <v>-0.38690483590402214</v>
      </c>
      <c r="Q117" s="6">
        <f>Table1[[#This Row],[Menu]]/Table1[[#This Row],[Listing]]</f>
        <v>0.24999996710988942</v>
      </c>
      <c r="R117" s="6">
        <f>Table1[[#This Row],[Carts]]/Table1[[#This Row],[Menu]]</f>
        <v>0.38399989755825542</v>
      </c>
      <c r="S117" s="6">
        <f>Table1[[#This Row],[Payments]]/Table1[[#This Row],[Carts]]</f>
        <v>0.69350013498654928</v>
      </c>
      <c r="T117" s="6">
        <f>Table1[[#This Row],[Orders]]/Table1[[#This Row],[Payments]]</f>
        <v>0.84459992648928361</v>
      </c>
      <c r="U117" s="33">
        <f>Table1[[#This Row],[L2M]]/Q110-1</f>
        <v>5.2631569229144359E-2</v>
      </c>
      <c r="V117" s="33">
        <f>Table1[[#This Row],[M2C]]/R110-1</f>
        <v>-0.42857151946575822</v>
      </c>
      <c r="W117" s="33">
        <f>Table1[[#This Row],[C2P]]/S110-1</f>
        <v>-5.000001890695549E-2</v>
      </c>
      <c r="X117" s="33">
        <f>Table1[[#This Row],[P2O]]/T110-1</f>
        <v>7.291673909029428E-2</v>
      </c>
    </row>
    <row r="118" spans="2:24" x14ac:dyDescent="0.3">
      <c r="B118" s="10">
        <v>43581</v>
      </c>
      <c r="C118" s="8">
        <f>B118</f>
        <v>43581</v>
      </c>
      <c r="D118" s="2">
        <v>22151687</v>
      </c>
      <c r="E118" s="2">
        <v>5759438</v>
      </c>
      <c r="F118" s="2">
        <v>2188586</v>
      </c>
      <c r="G118" s="2">
        <v>1533761</v>
      </c>
      <c r="H118" s="2">
        <v>1307991</v>
      </c>
      <c r="I118" s="11">
        <f>Table1[[#This Row],[Date]]-7</f>
        <v>43574</v>
      </c>
      <c r="J118" s="5">
        <f>IFERROR(VLOOKUP(Table1[[#This Row],[last week date]],Table1[[#All],[Date]:[Orders]],7,FALSE), "NA")</f>
        <v>1419728</v>
      </c>
      <c r="K118" s="5">
        <f>IFERROR(VLOOKUP(Table1[[#This Row],[last week date]],Table1[[#All],[Date]:[Listing]],3,FALSE),"NA")</f>
        <v>22151687</v>
      </c>
      <c r="L118" s="13">
        <f>Table1[[#This Row],[Orders]]/Table1[[#This Row],[Listing]]</f>
        <v>5.9047015245385151E-2</v>
      </c>
      <c r="M118" s="13">
        <f>IFERROR(VLOOKUP(Table1[[#This Row],[last week date]],Table1[[#All],[Date]:[Overall conversion]],11,FALSE),"NA")</f>
        <v>6.409119088762856E-2</v>
      </c>
      <c r="N118" s="15">
        <f>IFERROR((Table1[[#This Row],[Orders]]/Table1[[#This Row],[Orders of Same day last week]])-1,"NA")</f>
        <v>-7.8703103693101739E-2</v>
      </c>
      <c r="O118" s="12">
        <f>IFERROR(Table1[[#This Row],[Listing]]/Table1[[#This Row],[listing of same day last week]]-1,"NA")</f>
        <v>0</v>
      </c>
      <c r="P118" s="6">
        <f>IFERROR(Table1[[#This Row],[Overall conversion]]/Table1[[#This Row],[overall Conversion last week same day]]-1,"NA")</f>
        <v>-7.8703103693101739E-2</v>
      </c>
      <c r="Q118" s="6">
        <f>Table1[[#This Row],[Menu]]/Table1[[#This Row],[Listing]]</f>
        <v>0.25999997201116104</v>
      </c>
      <c r="R118" s="6">
        <f>Table1[[#This Row],[Carts]]/Table1[[#This Row],[Menu]]</f>
        <v>0.37999992360365714</v>
      </c>
      <c r="S118" s="6">
        <f>Table1[[#This Row],[Payments]]/Table1[[#This Row],[Carts]]</f>
        <v>0.70079996856417792</v>
      </c>
      <c r="T118" s="6">
        <f>Table1[[#This Row],[Orders]]/Table1[[#This Row],[Payments]]</f>
        <v>0.85279975172142208</v>
      </c>
      <c r="U118" s="33">
        <f>Table1[[#This Row],[L2M]]/Q111-1</f>
        <v>4.0000028891708617E-2</v>
      </c>
      <c r="V118" s="33">
        <f>Table1[[#This Row],[M2C]]/R111-1</f>
        <v>-7.7669905622844593E-2</v>
      </c>
      <c r="W118" s="33">
        <f>Table1[[#This Row],[C2P]]/S111-1</f>
        <v>-8.5714311304192159E-2</v>
      </c>
      <c r="X118" s="33">
        <f>Table1[[#This Row],[P2O]]/T111-1</f>
        <v>5.0504593129482078E-2</v>
      </c>
    </row>
    <row r="119" spans="2:24" x14ac:dyDescent="0.3">
      <c r="B119" s="10">
        <v>43582</v>
      </c>
      <c r="C119" s="8">
        <f>B119</f>
        <v>43582</v>
      </c>
      <c r="D119" s="2">
        <v>47134238</v>
      </c>
      <c r="E119" s="2">
        <v>9997171</v>
      </c>
      <c r="F119" s="2">
        <v>3297067</v>
      </c>
      <c r="G119" s="2">
        <v>2354106</v>
      </c>
      <c r="H119" s="2">
        <v>1744392</v>
      </c>
      <c r="I119" s="11">
        <f>Table1[[#This Row],[Date]]-7</f>
        <v>43575</v>
      </c>
      <c r="J119" s="5">
        <f>IFERROR(VLOOKUP(Table1[[#This Row],[last week date]],Table1[[#All],[Date]:[Orders]],7,FALSE), "NA")</f>
        <v>1596752</v>
      </c>
      <c r="K119" s="5">
        <f>IFERROR(VLOOKUP(Table1[[#This Row],[last week date]],Table1[[#All],[Date]:[Listing]],3,FALSE),"NA")</f>
        <v>44440853</v>
      </c>
      <c r="L119" s="13">
        <f>Table1[[#This Row],[Orders]]/Table1[[#This Row],[Listing]]</f>
        <v>3.7009020915963468E-2</v>
      </c>
      <c r="M119" s="13">
        <f>IFERROR(VLOOKUP(Table1[[#This Row],[last week date]],Table1[[#All],[Date]:[Overall conversion]],11,FALSE),"NA")</f>
        <v>3.5929823399204329E-2</v>
      </c>
      <c r="N119" s="15">
        <f>IFERROR((Table1[[#This Row],[Orders]]/Table1[[#This Row],[Orders of Same day last week]])-1,"NA")</f>
        <v>9.246269927953743E-2</v>
      </c>
      <c r="O119" s="12">
        <f>IFERROR(Table1[[#This Row],[Listing]]/Table1[[#This Row],[listing of same day last week]]-1,"NA")</f>
        <v>6.0606059924187328E-2</v>
      </c>
      <c r="P119" s="6">
        <f>IFERROR(Table1[[#This Row],[Overall conversion]]/Table1[[#This Row],[overall Conversion last week same day]]-1,"NA")</f>
        <v>3.0036259982926472E-2</v>
      </c>
      <c r="Q119" s="6">
        <f>Table1[[#This Row],[Menu]]/Table1[[#This Row],[Listing]]</f>
        <v>0.21209998133416308</v>
      </c>
      <c r="R119" s="6">
        <f>Table1[[#This Row],[Carts]]/Table1[[#This Row],[Menu]]</f>
        <v>0.32980000042011887</v>
      </c>
      <c r="S119" s="6">
        <f>Table1[[#This Row],[Payments]]/Table1[[#This Row],[Carts]]</f>
        <v>0.71400004913457926</v>
      </c>
      <c r="T119" s="6">
        <f>Table1[[#This Row],[Orders]]/Table1[[#This Row],[Payments]]</f>
        <v>0.74099976806481949</v>
      </c>
      <c r="U119" s="33">
        <f>Table1[[#This Row],[L2M]]/Q112-1</f>
        <v>-1.9417510621078882E-2</v>
      </c>
      <c r="V119" s="33">
        <f>Table1[[#This Row],[M2C]]/R112-1</f>
        <v>-3.9603746666213469E-2</v>
      </c>
      <c r="W119" s="33">
        <f>Table1[[#This Row],[C2P]]/S112-1</f>
        <v>0.10526341329162103</v>
      </c>
      <c r="X119" s="33">
        <f>Table1[[#This Row],[P2O]]/T112-1</f>
        <v>-1.0417222324961006E-2</v>
      </c>
    </row>
    <row r="120" spans="2:24" x14ac:dyDescent="0.3">
      <c r="B120" s="10">
        <v>43583</v>
      </c>
      <c r="C120" s="8">
        <f>B120</f>
        <v>43583</v>
      </c>
      <c r="D120" s="2">
        <v>46236443</v>
      </c>
      <c r="E120" s="2">
        <v>9224170</v>
      </c>
      <c r="F120" s="2">
        <v>3261666</v>
      </c>
      <c r="G120" s="2">
        <v>2151395</v>
      </c>
      <c r="H120" s="2">
        <v>1644526</v>
      </c>
      <c r="I120" s="11">
        <f>Table1[[#This Row],[Date]]-7</f>
        <v>43576</v>
      </c>
      <c r="J120" s="5">
        <f>IFERROR(VLOOKUP(Table1[[#This Row],[last week date]],Table1[[#All],[Date]:[Orders]],7,FALSE), "NA")</f>
        <v>1930065</v>
      </c>
      <c r="K120" s="5">
        <f>IFERROR(VLOOKUP(Table1[[#This Row],[last week date]],Table1[[#All],[Date]:[Listing]],3,FALSE),"NA")</f>
        <v>46685340</v>
      </c>
      <c r="L120" s="13">
        <f>Table1[[#This Row],[Orders]]/Table1[[#This Row],[Listing]]</f>
        <v>3.5567744690048933E-2</v>
      </c>
      <c r="M120" s="13">
        <f>IFERROR(VLOOKUP(Table1[[#This Row],[last week date]],Table1[[#All],[Date]:[Overall conversion]],11,FALSE),"NA")</f>
        <v>4.1341993011082281E-2</v>
      </c>
      <c r="N120" s="15">
        <f>IFERROR((Table1[[#This Row],[Orders]]/Table1[[#This Row],[Orders of Same day last week]])-1,"NA")</f>
        <v>-0.14794268586809256</v>
      </c>
      <c r="O120" s="12">
        <f>IFERROR(Table1[[#This Row],[Listing]]/Table1[[#This Row],[listing of same day last week]]-1,"NA")</f>
        <v>-9.6153739053844722E-3</v>
      </c>
      <c r="P120" s="6">
        <f>IFERROR(Table1[[#This Row],[Overall conversion]]/Table1[[#This Row],[overall Conversion last week same day]]-1,"NA")</f>
        <v>-0.13967029406360465</v>
      </c>
      <c r="Q120" s="6">
        <f>Table1[[#This Row],[Menu]]/Table1[[#This Row],[Listing]]</f>
        <v>0.19949999181381664</v>
      </c>
      <c r="R120" s="6">
        <f>Table1[[#This Row],[Carts]]/Table1[[#This Row],[Menu]]</f>
        <v>0.3535999444936509</v>
      </c>
      <c r="S120" s="6">
        <f>Table1[[#This Row],[Payments]]/Table1[[#This Row],[Carts]]</f>
        <v>0.65960003262136591</v>
      </c>
      <c r="T120" s="6">
        <f>Table1[[#This Row],[Orders]]/Table1[[#This Row],[Payments]]</f>
        <v>0.76439984289263474</v>
      </c>
      <c r="U120" s="33">
        <f>Table1[[#This Row],[L2M]]/Q113-1</f>
        <v>-7.7669936922877159E-2</v>
      </c>
      <c r="V120" s="33">
        <f>Table1[[#This Row],[M2C]]/R113-1</f>
        <v>9.7086529732131055E-3</v>
      </c>
      <c r="W120" s="33">
        <f>Table1[[#This Row],[C2P]]/S113-1</f>
        <v>-1.0203901974524143E-2</v>
      </c>
      <c r="X120" s="33">
        <f>Table1[[#This Row],[P2O]]/T113-1</f>
        <v>-6.6666748239620044E-2</v>
      </c>
    </row>
    <row r="121" spans="2:24" x14ac:dyDescent="0.3">
      <c r="B121" s="10">
        <v>43584</v>
      </c>
      <c r="C121" s="8">
        <f>B121</f>
        <v>43584</v>
      </c>
      <c r="D121" s="2">
        <v>20631473</v>
      </c>
      <c r="E121" s="2">
        <v>5209447</v>
      </c>
      <c r="F121" s="2">
        <v>2062941</v>
      </c>
      <c r="G121" s="2">
        <v>1475828</v>
      </c>
      <c r="H121" s="2">
        <v>1210178</v>
      </c>
      <c r="I121" s="11">
        <f>Table1[[#This Row],[Date]]-7</f>
        <v>43577</v>
      </c>
      <c r="J121" s="5">
        <f>IFERROR(VLOOKUP(Table1[[#This Row],[last week date]],Table1[[#All],[Date]:[Orders]],7,FALSE), "NA")</f>
        <v>1459713</v>
      </c>
      <c r="K121" s="5">
        <f>IFERROR(VLOOKUP(Table1[[#This Row],[last week date]],Table1[[#All],[Date]:[Listing]],3,FALSE),"NA")</f>
        <v>20848646</v>
      </c>
      <c r="L121" s="13">
        <f>Table1[[#This Row],[Orders]]/Table1[[#This Row],[Listing]]</f>
        <v>5.8656887949784291E-2</v>
      </c>
      <c r="M121" s="13">
        <f>IFERROR(VLOOKUP(Table1[[#This Row],[last week date]],Table1[[#All],[Date]:[Overall conversion]],11,FALSE),"NA")</f>
        <v>7.0014762589378707E-2</v>
      </c>
      <c r="N121" s="15">
        <f>IFERROR((Table1[[#This Row],[Orders]]/Table1[[#This Row],[Orders of Same day last week]])-1,"NA")</f>
        <v>-0.17094798772087394</v>
      </c>
      <c r="O121" s="12">
        <f>IFERROR(Table1[[#This Row],[Listing]]/Table1[[#This Row],[listing of same day last week]]-1,"NA")</f>
        <v>-1.041664768062156E-2</v>
      </c>
      <c r="P121" s="6">
        <f>IFERROR(Table1[[#This Row],[Overall conversion]]/Table1[[#This Row],[overall Conversion last week same day]]-1,"NA")</f>
        <v>-0.16222114050726522</v>
      </c>
      <c r="Q121" s="6">
        <f>Table1[[#This Row],[Menu]]/Table1[[#This Row],[Listing]]</f>
        <v>0.25250000327170047</v>
      </c>
      <c r="R121" s="6">
        <f>Table1[[#This Row],[Carts]]/Table1[[#This Row],[Menu]]</f>
        <v>0.39599999769649252</v>
      </c>
      <c r="S121" s="6">
        <f>Table1[[#This Row],[Payments]]/Table1[[#This Row],[Carts]]</f>
        <v>0.71540000416880556</v>
      </c>
      <c r="T121" s="6">
        <f>Table1[[#This Row],[Orders]]/Table1[[#This Row],[Payments]]</f>
        <v>0.81999934951769449</v>
      </c>
      <c r="U121" s="33">
        <f>Table1[[#This Row],[L2M]]/Q114-1</f>
        <v>-1.941740000690606E-2</v>
      </c>
      <c r="V121" s="33">
        <f>Table1[[#This Row],[M2C]]/R114-1</f>
        <v>-3.8834647643419484E-2</v>
      </c>
      <c r="W121" s="33">
        <f>Table1[[#This Row],[C2P]]/S114-1</f>
        <v>-6.6666535709513641E-2</v>
      </c>
      <c r="X121" s="33">
        <f>Table1[[#This Row],[P2O]]/T114-1</f>
        <v>-4.761999297638364E-2</v>
      </c>
    </row>
    <row r="122" spans="2:24" x14ac:dyDescent="0.3">
      <c r="B122" s="10">
        <v>43585</v>
      </c>
      <c r="C122" s="8">
        <f>B122</f>
        <v>43585</v>
      </c>
      <c r="D122" s="2">
        <v>21065820</v>
      </c>
      <c r="E122" s="2">
        <v>5319119</v>
      </c>
      <c r="F122" s="2">
        <v>2148924</v>
      </c>
      <c r="G122" s="2">
        <v>1490279</v>
      </c>
      <c r="H122" s="2">
        <v>1246469</v>
      </c>
      <c r="I122" s="11">
        <f>Table1[[#This Row],[Date]]-7</f>
        <v>43578</v>
      </c>
      <c r="J122" s="5">
        <f>IFERROR(VLOOKUP(Table1[[#This Row],[last week date]],Table1[[#All],[Date]:[Orders]],7,FALSE), "NA")</f>
        <v>1148508</v>
      </c>
      <c r="K122" s="5">
        <f>IFERROR(VLOOKUP(Table1[[#This Row],[last week date]],Table1[[#All],[Date]:[Listing]],3,FALSE),"NA")</f>
        <v>20631473</v>
      </c>
      <c r="L122" s="13">
        <f>Table1[[#This Row],[Orders]]/Table1[[#This Row],[Listing]]</f>
        <v>5.9170210321743945E-2</v>
      </c>
      <c r="M122" s="13">
        <f>IFERROR(VLOOKUP(Table1[[#This Row],[last week date]],Table1[[#All],[Date]:[Overall conversion]],11,FALSE),"NA")</f>
        <v>5.5667765457173127E-2</v>
      </c>
      <c r="N122" s="15">
        <f>IFERROR((Table1[[#This Row],[Orders]]/Table1[[#This Row],[Orders of Same day last week]])-1,"NA")</f>
        <v>8.5294138133996444E-2</v>
      </c>
      <c r="O122" s="12">
        <f>IFERROR(Table1[[#This Row],[Listing]]/Table1[[#This Row],[listing of same day last week]]-1,"NA")</f>
        <v>2.105264127287465E-2</v>
      </c>
      <c r="P122" s="6">
        <f>IFERROR(Table1[[#This Row],[Overall conversion]]/Table1[[#This Row],[overall Conversion last week same day]]-1,"NA")</f>
        <v>6.2916929318195036E-2</v>
      </c>
      <c r="Q122" s="6">
        <f>Table1[[#This Row],[Menu]]/Table1[[#This Row],[Listing]]</f>
        <v>0.25249997389135576</v>
      </c>
      <c r="R122" s="6">
        <f>Table1[[#This Row],[Carts]]/Table1[[#This Row],[Menu]]</f>
        <v>0.40399998571191958</v>
      </c>
      <c r="S122" s="6">
        <f>Table1[[#This Row],[Payments]]/Table1[[#This Row],[Carts]]</f>
        <v>0.69350009586192907</v>
      </c>
      <c r="T122" s="6">
        <f>Table1[[#This Row],[Orders]]/Table1[[#This Row],[Payments]]</f>
        <v>0.83639976138696182</v>
      </c>
      <c r="U122" s="33">
        <f>Table1[[#This Row],[L2M]]/Q115-1</f>
        <v>6.3157966519865383E-2</v>
      </c>
      <c r="V122" s="33">
        <f>Table1[[#This Row],[M2C]]/R115-1</f>
        <v>5.2083305071124686E-2</v>
      </c>
      <c r="W122" s="33">
        <f>Table1[[#This Row],[C2P]]/S115-1</f>
        <v>-7.7669435763735639E-2</v>
      </c>
      <c r="X122" s="33">
        <f>Table1[[#This Row],[P2O]]/T115-1</f>
        <v>3.0302602348566854E-2</v>
      </c>
    </row>
    <row r="123" spans="2:24" x14ac:dyDescent="0.3">
      <c r="B123" s="10">
        <v>43586</v>
      </c>
      <c r="C123" s="8">
        <f>B123</f>
        <v>43586</v>
      </c>
      <c r="D123" s="2">
        <v>22803207</v>
      </c>
      <c r="E123" s="2">
        <v>5529777</v>
      </c>
      <c r="F123" s="2">
        <v>2278268</v>
      </c>
      <c r="G123" s="2">
        <v>1696398</v>
      </c>
      <c r="H123" s="2">
        <v>1460599</v>
      </c>
      <c r="I123" s="11">
        <f>Table1[[#This Row],[Date]]-7</f>
        <v>43579</v>
      </c>
      <c r="J123" s="5">
        <f>IFERROR(VLOOKUP(Table1[[#This Row],[last week date]],Table1[[#All],[Date]:[Orders]],7,FALSE), "NA")</f>
        <v>1476951</v>
      </c>
      <c r="K123" s="5">
        <f>IFERROR(VLOOKUP(Table1[[#This Row],[last week date]],Table1[[#All],[Date]:[Listing]],3,FALSE),"NA")</f>
        <v>21717340</v>
      </c>
      <c r="L123" s="13">
        <f>Table1[[#This Row],[Orders]]/Table1[[#This Row],[Listing]]</f>
        <v>6.4052350180393486E-2</v>
      </c>
      <c r="M123" s="13">
        <f>IFERROR(VLOOKUP(Table1[[#This Row],[last week date]],Table1[[#All],[Date]:[Overall conversion]],11,FALSE),"NA")</f>
        <v>6.8007914413091106E-2</v>
      </c>
      <c r="N123" s="15">
        <f>IFERROR((Table1[[#This Row],[Orders]]/Table1[[#This Row],[Orders of Same day last week]])-1,"NA")</f>
        <v>-1.1071457346926161E-2</v>
      </c>
      <c r="O123" s="12">
        <f>IFERROR(Table1[[#This Row],[Listing]]/Table1[[#This Row],[listing of same day last week]]-1,"NA")</f>
        <v>5.0000000000000044E-2</v>
      </c>
      <c r="P123" s="6">
        <f>IFERROR(Table1[[#This Row],[Overall conversion]]/Table1[[#This Row],[overall Conversion last week same day]]-1,"NA")</f>
        <v>-5.8163292711358228E-2</v>
      </c>
      <c r="Q123" s="6">
        <f>Table1[[#This Row],[Menu]]/Table1[[#This Row],[Listing]]</f>
        <v>0.24249996941219715</v>
      </c>
      <c r="R123" s="6">
        <f>Table1[[#This Row],[Carts]]/Table1[[#This Row],[Menu]]</f>
        <v>0.41199997757594925</v>
      </c>
      <c r="S123" s="6">
        <f>Table1[[#This Row],[Payments]]/Table1[[#This Row],[Carts]]</f>
        <v>0.7445998451455228</v>
      </c>
      <c r="T123" s="6">
        <f>Table1[[#This Row],[Orders]]/Table1[[#This Row],[Payments]]</f>
        <v>0.86100018981394699</v>
      </c>
      <c r="U123" s="33">
        <f>Table1[[#This Row],[L2M]]/Q116-1</f>
        <v>-7.6190471178649188E-2</v>
      </c>
      <c r="V123" s="33">
        <f>Table1[[#This Row],[M2C]]/R116-1</f>
        <v>9.803783250699194E-3</v>
      </c>
      <c r="W123" s="33">
        <f>Table1[[#This Row],[C2P]]/S116-1</f>
        <v>-1.9230540869267343E-2</v>
      </c>
      <c r="X123" s="33">
        <f>Table1[[#This Row],[P2O]]/T116-1</f>
        <v>2.9412051030555331E-2</v>
      </c>
    </row>
    <row r="124" spans="2:24" x14ac:dyDescent="0.3">
      <c r="B124" s="10">
        <v>43587</v>
      </c>
      <c r="C124" s="8">
        <f>B124</f>
        <v>43587</v>
      </c>
      <c r="D124" s="2">
        <v>21282993</v>
      </c>
      <c r="E124" s="2">
        <v>5533578</v>
      </c>
      <c r="F124" s="2">
        <v>2169162</v>
      </c>
      <c r="G124" s="2">
        <v>1615158</v>
      </c>
      <c r="H124" s="2">
        <v>1284697</v>
      </c>
      <c r="I124" s="11">
        <f>Table1[[#This Row],[Date]]-7</f>
        <v>43580</v>
      </c>
      <c r="J124" s="5">
        <f>IFERROR(VLOOKUP(Table1[[#This Row],[last week date]],Table1[[#All],[Date]:[Orders]],7,FALSE), "NA")</f>
        <v>1282226</v>
      </c>
      <c r="K124" s="5">
        <f>IFERROR(VLOOKUP(Table1[[#This Row],[last week date]],Table1[[#All],[Date]:[Listing]],3,FALSE),"NA")</f>
        <v>22803207</v>
      </c>
      <c r="L124" s="13">
        <f>Table1[[#This Row],[Orders]]/Table1[[#This Row],[Listing]]</f>
        <v>6.0362609713774752E-2</v>
      </c>
      <c r="M124" s="13">
        <f>IFERROR(VLOOKUP(Table1[[#This Row],[last week date]],Table1[[#All],[Date]:[Overall conversion]],11,FALSE),"NA")</f>
        <v>5.6230073252415767E-2</v>
      </c>
      <c r="N124" s="15">
        <f>IFERROR((Table1[[#This Row],[Orders]]/Table1[[#This Row],[Orders of Same day last week]])-1,"NA")</f>
        <v>1.9271173724444424E-3</v>
      </c>
      <c r="O124" s="12">
        <f>IFERROR(Table1[[#This Row],[Listing]]/Table1[[#This Row],[listing of same day last week]]-1,"NA")</f>
        <v>-6.6666675437362821E-2</v>
      </c>
      <c r="P124" s="6">
        <f>IFERROR(Table1[[#This Row],[Overall conversion]]/Table1[[#This Row],[overall Conversion last week same day]]-1,"NA")</f>
        <v>7.3493350129709034E-2</v>
      </c>
      <c r="Q124" s="6">
        <f>Table1[[#This Row],[Menu]]/Table1[[#This Row],[Listing]]</f>
        <v>0.25999999154254289</v>
      </c>
      <c r="R124" s="6">
        <f>Table1[[#This Row],[Carts]]/Table1[[#This Row],[Menu]]</f>
        <v>0.39199989590821704</v>
      </c>
      <c r="S124" s="6">
        <f>Table1[[#This Row],[Payments]]/Table1[[#This Row],[Carts]]</f>
        <v>0.74459998838261043</v>
      </c>
      <c r="T124" s="6">
        <f>Table1[[#This Row],[Orders]]/Table1[[#This Row],[Payments]]</f>
        <v>0.79540020233314634</v>
      </c>
      <c r="U124" s="33">
        <f>Table1[[#This Row],[L2M]]/Q117-1</f>
        <v>4.0000102993045017E-2</v>
      </c>
      <c r="V124" s="33">
        <f>Table1[[#This Row],[M2C]]/R117-1</f>
        <v>2.0833334594179131E-2</v>
      </c>
      <c r="W124" s="33">
        <f>Table1[[#This Row],[C2P]]/S117-1</f>
        <v>7.368398478689886E-2</v>
      </c>
      <c r="X124" s="33">
        <f>Table1[[#This Row],[P2O]]/T117-1</f>
        <v>-5.825210565746064E-2</v>
      </c>
    </row>
    <row r="125" spans="2:24" x14ac:dyDescent="0.3">
      <c r="B125" s="10">
        <v>43588</v>
      </c>
      <c r="C125" s="8">
        <f>B125</f>
        <v>43588</v>
      </c>
      <c r="D125" s="2">
        <v>20848646</v>
      </c>
      <c r="E125" s="2">
        <v>5264283</v>
      </c>
      <c r="F125" s="2">
        <v>2147827</v>
      </c>
      <c r="G125" s="2">
        <v>1552235</v>
      </c>
      <c r="H125" s="2">
        <v>1260104</v>
      </c>
      <c r="I125" s="11">
        <f>Table1[[#This Row],[Date]]-7</f>
        <v>43581</v>
      </c>
      <c r="J125" s="5">
        <f>IFERROR(VLOOKUP(Table1[[#This Row],[last week date]],Table1[[#All],[Date]:[Orders]],7,FALSE), "NA")</f>
        <v>1307991</v>
      </c>
      <c r="K125" s="5">
        <f>IFERROR(VLOOKUP(Table1[[#This Row],[last week date]],Table1[[#All],[Date]:[Listing]],3,FALSE),"NA")</f>
        <v>22151687</v>
      </c>
      <c r="L125" s="13">
        <f>Table1[[#This Row],[Orders]]/Table1[[#This Row],[Listing]]</f>
        <v>6.0440567699216532E-2</v>
      </c>
      <c r="M125" s="13">
        <f>IFERROR(VLOOKUP(Table1[[#This Row],[last week date]],Table1[[#All],[Date]:[Overall conversion]],11,FALSE),"NA")</f>
        <v>5.9047015245385151E-2</v>
      </c>
      <c r="N125" s="15">
        <f>IFERROR((Table1[[#This Row],[Orders]]/Table1[[#This Row],[Orders of Same day last week]])-1,"NA")</f>
        <v>-3.6611108180407914E-2</v>
      </c>
      <c r="O125" s="12">
        <f>IFERROR(Table1[[#This Row],[Listing]]/Table1[[#This Row],[listing of same day last week]]-1,"NA")</f>
        <v>-5.8823555966640351E-2</v>
      </c>
      <c r="P125" s="6">
        <f>IFERROR(Table1[[#This Row],[Overall conversion]]/Table1[[#This Row],[overall Conversion last week same day]]-1,"NA")</f>
        <v>2.3600726438755881E-2</v>
      </c>
      <c r="Q125" s="6">
        <f>Table1[[#This Row],[Menu]]/Table1[[#This Row],[Listing]]</f>
        <v>0.25249999448405425</v>
      </c>
      <c r="R125" s="6">
        <f>Table1[[#This Row],[Carts]]/Table1[[#This Row],[Menu]]</f>
        <v>0.40799991185884193</v>
      </c>
      <c r="S125" s="6">
        <f>Table1[[#This Row],[Payments]]/Table1[[#This Row],[Carts]]</f>
        <v>0.72270019885214221</v>
      </c>
      <c r="T125" s="6">
        <f>Table1[[#This Row],[Orders]]/Table1[[#This Row],[Payments]]</f>
        <v>0.81179975970133389</v>
      </c>
      <c r="U125" s="33">
        <f>Table1[[#This Row],[L2M]]/Q118-1</f>
        <v>-2.8846070517210776E-2</v>
      </c>
      <c r="V125" s="33">
        <f>Table1[[#This Row],[M2C]]/R118-1</f>
        <v>7.3684194432599437E-2</v>
      </c>
      <c r="W125" s="33">
        <f>Table1[[#This Row],[C2P]]/S118-1</f>
        <v>3.1250330009052751E-2</v>
      </c>
      <c r="X125" s="33">
        <f>Table1[[#This Row],[P2O]]/T118-1</f>
        <v>-4.8076927716415807E-2</v>
      </c>
    </row>
    <row r="126" spans="2:24" x14ac:dyDescent="0.3">
      <c r="B126" s="10">
        <v>43589</v>
      </c>
      <c r="C126" s="8">
        <f>B126</f>
        <v>43589</v>
      </c>
      <c r="D126" s="2">
        <v>43094160</v>
      </c>
      <c r="E126" s="2">
        <v>9321266</v>
      </c>
      <c r="F126" s="2">
        <v>3042461</v>
      </c>
      <c r="G126" s="2">
        <v>1986118</v>
      </c>
      <c r="H126" s="2">
        <v>1487205</v>
      </c>
      <c r="I126" s="11">
        <f>Table1[[#This Row],[Date]]-7</f>
        <v>43582</v>
      </c>
      <c r="J126" s="5">
        <f>IFERROR(VLOOKUP(Table1[[#This Row],[last week date]],Table1[[#All],[Date]:[Orders]],7,FALSE), "NA")</f>
        <v>1744392</v>
      </c>
      <c r="K126" s="5">
        <f>IFERROR(VLOOKUP(Table1[[#This Row],[last week date]],Table1[[#All],[Date]:[Listing]],3,FALSE),"NA")</f>
        <v>47134238</v>
      </c>
      <c r="L126" s="13">
        <f>Table1[[#This Row],[Orders]]/Table1[[#This Row],[Listing]]</f>
        <v>3.4510592618582192E-2</v>
      </c>
      <c r="M126" s="13">
        <f>IFERROR(VLOOKUP(Table1[[#This Row],[last week date]],Table1[[#All],[Date]:[Overall conversion]],11,FALSE),"NA")</f>
        <v>3.7009020915963468E-2</v>
      </c>
      <c r="N126" s="15">
        <f>IFERROR((Table1[[#This Row],[Orders]]/Table1[[#This Row],[Orders of Same day last week]])-1,"NA")</f>
        <v>-0.14743647070153953</v>
      </c>
      <c r="O126" s="12">
        <f>IFERROR(Table1[[#This Row],[Listing]]/Table1[[#This Row],[listing of same day last week]]-1,"NA")</f>
        <v>-8.5714295413028663E-2</v>
      </c>
      <c r="P126" s="6">
        <f>IFERROR(Table1[[#This Row],[Overall conversion]]/Table1[[#This Row],[overall Conversion last week same day]]-1,"NA")</f>
        <v>-6.750862993794049E-2</v>
      </c>
      <c r="Q126" s="6">
        <f>Table1[[#This Row],[Menu]]/Table1[[#This Row],[Listing]]</f>
        <v>0.21629998125035968</v>
      </c>
      <c r="R126" s="6">
        <f>Table1[[#This Row],[Carts]]/Table1[[#This Row],[Menu]]</f>
        <v>0.32639997614058003</v>
      </c>
      <c r="S126" s="6">
        <f>Table1[[#This Row],[Payments]]/Table1[[#This Row],[Carts]]</f>
        <v>0.65279982224915944</v>
      </c>
      <c r="T126" s="6">
        <f>Table1[[#This Row],[Orders]]/Table1[[#This Row],[Payments]]</f>
        <v>0.74879992024643049</v>
      </c>
      <c r="U126" s="33">
        <f>Table1[[#This Row],[L2M]]/Q119-1</f>
        <v>1.9801981545578329E-2</v>
      </c>
      <c r="V126" s="33">
        <f>Table1[[#This Row],[M2C]]/R119-1</f>
        <v>-1.0309351956360513E-2</v>
      </c>
      <c r="W126" s="33">
        <f>Table1[[#This Row],[C2P]]/S119-1</f>
        <v>-8.5714597582449814E-2</v>
      </c>
      <c r="X126" s="33">
        <f>Table1[[#This Row],[P2O]]/T119-1</f>
        <v>1.0526524457600939E-2</v>
      </c>
    </row>
    <row r="127" spans="2:24" x14ac:dyDescent="0.3">
      <c r="B127" s="10">
        <v>43590</v>
      </c>
      <c r="C127" s="8">
        <f>B127</f>
        <v>43590</v>
      </c>
      <c r="D127" s="2">
        <v>43991955</v>
      </c>
      <c r="E127" s="2">
        <v>8868778</v>
      </c>
      <c r="F127" s="2">
        <v>3136000</v>
      </c>
      <c r="G127" s="2">
        <v>2068505</v>
      </c>
      <c r="H127" s="2">
        <v>1532762</v>
      </c>
      <c r="I127" s="11">
        <f>Table1[[#This Row],[Date]]-7</f>
        <v>43583</v>
      </c>
      <c r="J127" s="5">
        <f>IFERROR(VLOOKUP(Table1[[#This Row],[last week date]],Table1[[#All],[Date]:[Orders]],7,FALSE), "NA")</f>
        <v>1644526</v>
      </c>
      <c r="K127" s="5">
        <f>IFERROR(VLOOKUP(Table1[[#This Row],[last week date]],Table1[[#All],[Date]:[Listing]],3,FALSE),"NA")</f>
        <v>46236443</v>
      </c>
      <c r="L127" s="13">
        <f>Table1[[#This Row],[Orders]]/Table1[[#This Row],[Listing]]</f>
        <v>3.4841870519280171E-2</v>
      </c>
      <c r="M127" s="13">
        <f>IFERROR(VLOOKUP(Table1[[#This Row],[last week date]],Table1[[#All],[Date]:[Overall conversion]],11,FALSE),"NA")</f>
        <v>3.5567744690048933E-2</v>
      </c>
      <c r="N127" s="15">
        <f>IFERROR((Table1[[#This Row],[Orders]]/Table1[[#This Row],[Orders of Same day last week]])-1,"NA")</f>
        <v>-6.796122408523797E-2</v>
      </c>
      <c r="O127" s="12">
        <f>IFERROR(Table1[[#This Row],[Listing]]/Table1[[#This Row],[listing of same day last week]]-1,"NA")</f>
        <v>-4.8543699609418511E-2</v>
      </c>
      <c r="P127" s="6">
        <f>IFERROR(Table1[[#This Row],[Overall conversion]]/Table1[[#This Row],[overall Conversion last week same day]]-1,"NA")</f>
        <v>-2.040821472079013E-2</v>
      </c>
      <c r="Q127" s="6">
        <f>Table1[[#This Row],[Menu]]/Table1[[#This Row],[Listing]]</f>
        <v>0.2015999970903771</v>
      </c>
      <c r="R127" s="6">
        <f>Table1[[#This Row],[Carts]]/Table1[[#This Row],[Menu]]</f>
        <v>0.35360001118530648</v>
      </c>
      <c r="S127" s="6">
        <f>Table1[[#This Row],[Payments]]/Table1[[#This Row],[Carts]]</f>
        <v>0.65959980867346935</v>
      </c>
      <c r="T127" s="6">
        <f>Table1[[#This Row],[Orders]]/Table1[[#This Row],[Payments]]</f>
        <v>0.74099990089460743</v>
      </c>
      <c r="U127" s="33">
        <f>Table1[[#This Row],[L2M]]/Q120-1</f>
        <v>1.0526342670331035E-2</v>
      </c>
      <c r="V127" s="33">
        <f>Table1[[#This Row],[M2C]]/R120-1</f>
        <v>1.8860765282902037E-7</v>
      </c>
      <c r="W127" s="33">
        <f>Table1[[#This Row],[C2P]]/S120-1</f>
        <v>-3.3952074818266453E-7</v>
      </c>
      <c r="X127" s="33">
        <f>Table1[[#This Row],[P2O]]/T120-1</f>
        <v>-3.0612175310603784E-2</v>
      </c>
    </row>
    <row r="128" spans="2:24" x14ac:dyDescent="0.3">
      <c r="B128" s="10">
        <v>43591</v>
      </c>
      <c r="C128" s="8">
        <f>B128</f>
        <v>43591</v>
      </c>
      <c r="D128" s="2">
        <v>21717340</v>
      </c>
      <c r="E128" s="2">
        <v>5157868</v>
      </c>
      <c r="F128" s="2">
        <v>1959989</v>
      </c>
      <c r="G128" s="2">
        <v>1430792</v>
      </c>
      <c r="H128" s="2">
        <v>1161517</v>
      </c>
      <c r="I128" s="11">
        <f>Table1[[#This Row],[Date]]-7</f>
        <v>43584</v>
      </c>
      <c r="J128" s="5">
        <f>IFERROR(VLOOKUP(Table1[[#This Row],[last week date]],Table1[[#All],[Date]:[Orders]],7,FALSE), "NA")</f>
        <v>1210178</v>
      </c>
      <c r="K128" s="5">
        <f>IFERROR(VLOOKUP(Table1[[#This Row],[last week date]],Table1[[#All],[Date]:[Listing]],3,FALSE),"NA")</f>
        <v>20631473</v>
      </c>
      <c r="L128" s="13">
        <f>Table1[[#This Row],[Orders]]/Table1[[#This Row],[Listing]]</f>
        <v>5.3483391612416623E-2</v>
      </c>
      <c r="M128" s="13">
        <f>IFERROR(VLOOKUP(Table1[[#This Row],[last week date]],Table1[[#All],[Date]:[Overall conversion]],11,FALSE),"NA")</f>
        <v>5.8656887949784291E-2</v>
      </c>
      <c r="N128" s="15">
        <f>IFERROR((Table1[[#This Row],[Orders]]/Table1[[#This Row],[Orders of Same day last week]])-1,"NA")</f>
        <v>-4.0209787320542922E-2</v>
      </c>
      <c r="O128" s="12">
        <f>IFERROR(Table1[[#This Row],[Listing]]/Table1[[#This Row],[listing of same day last week]]-1,"NA")</f>
        <v>5.2631578947368363E-2</v>
      </c>
      <c r="P128" s="6">
        <f>IFERROR(Table1[[#This Row],[Overall conversion]]/Table1[[#This Row],[overall Conversion last week same day]]-1,"NA")</f>
        <v>-8.8199297954515754E-2</v>
      </c>
      <c r="Q128" s="6">
        <f>Table1[[#This Row],[Menu]]/Table1[[#This Row],[Listing]]</f>
        <v>0.23749998848846129</v>
      </c>
      <c r="R128" s="6">
        <f>Table1[[#This Row],[Carts]]/Table1[[#This Row],[Menu]]</f>
        <v>0.37999983714201296</v>
      </c>
      <c r="S128" s="6">
        <f>Table1[[#This Row],[Payments]]/Table1[[#This Row],[Carts]]</f>
        <v>0.73000001530620839</v>
      </c>
      <c r="T128" s="6">
        <f>Table1[[#This Row],[Orders]]/Table1[[#This Row],[Payments]]</f>
        <v>0.81180003802090028</v>
      </c>
      <c r="U128" s="33">
        <f>Table1[[#This Row],[L2M]]/Q121-1</f>
        <v>-5.9405998371804158E-2</v>
      </c>
      <c r="V128" s="33">
        <f>Table1[[#This Row],[M2C]]/R121-1</f>
        <v>-4.0404446079675527E-2</v>
      </c>
      <c r="W128" s="33">
        <f>Table1[[#This Row],[C2P]]/S121-1</f>
        <v>2.0408178714460545E-2</v>
      </c>
      <c r="X128" s="33">
        <f>Table1[[#This Row],[P2O]]/T121-1</f>
        <v>-9.9991682939953863E-3</v>
      </c>
    </row>
    <row r="129" spans="2:24" x14ac:dyDescent="0.3">
      <c r="B129" s="10">
        <v>43592</v>
      </c>
      <c r="C129" s="8">
        <f>B129</f>
        <v>43592</v>
      </c>
      <c r="D129" s="2">
        <v>22151687</v>
      </c>
      <c r="E129" s="2">
        <v>5814817</v>
      </c>
      <c r="F129" s="2">
        <v>2372445</v>
      </c>
      <c r="G129" s="2">
        <v>1679928</v>
      </c>
      <c r="H129" s="2">
        <v>1308664</v>
      </c>
      <c r="I129" s="11">
        <f>Table1[[#This Row],[Date]]-7</f>
        <v>43585</v>
      </c>
      <c r="J129" s="5">
        <f>IFERROR(VLOOKUP(Table1[[#This Row],[last week date]],Table1[[#All],[Date]:[Orders]],7,FALSE), "NA")</f>
        <v>1246469</v>
      </c>
      <c r="K129" s="5">
        <f>IFERROR(VLOOKUP(Table1[[#This Row],[last week date]],Table1[[#All],[Date]:[Listing]],3,FALSE),"NA")</f>
        <v>21065820</v>
      </c>
      <c r="L129" s="13">
        <f>Table1[[#This Row],[Orders]]/Table1[[#This Row],[Listing]]</f>
        <v>5.9077396678636714E-2</v>
      </c>
      <c r="M129" s="13">
        <f>IFERROR(VLOOKUP(Table1[[#This Row],[last week date]],Table1[[#All],[Date]:[Overall conversion]],11,FALSE),"NA")</f>
        <v>5.9170210321743945E-2</v>
      </c>
      <c r="N129" s="15">
        <f>IFERROR((Table1[[#This Row],[Orders]]/Table1[[#This Row],[Orders of Same day last week]])-1,"NA")</f>
        <v>4.9896948901256177E-2</v>
      </c>
      <c r="O129" s="12">
        <f>IFERROR(Table1[[#This Row],[Listing]]/Table1[[#This Row],[listing of same day last week]]-1,"NA")</f>
        <v>5.154639126319327E-2</v>
      </c>
      <c r="P129" s="6">
        <f>IFERROR(Table1[[#This Row],[Overall conversion]]/Table1[[#This Row],[overall Conversion last week same day]]-1,"NA")</f>
        <v>-1.5685873449249321E-3</v>
      </c>
      <c r="Q129" s="6">
        <f>Table1[[#This Row],[Menu]]/Table1[[#This Row],[Listing]]</f>
        <v>0.26249996219249577</v>
      </c>
      <c r="R129" s="6">
        <f>Table1[[#This Row],[Carts]]/Table1[[#This Row],[Menu]]</f>
        <v>0.4079999422165822</v>
      </c>
      <c r="S129" s="6">
        <f>Table1[[#This Row],[Payments]]/Table1[[#This Row],[Carts]]</f>
        <v>0.70809987165139765</v>
      </c>
      <c r="T129" s="6">
        <f>Table1[[#This Row],[Orders]]/Table1[[#This Row],[Payments]]</f>
        <v>0.77900005238319736</v>
      </c>
      <c r="U129" s="33">
        <f>Table1[[#This Row],[L2M]]/Q122-1</f>
        <v>3.9603918158988671E-2</v>
      </c>
      <c r="V129" s="33">
        <f>Table1[[#This Row],[M2C]]/R122-1</f>
        <v>9.9008827874436101E-3</v>
      </c>
      <c r="W129" s="33">
        <f>Table1[[#This Row],[C2P]]/S122-1</f>
        <v>2.105230536604763E-2</v>
      </c>
      <c r="X129" s="33">
        <f>Table1[[#This Row],[P2O]]/T122-1</f>
        <v>-6.8627122643580507E-2</v>
      </c>
    </row>
    <row r="130" spans="2:24" x14ac:dyDescent="0.3">
      <c r="B130" s="10">
        <v>43593</v>
      </c>
      <c r="C130" s="8">
        <f>B130</f>
        <v>43593</v>
      </c>
      <c r="D130" s="2">
        <v>22803207</v>
      </c>
      <c r="E130" s="2">
        <v>5757809</v>
      </c>
      <c r="F130" s="2">
        <v>2187967</v>
      </c>
      <c r="G130" s="2">
        <v>1565272</v>
      </c>
      <c r="H130" s="2">
        <v>1334864</v>
      </c>
      <c r="I130" s="11">
        <f>Table1[[#This Row],[Date]]-7</f>
        <v>43586</v>
      </c>
      <c r="J130" s="5">
        <f>IFERROR(VLOOKUP(Table1[[#This Row],[last week date]],Table1[[#All],[Date]:[Orders]],7,FALSE), "NA")</f>
        <v>1460599</v>
      </c>
      <c r="K130" s="5">
        <f>IFERROR(VLOOKUP(Table1[[#This Row],[last week date]],Table1[[#All],[Date]:[Listing]],3,FALSE),"NA")</f>
        <v>22803207</v>
      </c>
      <c r="L130" s="13">
        <f>Table1[[#This Row],[Orders]]/Table1[[#This Row],[Listing]]</f>
        <v>5.8538432773951488E-2</v>
      </c>
      <c r="M130" s="13">
        <f>IFERROR(VLOOKUP(Table1[[#This Row],[last week date]],Table1[[#All],[Date]:[Overall conversion]],11,FALSE),"NA")</f>
        <v>6.4052350180393486E-2</v>
      </c>
      <c r="N130" s="15">
        <f>IFERROR((Table1[[#This Row],[Orders]]/Table1[[#This Row],[Orders of Same day last week]])-1,"NA")</f>
        <v>-8.6084544765537951E-2</v>
      </c>
      <c r="O130" s="12">
        <f>IFERROR(Table1[[#This Row],[Listing]]/Table1[[#This Row],[listing of same day last week]]-1,"NA")</f>
        <v>0</v>
      </c>
      <c r="P130" s="6">
        <f>IFERROR(Table1[[#This Row],[Overall conversion]]/Table1[[#This Row],[overall Conversion last week same day]]-1,"NA")</f>
        <v>-8.6084544765537951E-2</v>
      </c>
      <c r="Q130" s="6">
        <f>Table1[[#This Row],[Menu]]/Table1[[#This Row],[Listing]]</f>
        <v>0.25249996634245347</v>
      </c>
      <c r="R130" s="6">
        <f>Table1[[#This Row],[Carts]]/Table1[[#This Row],[Menu]]</f>
        <v>0.37999992705558661</v>
      </c>
      <c r="S130" s="6">
        <f>Table1[[#This Row],[Payments]]/Table1[[#This Row],[Carts]]</f>
        <v>0.71540018656588511</v>
      </c>
      <c r="T130" s="6">
        <f>Table1[[#This Row],[Orders]]/Table1[[#This Row],[Payments]]</f>
        <v>0.85280002453247739</v>
      </c>
      <c r="U130" s="33">
        <f>Table1[[#This Row],[L2M]]/Q123-1</f>
        <v>4.1237105944778474E-2</v>
      </c>
      <c r="V130" s="33">
        <f>Table1[[#This Row],[M2C]]/R123-1</f>
        <v>-7.7670029762231363E-2</v>
      </c>
      <c r="W130" s="33">
        <f>Table1[[#This Row],[C2P]]/S123-1</f>
        <v>-3.9215235901547851E-2</v>
      </c>
      <c r="X130" s="33">
        <f>Table1[[#This Row],[P2O]]/T123-1</f>
        <v>-9.5239993887127339E-3</v>
      </c>
    </row>
    <row r="131" spans="2:24" x14ac:dyDescent="0.3">
      <c r="B131" s="10">
        <v>43594</v>
      </c>
      <c r="C131" s="8">
        <f>B131</f>
        <v>43594</v>
      </c>
      <c r="D131" s="2">
        <v>21065820</v>
      </c>
      <c r="E131" s="2">
        <v>5108461</v>
      </c>
      <c r="F131" s="2">
        <v>2063818</v>
      </c>
      <c r="G131" s="2">
        <v>1506587</v>
      </c>
      <c r="H131" s="2">
        <v>1210693</v>
      </c>
      <c r="I131" s="11">
        <f>Table1[[#This Row],[Date]]-7</f>
        <v>43587</v>
      </c>
      <c r="J131" s="5">
        <f>IFERROR(VLOOKUP(Table1[[#This Row],[last week date]],Table1[[#All],[Date]:[Orders]],7,FALSE), "NA")</f>
        <v>1284697</v>
      </c>
      <c r="K131" s="5">
        <f>IFERROR(VLOOKUP(Table1[[#This Row],[last week date]],Table1[[#All],[Date]:[Listing]],3,FALSE),"NA")</f>
        <v>21282993</v>
      </c>
      <c r="L131" s="13">
        <f>Table1[[#This Row],[Orders]]/Table1[[#This Row],[Listing]]</f>
        <v>5.7471914219337297E-2</v>
      </c>
      <c r="M131" s="13">
        <f>IFERROR(VLOOKUP(Table1[[#This Row],[last week date]],Table1[[#All],[Date]:[Overall conversion]],11,FALSE),"NA")</f>
        <v>6.0362609713774752E-2</v>
      </c>
      <c r="N131" s="15">
        <f>IFERROR((Table1[[#This Row],[Orders]]/Table1[[#This Row],[Orders of Same day last week]])-1,"NA")</f>
        <v>-5.7604244424950046E-2</v>
      </c>
      <c r="O131" s="12">
        <f>IFERROR(Table1[[#This Row],[Listing]]/Table1[[#This Row],[listing of same day last week]]-1,"NA")</f>
        <v>-1.0204062934193514E-2</v>
      </c>
      <c r="P131" s="6">
        <f>IFERROR(Table1[[#This Row],[Overall conversion]]/Table1[[#This Row],[overall Conversion last week same day]]-1,"NA")</f>
        <v>-4.7888842250930708E-2</v>
      </c>
      <c r="Q131" s="6">
        <f>Table1[[#This Row],[Menu]]/Table1[[#This Row],[Listing]]</f>
        <v>0.24249998338540821</v>
      </c>
      <c r="R131" s="6">
        <f>Table1[[#This Row],[Carts]]/Table1[[#This Row],[Menu]]</f>
        <v>0.40399995223610397</v>
      </c>
      <c r="S131" s="6">
        <f>Table1[[#This Row],[Payments]]/Table1[[#This Row],[Carts]]</f>
        <v>0.72999993216456105</v>
      </c>
      <c r="T131" s="6">
        <f>Table1[[#This Row],[Orders]]/Table1[[#This Row],[Payments]]</f>
        <v>0.80359979211290156</v>
      </c>
      <c r="U131" s="33">
        <f>Table1[[#This Row],[L2M]]/Q124-1</f>
        <v>-6.730772587071876E-2</v>
      </c>
      <c r="V131" s="33">
        <f>Table1[[#This Row],[M2C]]/R124-1</f>
        <v>3.0612396720372193E-2</v>
      </c>
      <c r="W131" s="33">
        <f>Table1[[#This Row],[C2P]]/S124-1</f>
        <v>-1.9607918944187785E-2</v>
      </c>
      <c r="X131" s="33">
        <f>Table1[[#This Row],[P2O]]/T124-1</f>
        <v>1.0308759987366578E-2</v>
      </c>
    </row>
    <row r="132" spans="2:24" x14ac:dyDescent="0.3">
      <c r="B132" s="10">
        <v>43595</v>
      </c>
      <c r="C132" s="8">
        <f>B132</f>
        <v>43595</v>
      </c>
      <c r="D132" s="2">
        <v>21065820</v>
      </c>
      <c r="E132" s="2">
        <v>5213790</v>
      </c>
      <c r="F132" s="2">
        <v>2168936</v>
      </c>
      <c r="G132" s="2">
        <v>1583323</v>
      </c>
      <c r="H132" s="2">
        <v>1337275</v>
      </c>
      <c r="I132" s="11">
        <f>Table1[[#This Row],[Date]]-7</f>
        <v>43588</v>
      </c>
      <c r="J132" s="5">
        <f>IFERROR(VLOOKUP(Table1[[#This Row],[last week date]],Table1[[#All],[Date]:[Orders]],7,FALSE), "NA")</f>
        <v>1260104</v>
      </c>
      <c r="K132" s="5">
        <f>IFERROR(VLOOKUP(Table1[[#This Row],[last week date]],Table1[[#All],[Date]:[Listing]],3,FALSE),"NA")</f>
        <v>20848646</v>
      </c>
      <c r="L132" s="13">
        <f>Table1[[#This Row],[Orders]]/Table1[[#This Row],[Listing]]</f>
        <v>6.3480794955999814E-2</v>
      </c>
      <c r="M132" s="13">
        <f>IFERROR(VLOOKUP(Table1[[#This Row],[last week date]],Table1[[#All],[Date]:[Overall conversion]],11,FALSE),"NA")</f>
        <v>6.0440567699216532E-2</v>
      </c>
      <c r="N132" s="15">
        <f>IFERROR((Table1[[#This Row],[Orders]]/Table1[[#This Row],[Orders of Same day last week]])-1,"NA")</f>
        <v>6.1241770520528371E-2</v>
      </c>
      <c r="O132" s="12">
        <f>IFERROR(Table1[[#This Row],[Listing]]/Table1[[#This Row],[listing of same day last week]]-1,"NA")</f>
        <v>1.0416695645367069E-2</v>
      </c>
      <c r="P132" s="6">
        <f>IFERROR(Table1[[#This Row],[Overall conversion]]/Table1[[#This Row],[overall Conversion last week same day]]-1,"NA")</f>
        <v>5.030110358845441E-2</v>
      </c>
      <c r="Q132" s="6">
        <f>Table1[[#This Row],[Menu]]/Table1[[#This Row],[Listing]]</f>
        <v>0.247499978638382</v>
      </c>
      <c r="R132" s="6">
        <f>Table1[[#This Row],[Carts]]/Table1[[#This Row],[Menu]]</f>
        <v>0.41599987724860416</v>
      </c>
      <c r="S132" s="6">
        <f>Table1[[#This Row],[Payments]]/Table1[[#This Row],[Carts]]</f>
        <v>0.72999987090444352</v>
      </c>
      <c r="T132" s="6">
        <f>Table1[[#This Row],[Orders]]/Table1[[#This Row],[Payments]]</f>
        <v>0.84460024897004593</v>
      </c>
      <c r="U132" s="33">
        <f>Table1[[#This Row],[L2M]]/Q125-1</f>
        <v>-1.9802043385739543E-2</v>
      </c>
      <c r="V132" s="33">
        <f>Table1[[#This Row],[M2C]]/R125-1</f>
        <v>1.9607762544149754E-2</v>
      </c>
      <c r="W132" s="33">
        <f>Table1[[#This Row],[C2P]]/S125-1</f>
        <v>1.0100553540590251E-2</v>
      </c>
      <c r="X132" s="33">
        <f>Table1[[#This Row],[P2O]]/T125-1</f>
        <v>4.0404655060232608E-2</v>
      </c>
    </row>
    <row r="133" spans="2:24" x14ac:dyDescent="0.3">
      <c r="B133" s="10">
        <v>43596</v>
      </c>
      <c r="C133" s="8">
        <f>B133</f>
        <v>43596</v>
      </c>
      <c r="D133" s="2">
        <v>45787545</v>
      </c>
      <c r="E133" s="2">
        <v>10096153</v>
      </c>
      <c r="F133" s="2">
        <v>3398365</v>
      </c>
      <c r="G133" s="2">
        <v>2218452</v>
      </c>
      <c r="H133" s="2">
        <v>1678481</v>
      </c>
      <c r="I133" s="11">
        <f>Table1[[#This Row],[Date]]-7</f>
        <v>43589</v>
      </c>
      <c r="J133" s="5">
        <f>IFERROR(VLOOKUP(Table1[[#This Row],[last week date]],Table1[[#All],[Date]:[Orders]],7,FALSE), "NA")</f>
        <v>1487205</v>
      </c>
      <c r="K133" s="5">
        <f>IFERROR(VLOOKUP(Table1[[#This Row],[last week date]],Table1[[#All],[Date]:[Listing]],3,FALSE),"NA")</f>
        <v>43094160</v>
      </c>
      <c r="L133" s="13">
        <f>Table1[[#This Row],[Orders]]/Table1[[#This Row],[Listing]]</f>
        <v>3.6658025670518041E-2</v>
      </c>
      <c r="M133" s="13">
        <f>IFERROR(VLOOKUP(Table1[[#This Row],[last week date]],Table1[[#All],[Date]:[Overall conversion]],11,FALSE),"NA")</f>
        <v>3.4510592618582192E-2</v>
      </c>
      <c r="N133" s="15">
        <f>IFERROR((Table1[[#This Row],[Orders]]/Table1[[#This Row],[Orders of Same day last week]])-1,"NA")</f>
        <v>0.12861441428720322</v>
      </c>
      <c r="O133" s="12">
        <f>IFERROR(Table1[[#This Row],[Listing]]/Table1[[#This Row],[listing of same day last week]]-1,"NA")</f>
        <v>6.25E-2</v>
      </c>
      <c r="P133" s="6">
        <f>IFERROR(Table1[[#This Row],[Overall conversion]]/Table1[[#This Row],[overall Conversion last week same day]]-1,"NA")</f>
        <v>6.2225331093838321E-2</v>
      </c>
      <c r="Q133" s="6">
        <f>Table1[[#This Row],[Menu]]/Table1[[#This Row],[Listing]]</f>
        <v>0.22049998531259976</v>
      </c>
      <c r="R133" s="6">
        <f>Table1[[#This Row],[Carts]]/Table1[[#This Row],[Menu]]</f>
        <v>0.33659999011504677</v>
      </c>
      <c r="S133" s="6">
        <f>Table1[[#This Row],[Payments]]/Table1[[#This Row],[Carts]]</f>
        <v>0.6527998022578505</v>
      </c>
      <c r="T133" s="6">
        <f>Table1[[#This Row],[Orders]]/Table1[[#This Row],[Payments]]</f>
        <v>0.75660009772580161</v>
      </c>
      <c r="U133" s="33">
        <f>Table1[[#This Row],[L2M]]/Q126-1</f>
        <v>1.9417496191914685E-2</v>
      </c>
      <c r="V133" s="33">
        <f>Table1[[#This Row],[M2C]]/R126-1</f>
        <v>3.1250045098268009E-2</v>
      </c>
      <c r="W133" s="33">
        <f>Table1[[#This Row],[C2P]]/S126-1</f>
        <v>-3.062394970942961E-8</v>
      </c>
      <c r="X133" s="33">
        <f>Table1[[#This Row],[P2O]]/T126-1</f>
        <v>1.04169047945466E-2</v>
      </c>
    </row>
    <row r="134" spans="2:24" x14ac:dyDescent="0.3">
      <c r="B134" s="10">
        <v>43597</v>
      </c>
      <c r="C134" s="8">
        <f>B134</f>
        <v>43597</v>
      </c>
      <c r="D134" s="2">
        <v>42645263</v>
      </c>
      <c r="E134" s="2">
        <v>8955505</v>
      </c>
      <c r="F134" s="2">
        <v>3166666</v>
      </c>
      <c r="G134" s="2">
        <v>2088733</v>
      </c>
      <c r="H134" s="2">
        <v>1564043</v>
      </c>
      <c r="I134" s="11">
        <f>Table1[[#This Row],[Date]]-7</f>
        <v>43590</v>
      </c>
      <c r="J134" s="5">
        <f>IFERROR(VLOOKUP(Table1[[#This Row],[last week date]],Table1[[#All],[Date]:[Orders]],7,FALSE), "NA")</f>
        <v>1532762</v>
      </c>
      <c r="K134" s="5">
        <f>IFERROR(VLOOKUP(Table1[[#This Row],[last week date]],Table1[[#All],[Date]:[Listing]],3,FALSE),"NA")</f>
        <v>43991955</v>
      </c>
      <c r="L134" s="13">
        <f>Table1[[#This Row],[Orders]]/Table1[[#This Row],[Listing]]</f>
        <v>3.6675656098075889E-2</v>
      </c>
      <c r="M134" s="13">
        <f>IFERROR(VLOOKUP(Table1[[#This Row],[last week date]],Table1[[#All],[Date]:[Overall conversion]],11,FALSE),"NA")</f>
        <v>3.4841870519280171E-2</v>
      </c>
      <c r="N134" s="15">
        <f>IFERROR((Table1[[#This Row],[Orders]]/Table1[[#This Row],[Orders of Same day last week]])-1,"NA")</f>
        <v>2.0408256467735919E-2</v>
      </c>
      <c r="O134" s="12">
        <f>IFERROR(Table1[[#This Row],[Listing]]/Table1[[#This Row],[listing of same day last week]]-1,"NA")</f>
        <v>-3.0612233532244737E-2</v>
      </c>
      <c r="P134" s="6">
        <f>IFERROR(Table1[[#This Row],[Overall conversion]]/Table1[[#This Row],[overall Conversion last week same day]]-1,"NA")</f>
        <v>5.2631662751314368E-2</v>
      </c>
      <c r="Q134" s="6">
        <f>Table1[[#This Row],[Menu]]/Table1[[#This Row],[Listing]]</f>
        <v>0.20999999460666943</v>
      </c>
      <c r="R134" s="6">
        <f>Table1[[#This Row],[Carts]]/Table1[[#This Row],[Menu]]</f>
        <v>0.35359993657532435</v>
      </c>
      <c r="S134" s="6">
        <f>Table1[[#This Row],[Payments]]/Table1[[#This Row],[Carts]]</f>
        <v>0.65960003360000707</v>
      </c>
      <c r="T134" s="6">
        <f>Table1[[#This Row],[Orders]]/Table1[[#This Row],[Payments]]</f>
        <v>0.74879987054353048</v>
      </c>
      <c r="U134" s="33">
        <f>Table1[[#This Row],[L2M]]/Q127-1</f>
        <v>4.1666654948048443E-2</v>
      </c>
      <c r="V134" s="33">
        <f>Table1[[#This Row],[M2C]]/R127-1</f>
        <v>-2.1100107405747082E-7</v>
      </c>
      <c r="W134" s="33">
        <f>Table1[[#This Row],[C2P]]/S127-1</f>
        <v>3.4100455281738107E-7</v>
      </c>
      <c r="X134" s="33">
        <f>Table1[[#This Row],[P2O]]/T127-1</f>
        <v>1.0526276237697418E-2</v>
      </c>
    </row>
    <row r="135" spans="2:24" x14ac:dyDescent="0.3">
      <c r="B135" s="10">
        <v>43598</v>
      </c>
      <c r="C135" s="8">
        <f>B135</f>
        <v>43598</v>
      </c>
      <c r="D135" s="2">
        <v>20848646</v>
      </c>
      <c r="E135" s="2">
        <v>5420648</v>
      </c>
      <c r="F135" s="2">
        <v>2059846</v>
      </c>
      <c r="G135" s="2">
        <v>1428503</v>
      </c>
      <c r="H135" s="2">
        <v>1229941</v>
      </c>
      <c r="I135" s="11">
        <f>Table1[[#This Row],[Date]]-7</f>
        <v>43591</v>
      </c>
      <c r="J135" s="5">
        <f>IFERROR(VLOOKUP(Table1[[#This Row],[last week date]],Table1[[#All],[Date]:[Orders]],7,FALSE), "NA")</f>
        <v>1161517</v>
      </c>
      <c r="K135" s="5">
        <f>IFERROR(VLOOKUP(Table1[[#This Row],[last week date]],Table1[[#All],[Date]:[Listing]],3,FALSE),"NA")</f>
        <v>21717340</v>
      </c>
      <c r="L135" s="13">
        <f>Table1[[#This Row],[Orders]]/Table1[[#This Row],[Listing]]</f>
        <v>5.8993807079845854E-2</v>
      </c>
      <c r="M135" s="13">
        <f>IFERROR(VLOOKUP(Table1[[#This Row],[last week date]],Table1[[#All],[Date]:[Overall conversion]],11,FALSE),"NA")</f>
        <v>5.3483391612416623E-2</v>
      </c>
      <c r="N135" s="15">
        <f>IFERROR((Table1[[#This Row],[Orders]]/Table1[[#This Row],[Orders of Same day last week]])-1,"NA")</f>
        <v>5.8909167924360961E-2</v>
      </c>
      <c r="O135" s="12">
        <f>IFERROR(Table1[[#This Row],[Listing]]/Table1[[#This Row],[listing of same day last week]]-1,"NA")</f>
        <v>-4.0000018418461902E-2</v>
      </c>
      <c r="P135" s="6">
        <f>IFERROR(Table1[[#This Row],[Overall conversion]]/Table1[[#This Row],[overall Conversion last week same day]]-1,"NA")</f>
        <v>0.10303040441717126</v>
      </c>
      <c r="Q135" s="6">
        <f>Table1[[#This Row],[Menu]]/Table1[[#This Row],[Listing]]</f>
        <v>0.2600000019185898</v>
      </c>
      <c r="R135" s="6">
        <f>Table1[[#This Row],[Carts]]/Table1[[#This Row],[Menu]]</f>
        <v>0.37999995572485062</v>
      </c>
      <c r="S135" s="6">
        <f>Table1[[#This Row],[Payments]]/Table1[[#This Row],[Carts]]</f>
        <v>0.69349990241988968</v>
      </c>
      <c r="T135" s="6">
        <f>Table1[[#This Row],[Orders]]/Table1[[#This Row],[Payments]]</f>
        <v>0.86099994189721685</v>
      </c>
      <c r="U135" s="33">
        <f>Table1[[#This Row],[L2M]]/Q128-1</f>
        <v>9.4736903245035808E-2</v>
      </c>
      <c r="V135" s="33">
        <f>Table1[[#This Row],[M2C]]/R128-1</f>
        <v>3.1206023276553196E-7</v>
      </c>
      <c r="W135" s="33">
        <f>Table1[[#This Row],[C2P]]/S128-1</f>
        <v>-5.0000153590419094E-2</v>
      </c>
      <c r="X135" s="33">
        <f>Table1[[#This Row],[P2O]]/T128-1</f>
        <v>6.0605939359478E-2</v>
      </c>
    </row>
    <row r="136" spans="2:24" x14ac:dyDescent="0.3">
      <c r="B136" s="10">
        <v>43599</v>
      </c>
      <c r="C136" s="8">
        <f>B136</f>
        <v>43599</v>
      </c>
      <c r="D136" s="2">
        <v>22803207</v>
      </c>
      <c r="E136" s="2">
        <v>5700801</v>
      </c>
      <c r="F136" s="2">
        <v>2280320</v>
      </c>
      <c r="G136" s="2">
        <v>1731219</v>
      </c>
      <c r="H136" s="2">
        <v>1433796</v>
      </c>
      <c r="I136" s="11">
        <f>Table1[[#This Row],[Date]]-7</f>
        <v>43592</v>
      </c>
      <c r="J136" s="5">
        <f>IFERROR(VLOOKUP(Table1[[#This Row],[last week date]],Table1[[#All],[Date]:[Orders]],7,FALSE), "NA")</f>
        <v>1308664</v>
      </c>
      <c r="K136" s="5">
        <f>IFERROR(VLOOKUP(Table1[[#This Row],[last week date]],Table1[[#All],[Date]:[Listing]],3,FALSE),"NA")</f>
        <v>22151687</v>
      </c>
      <c r="L136" s="13">
        <f>Table1[[#This Row],[Orders]]/Table1[[#This Row],[Listing]]</f>
        <v>6.287694533492591E-2</v>
      </c>
      <c r="M136" s="13">
        <f>IFERROR(VLOOKUP(Table1[[#This Row],[last week date]],Table1[[#All],[Date]:[Overall conversion]],11,FALSE),"NA")</f>
        <v>5.9077396678636714E-2</v>
      </c>
      <c r="N136" s="15">
        <f>IFERROR((Table1[[#This Row],[Orders]]/Table1[[#This Row],[Orders of Same day last week]])-1,"NA")</f>
        <v>9.5618126577945217E-2</v>
      </c>
      <c r="O136" s="12">
        <f>IFERROR(Table1[[#This Row],[Listing]]/Table1[[#This Row],[listing of same day last week]]-1,"NA")</f>
        <v>2.9411755411675955E-2</v>
      </c>
      <c r="P136" s="6">
        <f>IFERROR(Table1[[#This Row],[Overall conversion]]/Table1[[#This Row],[overall Conversion last week same day]]-1,"NA")</f>
        <v>6.4314761142194588E-2</v>
      </c>
      <c r="Q136" s="6">
        <f>Table1[[#This Row],[Menu]]/Table1[[#This Row],[Listing]]</f>
        <v>0.24999996710988942</v>
      </c>
      <c r="R136" s="6">
        <f>Table1[[#This Row],[Carts]]/Table1[[#This Row],[Menu]]</f>
        <v>0.39999992983442151</v>
      </c>
      <c r="S136" s="6">
        <f>Table1[[#This Row],[Payments]]/Table1[[#This Row],[Carts]]</f>
        <v>0.75920002455795677</v>
      </c>
      <c r="T136" s="6">
        <f>Table1[[#This Row],[Orders]]/Table1[[#This Row],[Payments]]</f>
        <v>0.82820024502965828</v>
      </c>
      <c r="U136" s="33">
        <f>Table1[[#This Row],[L2M]]/Q129-1</f>
        <v>-4.7619035744621896E-2</v>
      </c>
      <c r="V136" s="33">
        <f>Table1[[#This Row],[M2C]]/R129-1</f>
        <v>-1.9607876262673574E-2</v>
      </c>
      <c r="W136" s="33">
        <f>Table1[[#This Row],[C2P]]/S129-1</f>
        <v>7.2165177473321185E-2</v>
      </c>
      <c r="X136" s="33">
        <f>Table1[[#This Row],[P2O]]/T129-1</f>
        <v>6.3158137789519619E-2</v>
      </c>
    </row>
    <row r="137" spans="2:24" x14ac:dyDescent="0.3">
      <c r="B137" s="10">
        <v>43600</v>
      </c>
      <c r="C137" s="8">
        <f>B137</f>
        <v>43600</v>
      </c>
      <c r="D137" s="2">
        <v>21934513</v>
      </c>
      <c r="E137" s="2">
        <v>5483628</v>
      </c>
      <c r="F137" s="2">
        <v>2303123</v>
      </c>
      <c r="G137" s="2">
        <v>1647654</v>
      </c>
      <c r="H137" s="2">
        <v>1283523</v>
      </c>
      <c r="I137" s="11">
        <f>Table1[[#This Row],[Date]]-7</f>
        <v>43593</v>
      </c>
      <c r="J137" s="5">
        <f>IFERROR(VLOOKUP(Table1[[#This Row],[last week date]],Table1[[#All],[Date]:[Orders]],7,FALSE), "NA")</f>
        <v>1334864</v>
      </c>
      <c r="K137" s="5">
        <f>IFERROR(VLOOKUP(Table1[[#This Row],[last week date]],Table1[[#All],[Date]:[Listing]],3,FALSE),"NA")</f>
        <v>22803207</v>
      </c>
      <c r="L137" s="13">
        <f>Table1[[#This Row],[Orders]]/Table1[[#This Row],[Listing]]</f>
        <v>5.8516138470911118E-2</v>
      </c>
      <c r="M137" s="13">
        <f>IFERROR(VLOOKUP(Table1[[#This Row],[last week date]],Table1[[#All],[Date]:[Overall conversion]],11,FALSE),"NA")</f>
        <v>5.8538432773951488E-2</v>
      </c>
      <c r="N137" s="15">
        <f>IFERROR((Table1[[#This Row],[Orders]]/Table1[[#This Row],[Orders of Same day last week]])-1,"NA")</f>
        <v>-3.8461596087691285E-2</v>
      </c>
      <c r="O137" s="12">
        <f>IFERROR(Table1[[#This Row],[Listing]]/Table1[[#This Row],[listing of same day last week]]-1,"NA")</f>
        <v>-3.809525563663041E-2</v>
      </c>
      <c r="P137" s="6">
        <f>IFERROR(Table1[[#This Row],[Overall conversion]]/Table1[[#This Row],[overall Conversion last week same day]]-1,"NA")</f>
        <v>-3.808489907213275E-4</v>
      </c>
      <c r="Q137" s="6">
        <f>Table1[[#This Row],[Menu]]/Table1[[#This Row],[Listing]]</f>
        <v>0.24999998860243672</v>
      </c>
      <c r="R137" s="6">
        <f>Table1[[#This Row],[Carts]]/Table1[[#This Row],[Menu]]</f>
        <v>0.41999986140562418</v>
      </c>
      <c r="S137" s="6">
        <f>Table1[[#This Row],[Payments]]/Table1[[#This Row],[Carts]]</f>
        <v>0.71539991567970973</v>
      </c>
      <c r="T137" s="6">
        <f>Table1[[#This Row],[Orders]]/Table1[[#This Row],[Payments]]</f>
        <v>0.7790003240971709</v>
      </c>
      <c r="U137" s="33">
        <f>Table1[[#This Row],[L2M]]/Q130-1</f>
        <v>-9.900903260423255E-3</v>
      </c>
      <c r="V137" s="33">
        <f>Table1[[#This Row],[M2C]]/R130-1</f>
        <v>0.10526300533785715</v>
      </c>
      <c r="W137" s="33">
        <f>Table1[[#This Row],[C2P]]/S130-1</f>
        <v>-3.7864985280577912E-7</v>
      </c>
      <c r="X137" s="33">
        <f>Table1[[#This Row],[P2O]]/T130-1</f>
        <v>-8.6538107777101692E-2</v>
      </c>
    </row>
    <row r="138" spans="2:24" x14ac:dyDescent="0.3">
      <c r="B138" s="10">
        <v>43601</v>
      </c>
      <c r="C138" s="8">
        <f>B138</f>
        <v>43601</v>
      </c>
      <c r="D138" s="2">
        <v>21065820</v>
      </c>
      <c r="E138" s="2">
        <v>5424448</v>
      </c>
      <c r="F138" s="2">
        <v>2256570</v>
      </c>
      <c r="G138" s="2">
        <v>1680242</v>
      </c>
      <c r="H138" s="2">
        <v>1377798</v>
      </c>
      <c r="I138" s="11">
        <f>Table1[[#This Row],[Date]]-7</f>
        <v>43594</v>
      </c>
      <c r="J138" s="5">
        <f>IFERROR(VLOOKUP(Table1[[#This Row],[last week date]],Table1[[#All],[Date]:[Orders]],7,FALSE), "NA")</f>
        <v>1210693</v>
      </c>
      <c r="K138" s="5">
        <f>IFERROR(VLOOKUP(Table1[[#This Row],[last week date]],Table1[[#All],[Date]:[Listing]],3,FALSE),"NA")</f>
        <v>21065820</v>
      </c>
      <c r="L138" s="13">
        <f>Table1[[#This Row],[Orders]]/Table1[[#This Row],[Listing]]</f>
        <v>6.5404432393327203E-2</v>
      </c>
      <c r="M138" s="13">
        <f>IFERROR(VLOOKUP(Table1[[#This Row],[last week date]],Table1[[#All],[Date]:[Overall conversion]],11,FALSE),"NA")</f>
        <v>5.7471914219337297E-2</v>
      </c>
      <c r="N138" s="15">
        <f>IFERROR((Table1[[#This Row],[Orders]]/Table1[[#This Row],[Orders of Same day last week]])-1,"NA")</f>
        <v>0.13802425552968423</v>
      </c>
      <c r="O138" s="12">
        <f>IFERROR(Table1[[#This Row],[Listing]]/Table1[[#This Row],[listing of same day last week]]-1,"NA")</f>
        <v>0</v>
      </c>
      <c r="P138" s="6">
        <f>IFERROR(Table1[[#This Row],[Overall conversion]]/Table1[[#This Row],[overall Conversion last week same day]]-1,"NA")</f>
        <v>0.13802425552968423</v>
      </c>
      <c r="Q138" s="6">
        <f>Table1[[#This Row],[Menu]]/Table1[[#This Row],[Listing]]</f>
        <v>0.25749996914432954</v>
      </c>
      <c r="R138" s="6">
        <f>Table1[[#This Row],[Carts]]/Table1[[#This Row],[Menu]]</f>
        <v>0.41599993215899572</v>
      </c>
      <c r="S138" s="6">
        <f>Table1[[#This Row],[Payments]]/Table1[[#This Row],[Carts]]</f>
        <v>0.74459999025069024</v>
      </c>
      <c r="T138" s="6">
        <f>Table1[[#This Row],[Orders]]/Table1[[#This Row],[Payments]]</f>
        <v>0.81999973813295945</v>
      </c>
      <c r="U138" s="33">
        <f>Table1[[#This Row],[L2M]]/Q131-1</f>
        <v>6.1855615614957227E-2</v>
      </c>
      <c r="V138" s="33">
        <f>Table1[[#This Row],[M2C]]/R131-1</f>
        <v>2.9702924112918749E-2</v>
      </c>
      <c r="W138" s="33">
        <f>Table1[[#This Row],[C2P]]/S131-1</f>
        <v>2.0000081428552807E-2</v>
      </c>
      <c r="X138" s="33">
        <f>Table1[[#This Row],[P2O]]/T131-1</f>
        <v>2.040810137212401E-2</v>
      </c>
    </row>
    <row r="139" spans="2:24" x14ac:dyDescent="0.3">
      <c r="B139" s="10">
        <v>43602</v>
      </c>
      <c r="C139" s="8">
        <f>B139</f>
        <v>43602</v>
      </c>
      <c r="D139" s="2">
        <v>20631473</v>
      </c>
      <c r="E139" s="2">
        <v>5312604</v>
      </c>
      <c r="F139" s="2">
        <v>2082540</v>
      </c>
      <c r="G139" s="2">
        <v>1489849</v>
      </c>
      <c r="H139" s="2">
        <v>1185026</v>
      </c>
      <c r="I139" s="11">
        <f>Table1[[#This Row],[Date]]-7</f>
        <v>43595</v>
      </c>
      <c r="J139" s="5">
        <f>IFERROR(VLOOKUP(Table1[[#This Row],[last week date]],Table1[[#All],[Date]:[Orders]],7,FALSE), "NA")</f>
        <v>1337275</v>
      </c>
      <c r="K139" s="5">
        <f>IFERROR(VLOOKUP(Table1[[#This Row],[last week date]],Table1[[#All],[Date]:[Listing]],3,FALSE),"NA")</f>
        <v>21065820</v>
      </c>
      <c r="L139" s="13">
        <f>Table1[[#This Row],[Orders]]/Table1[[#This Row],[Listing]]</f>
        <v>5.7437779648598045E-2</v>
      </c>
      <c r="M139" s="13">
        <f>IFERROR(VLOOKUP(Table1[[#This Row],[last week date]],Table1[[#All],[Date]:[Overall conversion]],11,FALSE),"NA")</f>
        <v>6.3480794955999814E-2</v>
      </c>
      <c r="N139" s="15">
        <f>IFERROR((Table1[[#This Row],[Orders]]/Table1[[#This Row],[Orders of Same day last week]])-1,"NA")</f>
        <v>-0.11385018040418016</v>
      </c>
      <c r="O139" s="12">
        <f>IFERROR(Table1[[#This Row],[Listing]]/Table1[[#This Row],[listing of same day last week]]-1,"NA")</f>
        <v>-2.0618565999329763E-2</v>
      </c>
      <c r="P139" s="6">
        <f>IFERROR(Table1[[#This Row],[Overall conversion]]/Table1[[#This Row],[overall Conversion last week same day]]-1,"NA")</f>
        <v>-9.5194386138206633E-2</v>
      </c>
      <c r="Q139" s="6">
        <f>Table1[[#This Row],[Menu]]/Table1[[#This Row],[Listing]]</f>
        <v>0.25749998558028309</v>
      </c>
      <c r="R139" s="6">
        <f>Table1[[#This Row],[Carts]]/Table1[[#This Row],[Menu]]</f>
        <v>0.39199985543812416</v>
      </c>
      <c r="S139" s="6">
        <f>Table1[[#This Row],[Payments]]/Table1[[#This Row],[Carts]]</f>
        <v>0.71539994429878895</v>
      </c>
      <c r="T139" s="6">
        <f>Table1[[#This Row],[Orders]]/Table1[[#This Row],[Payments]]</f>
        <v>0.79540007074542451</v>
      </c>
      <c r="U139" s="33">
        <f>Table1[[#This Row],[L2M]]/Q132-1</f>
        <v>4.0404071939383668E-2</v>
      </c>
      <c r="V139" s="33">
        <f>Table1[[#This Row],[M2C]]/R132-1</f>
        <v>-5.7692377144951457E-2</v>
      </c>
      <c r="W139" s="33">
        <f>Table1[[#This Row],[C2P]]/S132-1</f>
        <v>-1.9999902996648222E-2</v>
      </c>
      <c r="X139" s="33">
        <f>Table1[[#This Row],[P2O]]/T132-1</f>
        <v>-5.8252621029438401E-2</v>
      </c>
    </row>
    <row r="140" spans="2:24" x14ac:dyDescent="0.3">
      <c r="B140" s="10">
        <v>43603</v>
      </c>
      <c r="C140" s="8">
        <f>B140</f>
        <v>43603</v>
      </c>
      <c r="D140" s="2">
        <v>44889750</v>
      </c>
      <c r="E140" s="2">
        <v>9332579</v>
      </c>
      <c r="F140" s="2">
        <v>3331730</v>
      </c>
      <c r="G140" s="2">
        <v>2152298</v>
      </c>
      <c r="H140" s="2">
        <v>1745944</v>
      </c>
      <c r="I140" s="11">
        <f>Table1[[#This Row],[Date]]-7</f>
        <v>43596</v>
      </c>
      <c r="J140" s="5">
        <f>IFERROR(VLOOKUP(Table1[[#This Row],[last week date]],Table1[[#All],[Date]:[Orders]],7,FALSE), "NA")</f>
        <v>1678481</v>
      </c>
      <c r="K140" s="5">
        <f>IFERROR(VLOOKUP(Table1[[#This Row],[last week date]],Table1[[#All],[Date]:[Listing]],3,FALSE),"NA")</f>
        <v>45787545</v>
      </c>
      <c r="L140" s="13">
        <f>Table1[[#This Row],[Orders]]/Table1[[#This Row],[Listing]]</f>
        <v>3.8894045968177589E-2</v>
      </c>
      <c r="M140" s="13">
        <f>IFERROR(VLOOKUP(Table1[[#This Row],[last week date]],Table1[[#All],[Date]:[Overall conversion]],11,FALSE),"NA")</f>
        <v>3.6658025670518041E-2</v>
      </c>
      <c r="N140" s="15">
        <f>IFERROR((Table1[[#This Row],[Orders]]/Table1[[#This Row],[Orders of Same day last week]])-1,"NA")</f>
        <v>4.0192888689237538E-2</v>
      </c>
      <c r="O140" s="12">
        <f>IFERROR(Table1[[#This Row],[Listing]]/Table1[[#This Row],[listing of same day last week]]-1,"NA")</f>
        <v>-1.9607843137254943E-2</v>
      </c>
      <c r="P140" s="6">
        <f>IFERROR(Table1[[#This Row],[Overall conversion]]/Table1[[#This Row],[overall Conversion last week same day]]-1,"NA")</f>
        <v>6.0996746463022111E-2</v>
      </c>
      <c r="Q140" s="6">
        <f>Table1[[#This Row],[Menu]]/Table1[[#This Row],[Listing]]</f>
        <v>0.20789999944307999</v>
      </c>
      <c r="R140" s="6">
        <f>Table1[[#This Row],[Carts]]/Table1[[#This Row],[Menu]]</f>
        <v>0.35699992467248337</v>
      </c>
      <c r="S140" s="6">
        <f>Table1[[#This Row],[Payments]]/Table1[[#This Row],[Carts]]</f>
        <v>0.64600012606063517</v>
      </c>
      <c r="T140" s="6">
        <f>Table1[[#This Row],[Orders]]/Table1[[#This Row],[Payments]]</f>
        <v>0.81119993606833252</v>
      </c>
      <c r="U140" s="33">
        <f>Table1[[#This Row],[L2M]]/Q133-1</f>
        <v>-5.7142796865301104E-2</v>
      </c>
      <c r="V140" s="33">
        <f>Table1[[#This Row],[M2C]]/R133-1</f>
        <v>6.0605867963525739E-2</v>
      </c>
      <c r="W140" s="33">
        <f>Table1[[#This Row],[C2P]]/S133-1</f>
        <v>-1.0416173800447237E-2</v>
      </c>
      <c r="X140" s="33">
        <f>Table1[[#This Row],[P2O]]/T133-1</f>
        <v>7.2164725469435975E-2</v>
      </c>
    </row>
    <row r="141" spans="2:24" x14ac:dyDescent="0.3">
      <c r="B141" s="10">
        <v>43604</v>
      </c>
      <c r="C141" s="8">
        <f>B141</f>
        <v>43604</v>
      </c>
      <c r="D141" s="2">
        <v>47134238</v>
      </c>
      <c r="E141" s="2">
        <v>9403280</v>
      </c>
      <c r="F141" s="2">
        <v>3069230</v>
      </c>
      <c r="G141" s="2">
        <v>2066206</v>
      </c>
      <c r="H141" s="2">
        <v>1547175</v>
      </c>
      <c r="I141" s="11">
        <f>Table1[[#This Row],[Date]]-7</f>
        <v>43597</v>
      </c>
      <c r="J141" s="5">
        <f>IFERROR(VLOOKUP(Table1[[#This Row],[last week date]],Table1[[#All],[Date]:[Orders]],7,FALSE), "NA")</f>
        <v>1564043</v>
      </c>
      <c r="K141" s="5">
        <f>IFERROR(VLOOKUP(Table1[[#This Row],[last week date]],Table1[[#All],[Date]:[Listing]],3,FALSE),"NA")</f>
        <v>42645263</v>
      </c>
      <c r="L141" s="13">
        <f>Table1[[#This Row],[Orders]]/Table1[[#This Row],[Listing]]</f>
        <v>3.2824865016381509E-2</v>
      </c>
      <c r="M141" s="13">
        <f>IFERROR(VLOOKUP(Table1[[#This Row],[last week date]],Table1[[#All],[Date]:[Overall conversion]],11,FALSE),"NA")</f>
        <v>3.6675656098075889E-2</v>
      </c>
      <c r="N141" s="15">
        <f>IFERROR((Table1[[#This Row],[Orders]]/Table1[[#This Row],[Orders of Same day last week]])-1,"NA")</f>
        <v>-1.0784869725448676E-2</v>
      </c>
      <c r="O141" s="12">
        <f>IFERROR(Table1[[#This Row],[Listing]]/Table1[[#This Row],[listing of same day last week]]-1,"NA")</f>
        <v>0.10526315666056507</v>
      </c>
      <c r="P141" s="6">
        <f>IFERROR(Table1[[#This Row],[Overall conversion]]/Table1[[#This Row],[overall Conversion last week same day]]-1,"NA")</f>
        <v>-0.10499583351411135</v>
      </c>
      <c r="Q141" s="6">
        <f>Table1[[#This Row],[Menu]]/Table1[[#This Row],[Listing]]</f>
        <v>0.19949998979510394</v>
      </c>
      <c r="R141" s="6">
        <f>Table1[[#This Row],[Carts]]/Table1[[#This Row],[Menu]]</f>
        <v>0.32639993704324449</v>
      </c>
      <c r="S141" s="6">
        <f>Table1[[#This Row],[Payments]]/Table1[[#This Row],[Carts]]</f>
        <v>0.67320011859652096</v>
      </c>
      <c r="T141" s="6">
        <f>Table1[[#This Row],[Orders]]/Table1[[#This Row],[Payments]]</f>
        <v>0.74879997444591684</v>
      </c>
      <c r="U141" s="33">
        <f>Table1[[#This Row],[L2M]]/Q134-1</f>
        <v>-5.0000024196343529E-2</v>
      </c>
      <c r="V141" s="33">
        <f>Table1[[#This Row],[M2C]]/R134-1</f>
        <v>-7.6923089397346822E-2</v>
      </c>
      <c r="W141" s="33">
        <f>Table1[[#This Row],[C2P]]/S134-1</f>
        <v>2.0618684511409802E-2</v>
      </c>
      <c r="X141" s="33">
        <f>Table1[[#This Row],[P2O]]/T134-1</f>
        <v>1.3875855287004413E-7</v>
      </c>
    </row>
    <row r="142" spans="2:24" x14ac:dyDescent="0.3">
      <c r="B142" s="10">
        <v>43605</v>
      </c>
      <c r="C142" s="8">
        <f>B142</f>
        <v>43605</v>
      </c>
      <c r="D142" s="2">
        <v>22368860</v>
      </c>
      <c r="E142" s="2">
        <v>5480370</v>
      </c>
      <c r="F142" s="2">
        <v>2148305</v>
      </c>
      <c r="G142" s="2">
        <v>1536897</v>
      </c>
      <c r="H142" s="2">
        <v>1310666</v>
      </c>
      <c r="I142" s="11">
        <f>Table1[[#This Row],[Date]]-7</f>
        <v>43598</v>
      </c>
      <c r="J142" s="5">
        <f>IFERROR(VLOOKUP(Table1[[#This Row],[last week date]],Table1[[#All],[Date]:[Orders]],7,FALSE), "NA")</f>
        <v>1229941</v>
      </c>
      <c r="K142" s="5">
        <f>IFERROR(VLOOKUP(Table1[[#This Row],[last week date]],Table1[[#All],[Date]:[Listing]],3,FALSE),"NA")</f>
        <v>20848646</v>
      </c>
      <c r="L142" s="13">
        <f>Table1[[#This Row],[Orders]]/Table1[[#This Row],[Listing]]</f>
        <v>5.8593330192061643E-2</v>
      </c>
      <c r="M142" s="13">
        <f>IFERROR(VLOOKUP(Table1[[#This Row],[last week date]],Table1[[#All],[Date]:[Overall conversion]],11,FALSE),"NA")</f>
        <v>5.8993807079845854E-2</v>
      </c>
      <c r="N142" s="15">
        <f>IFERROR((Table1[[#This Row],[Orders]]/Table1[[#This Row],[Orders of Same day last week]])-1,"NA")</f>
        <v>6.5633229561417927E-2</v>
      </c>
      <c r="O142" s="12">
        <f>IFERROR(Table1[[#This Row],[Listing]]/Table1[[#This Row],[listing of same day last week]]-1,"NA")</f>
        <v>7.2916677658587448E-2</v>
      </c>
      <c r="P142" s="6">
        <f>IFERROR(Table1[[#This Row],[Overall conversion]]/Table1[[#This Row],[overall Conversion last week same day]]-1,"NA")</f>
        <v>-6.7884564093682043E-3</v>
      </c>
      <c r="Q142" s="6">
        <f>Table1[[#This Row],[Menu]]/Table1[[#This Row],[Listing]]</f>
        <v>0.24499996870649643</v>
      </c>
      <c r="R142" s="6">
        <f>Table1[[#This Row],[Carts]]/Table1[[#This Row],[Menu]]</f>
        <v>0.39199999270122271</v>
      </c>
      <c r="S142" s="6">
        <f>Table1[[#This Row],[Payments]]/Table1[[#This Row],[Carts]]</f>
        <v>0.71539981520314855</v>
      </c>
      <c r="T142" s="6">
        <f>Table1[[#This Row],[Orders]]/Table1[[#This Row],[Payments]]</f>
        <v>0.85280015511774698</v>
      </c>
      <c r="U142" s="33">
        <f>Table1[[#This Row],[L2M]]/Q135-1</f>
        <v>-5.7692435005404774E-2</v>
      </c>
      <c r="V142" s="33">
        <f>Table1[[#This Row],[M2C]]/R135-1</f>
        <v>3.1579048354050343E-2</v>
      </c>
      <c r="W142" s="33">
        <f>Table1[[#This Row],[C2P]]/S135-1</f>
        <v>3.1578826048628938E-2</v>
      </c>
      <c r="X142" s="33">
        <f>Table1[[#This Row],[P2O]]/T135-1</f>
        <v>-9.5235625235950971E-3</v>
      </c>
    </row>
    <row r="143" spans="2:24" x14ac:dyDescent="0.3">
      <c r="B143" s="10">
        <v>43606</v>
      </c>
      <c r="C143" s="8">
        <f>B143</f>
        <v>43606</v>
      </c>
      <c r="D143" s="2">
        <v>22368860</v>
      </c>
      <c r="E143" s="2">
        <v>5424448</v>
      </c>
      <c r="F143" s="2">
        <v>2148081</v>
      </c>
      <c r="G143" s="2">
        <v>1521056</v>
      </c>
      <c r="H143" s="2">
        <v>1234793</v>
      </c>
      <c r="I143" s="11">
        <f>Table1[[#This Row],[Date]]-7</f>
        <v>43599</v>
      </c>
      <c r="J143" s="5">
        <f>IFERROR(VLOOKUP(Table1[[#This Row],[last week date]],Table1[[#All],[Date]:[Orders]],7,FALSE), "NA")</f>
        <v>1433796</v>
      </c>
      <c r="K143" s="5">
        <f>IFERROR(VLOOKUP(Table1[[#This Row],[last week date]],Table1[[#All],[Date]:[Listing]],3,FALSE),"NA")</f>
        <v>22803207</v>
      </c>
      <c r="L143" s="13">
        <f>Table1[[#This Row],[Orders]]/Table1[[#This Row],[Listing]]</f>
        <v>5.5201427341402286E-2</v>
      </c>
      <c r="M143" s="13">
        <f>IFERROR(VLOOKUP(Table1[[#This Row],[last week date]],Table1[[#All],[Date]:[Overall conversion]],11,FALSE),"NA")</f>
        <v>6.287694533492591E-2</v>
      </c>
      <c r="N143" s="15">
        <f>IFERROR((Table1[[#This Row],[Orders]]/Table1[[#This Row],[Orders of Same day last week]])-1,"NA")</f>
        <v>-0.13879450075185029</v>
      </c>
      <c r="O143" s="12">
        <f>IFERROR(Table1[[#This Row],[Listing]]/Table1[[#This Row],[listing of same day last week]]-1,"NA")</f>
        <v>-1.9047627818315149E-2</v>
      </c>
      <c r="P143" s="6">
        <f>IFERROR(Table1[[#This Row],[Overall conversion]]/Table1[[#This Row],[overall Conversion last week same day]]-1,"NA")</f>
        <v>-0.12207205602369087</v>
      </c>
      <c r="Q143" s="6">
        <f>Table1[[#This Row],[Menu]]/Table1[[#This Row],[Listing]]</f>
        <v>0.24249997541224722</v>
      </c>
      <c r="R143" s="6">
        <f>Table1[[#This Row],[Carts]]/Table1[[#This Row],[Menu]]</f>
        <v>0.39599992478497353</v>
      </c>
      <c r="S143" s="6">
        <f>Table1[[#This Row],[Payments]]/Table1[[#This Row],[Carts]]</f>
        <v>0.7080999273304871</v>
      </c>
      <c r="T143" s="6">
        <f>Table1[[#This Row],[Orders]]/Table1[[#This Row],[Payments]]</f>
        <v>0.81179982854017207</v>
      </c>
      <c r="U143" s="33">
        <f>Table1[[#This Row],[L2M]]/Q136-1</f>
        <v>-2.9999970737378256E-2</v>
      </c>
      <c r="V143" s="33">
        <f>Table1[[#This Row],[M2C]]/R136-1</f>
        <v>-1.0000014377761879E-2</v>
      </c>
      <c r="W143" s="33">
        <f>Table1[[#This Row],[C2P]]/S136-1</f>
        <v>-6.7307818196163272E-2</v>
      </c>
      <c r="X143" s="33">
        <f>Table1[[#This Row],[P2O]]/T136-1</f>
        <v>-1.9802477224453052E-2</v>
      </c>
    </row>
    <row r="144" spans="2:24" x14ac:dyDescent="0.3">
      <c r="B144" s="10">
        <v>43607</v>
      </c>
      <c r="C144" s="8">
        <f>B144</f>
        <v>43607</v>
      </c>
      <c r="D144" s="2">
        <v>21934513</v>
      </c>
      <c r="E144" s="2">
        <v>5648137</v>
      </c>
      <c r="F144" s="2">
        <v>2372217</v>
      </c>
      <c r="G144" s="2">
        <v>1818304</v>
      </c>
      <c r="H144" s="2">
        <v>1476099</v>
      </c>
      <c r="I144" s="11">
        <f>Table1[[#This Row],[Date]]-7</f>
        <v>43600</v>
      </c>
      <c r="J144" s="5">
        <f>IFERROR(VLOOKUP(Table1[[#This Row],[last week date]],Table1[[#All],[Date]:[Orders]],7,FALSE), "NA")</f>
        <v>1283523</v>
      </c>
      <c r="K144" s="5">
        <f>IFERROR(VLOOKUP(Table1[[#This Row],[last week date]],Table1[[#All],[Date]:[Listing]],3,FALSE),"NA")</f>
        <v>21934513</v>
      </c>
      <c r="L144" s="13">
        <f>Table1[[#This Row],[Orders]]/Table1[[#This Row],[Listing]]</f>
        <v>6.7295727058084218E-2</v>
      </c>
      <c r="M144" s="13">
        <f>IFERROR(VLOOKUP(Table1[[#This Row],[last week date]],Table1[[#All],[Date]:[Overall conversion]],11,FALSE),"NA")</f>
        <v>5.8516138470911118E-2</v>
      </c>
      <c r="N144" s="15">
        <f>IFERROR((Table1[[#This Row],[Orders]]/Table1[[#This Row],[Orders of Same day last week]])-1,"NA")</f>
        <v>0.15003704647287197</v>
      </c>
      <c r="O144" s="12">
        <f>IFERROR(Table1[[#This Row],[Listing]]/Table1[[#This Row],[listing of same day last week]]-1,"NA")</f>
        <v>0</v>
      </c>
      <c r="P144" s="6">
        <f>IFERROR(Table1[[#This Row],[Overall conversion]]/Table1[[#This Row],[overall Conversion last week same day]]-1,"NA")</f>
        <v>0.15003704647287197</v>
      </c>
      <c r="Q144" s="6">
        <f>Table1[[#This Row],[Menu]]/Table1[[#This Row],[Listing]]</f>
        <v>0.25749999555495034</v>
      </c>
      <c r="R144" s="6">
        <f>Table1[[#This Row],[Carts]]/Table1[[#This Row],[Menu]]</f>
        <v>0.41999990439325391</v>
      </c>
      <c r="S144" s="6">
        <f>Table1[[#This Row],[Payments]]/Table1[[#This Row],[Carts]]</f>
        <v>0.76649986067885023</v>
      </c>
      <c r="T144" s="6">
        <f>Table1[[#This Row],[Orders]]/Table1[[#This Row],[Payments]]</f>
        <v>0.81179989704691846</v>
      </c>
      <c r="U144" s="33">
        <f>Table1[[#This Row],[L2M]]/Q137-1</f>
        <v>3.0000029177763343E-2</v>
      </c>
      <c r="V144" s="33">
        <f>Table1[[#This Row],[M2C]]/R137-1</f>
        <v>1.0235153324877899E-7</v>
      </c>
      <c r="W144" s="33">
        <f>Table1[[#This Row],[C2P]]/S137-1</f>
        <v>7.1428502966190299E-2</v>
      </c>
      <c r="X144" s="33">
        <f>Table1[[#This Row],[P2O]]/T137-1</f>
        <v>4.210469743739953E-2</v>
      </c>
    </row>
    <row r="145" spans="2:24" x14ac:dyDescent="0.3">
      <c r="B145" s="10">
        <v>43608</v>
      </c>
      <c r="C145" s="8">
        <f>B145</f>
        <v>43608</v>
      </c>
      <c r="D145" s="2">
        <v>21065820</v>
      </c>
      <c r="E145" s="2">
        <v>5319119</v>
      </c>
      <c r="F145" s="2">
        <v>2234030</v>
      </c>
      <c r="G145" s="2">
        <v>1614533</v>
      </c>
      <c r="H145" s="2">
        <v>1310678</v>
      </c>
      <c r="I145" s="11">
        <f>Table1[[#This Row],[Date]]-7</f>
        <v>43601</v>
      </c>
      <c r="J145" s="5">
        <f>IFERROR(VLOOKUP(Table1[[#This Row],[last week date]],Table1[[#All],[Date]:[Orders]],7,FALSE), "NA")</f>
        <v>1377798</v>
      </c>
      <c r="K145" s="5">
        <f>IFERROR(VLOOKUP(Table1[[#This Row],[last week date]],Table1[[#All],[Date]:[Listing]],3,FALSE),"NA")</f>
        <v>21065820</v>
      </c>
      <c r="L145" s="13">
        <f>Table1[[#This Row],[Orders]]/Table1[[#This Row],[Listing]]</f>
        <v>6.2218228390824568E-2</v>
      </c>
      <c r="M145" s="13">
        <f>IFERROR(VLOOKUP(Table1[[#This Row],[last week date]],Table1[[#All],[Date]:[Overall conversion]],11,FALSE),"NA")</f>
        <v>6.5404432393327203E-2</v>
      </c>
      <c r="N145" s="15">
        <f>IFERROR((Table1[[#This Row],[Orders]]/Table1[[#This Row],[Orders of Same day last week]])-1,"NA")</f>
        <v>-4.8715414015697567E-2</v>
      </c>
      <c r="O145" s="12">
        <f>IFERROR(Table1[[#This Row],[Listing]]/Table1[[#This Row],[listing of same day last week]]-1,"NA")</f>
        <v>0</v>
      </c>
      <c r="P145" s="6">
        <f>IFERROR(Table1[[#This Row],[Overall conversion]]/Table1[[#This Row],[overall Conversion last week same day]]-1,"NA")</f>
        <v>-4.8715414015697567E-2</v>
      </c>
      <c r="Q145" s="6">
        <f>Table1[[#This Row],[Menu]]/Table1[[#This Row],[Listing]]</f>
        <v>0.25249997389135576</v>
      </c>
      <c r="R145" s="6">
        <f>Table1[[#This Row],[Carts]]/Table1[[#This Row],[Menu]]</f>
        <v>0.42000000376002117</v>
      </c>
      <c r="S145" s="6">
        <f>Table1[[#This Row],[Payments]]/Table1[[#This Row],[Carts]]</f>
        <v>0.72269978469402829</v>
      </c>
      <c r="T145" s="6">
        <f>Table1[[#This Row],[Orders]]/Table1[[#This Row],[Payments]]</f>
        <v>0.81180006850278064</v>
      </c>
      <c r="U145" s="33">
        <f>Table1[[#This Row],[L2M]]/Q138-1</f>
        <v>-1.9417459619854416E-2</v>
      </c>
      <c r="V145" s="33">
        <f>Table1[[#This Row],[M2C]]/R138-1</f>
        <v>9.6155583013330936E-3</v>
      </c>
      <c r="W145" s="33">
        <f>Table1[[#This Row],[C2P]]/S138-1</f>
        <v>-2.9412041154188939E-2</v>
      </c>
      <c r="X145" s="33">
        <f>Table1[[#This Row],[P2O]]/T138-1</f>
        <v>-9.9996003033470116E-3</v>
      </c>
    </row>
    <row r="146" spans="2:24" x14ac:dyDescent="0.3">
      <c r="B146" s="10">
        <v>43609</v>
      </c>
      <c r="C146" s="8">
        <f>B146</f>
        <v>43609</v>
      </c>
      <c r="D146" s="2">
        <v>22368860</v>
      </c>
      <c r="E146" s="2">
        <v>5312604</v>
      </c>
      <c r="F146" s="2">
        <v>2082540</v>
      </c>
      <c r="G146" s="2">
        <v>1505052</v>
      </c>
      <c r="H146" s="2">
        <v>1295850</v>
      </c>
      <c r="I146" s="11">
        <f>Table1[[#This Row],[Date]]-7</f>
        <v>43602</v>
      </c>
      <c r="J146" s="5">
        <f>IFERROR(VLOOKUP(Table1[[#This Row],[last week date]],Table1[[#All],[Date]:[Orders]],7,FALSE), "NA")</f>
        <v>1185026</v>
      </c>
      <c r="K146" s="5">
        <f>IFERROR(VLOOKUP(Table1[[#This Row],[last week date]],Table1[[#All],[Date]:[Listing]],3,FALSE),"NA")</f>
        <v>20631473</v>
      </c>
      <c r="L146" s="13">
        <f>Table1[[#This Row],[Orders]]/Table1[[#This Row],[Listing]]</f>
        <v>5.7930980836752521E-2</v>
      </c>
      <c r="M146" s="13">
        <f>IFERROR(VLOOKUP(Table1[[#This Row],[last week date]],Table1[[#All],[Date]:[Overall conversion]],11,FALSE),"NA")</f>
        <v>5.7437779648598045E-2</v>
      </c>
      <c r="N146" s="15">
        <f>IFERROR((Table1[[#This Row],[Orders]]/Table1[[#This Row],[Orders of Same day last week]])-1,"NA")</f>
        <v>9.352031094676394E-2</v>
      </c>
      <c r="O146" s="12">
        <f>IFERROR(Table1[[#This Row],[Listing]]/Table1[[#This Row],[listing of same day last week]]-1,"NA")</f>
        <v>8.4210516621862075E-2</v>
      </c>
      <c r="P146" s="6">
        <f>IFERROR(Table1[[#This Row],[Overall conversion]]/Table1[[#This Row],[overall Conversion last week same day]]-1,"NA")</f>
        <v>8.5867035803239844E-3</v>
      </c>
      <c r="Q146" s="6">
        <f>Table1[[#This Row],[Menu]]/Table1[[#This Row],[Listing]]</f>
        <v>0.23749998882374873</v>
      </c>
      <c r="R146" s="6">
        <f>Table1[[#This Row],[Carts]]/Table1[[#This Row],[Menu]]</f>
        <v>0.39199985543812416</v>
      </c>
      <c r="S146" s="6">
        <f>Table1[[#This Row],[Payments]]/Table1[[#This Row],[Carts]]</f>
        <v>0.72270016422253591</v>
      </c>
      <c r="T146" s="6">
        <f>Table1[[#This Row],[Orders]]/Table1[[#This Row],[Payments]]</f>
        <v>0.86100015148978237</v>
      </c>
      <c r="U146" s="33">
        <f>Table1[[#This Row],[L2M]]/Q139-1</f>
        <v>-7.7669894666066996E-2</v>
      </c>
      <c r="V146" s="33">
        <f>Table1[[#This Row],[M2C]]/R139-1</f>
        <v>0</v>
      </c>
      <c r="W146" s="33">
        <f>Table1[[#This Row],[C2P]]/S139-1</f>
        <v>1.0204389840849704E-2</v>
      </c>
      <c r="X146" s="33">
        <f>Table1[[#This Row],[P2O]]/T139-1</f>
        <v>8.2474320982746985E-2</v>
      </c>
    </row>
    <row r="147" spans="2:24" x14ac:dyDescent="0.3">
      <c r="B147" s="10">
        <v>43610</v>
      </c>
      <c r="C147" s="8">
        <f>B147</f>
        <v>43610</v>
      </c>
      <c r="D147" s="2">
        <v>47134238</v>
      </c>
      <c r="E147" s="2">
        <v>9898190</v>
      </c>
      <c r="F147" s="2">
        <v>3500000</v>
      </c>
      <c r="G147" s="2">
        <v>2475200</v>
      </c>
      <c r="H147" s="2">
        <v>1853429</v>
      </c>
      <c r="I147" s="11">
        <f>Table1[[#This Row],[Date]]-7</f>
        <v>43603</v>
      </c>
      <c r="J147" s="5">
        <f>IFERROR(VLOOKUP(Table1[[#This Row],[last week date]],Table1[[#All],[Date]:[Orders]],7,FALSE), "NA")</f>
        <v>1745944</v>
      </c>
      <c r="K147" s="5">
        <f>IFERROR(VLOOKUP(Table1[[#This Row],[last week date]],Table1[[#All],[Date]:[Listing]],3,FALSE),"NA")</f>
        <v>44889750</v>
      </c>
      <c r="L147" s="13">
        <f>Table1[[#This Row],[Orders]]/Table1[[#This Row],[Listing]]</f>
        <v>3.9322349923212929E-2</v>
      </c>
      <c r="M147" s="13">
        <f>IFERROR(VLOOKUP(Table1[[#This Row],[last week date]],Table1[[#All],[Date]:[Overall conversion]],11,FALSE),"NA")</f>
        <v>3.8894045968177589E-2</v>
      </c>
      <c r="N147" s="15">
        <f>IFERROR((Table1[[#This Row],[Orders]]/Table1[[#This Row],[Orders of Same day last week]])-1,"NA")</f>
        <v>6.1562684713828197E-2</v>
      </c>
      <c r="O147" s="12">
        <f>IFERROR(Table1[[#This Row],[Listing]]/Table1[[#This Row],[listing of same day last week]]-1,"NA")</f>
        <v>5.0000011138400247E-2</v>
      </c>
      <c r="P147" s="6">
        <f>IFERROR(Table1[[#This Row],[Overall conversion]]/Table1[[#This Row],[overall Conversion last week same day]]-1,"NA")</f>
        <v>1.1012069955020243E-2</v>
      </c>
      <c r="Q147" s="6">
        <f>Table1[[#This Row],[Menu]]/Table1[[#This Row],[Listing]]</f>
        <v>0.21000000042432002</v>
      </c>
      <c r="R147" s="6">
        <f>Table1[[#This Row],[Carts]]/Table1[[#This Row],[Menu]]</f>
        <v>0.35360000161645716</v>
      </c>
      <c r="S147" s="6">
        <f>Table1[[#This Row],[Payments]]/Table1[[#This Row],[Carts]]</f>
        <v>0.70720000000000005</v>
      </c>
      <c r="T147" s="6">
        <f>Table1[[#This Row],[Orders]]/Table1[[#This Row],[Payments]]</f>
        <v>0.74879969295410476</v>
      </c>
      <c r="U147" s="33">
        <f>Table1[[#This Row],[L2M]]/Q140-1</f>
        <v>1.0101014847837764E-2</v>
      </c>
      <c r="V147" s="33">
        <f>Table1[[#This Row],[M2C]]/R140-1</f>
        <v>-9.5235960039636858E-3</v>
      </c>
      <c r="W147" s="33">
        <f>Table1[[#This Row],[C2P]]/S140-1</f>
        <v>9.4736628478026885E-2</v>
      </c>
      <c r="X147" s="33">
        <f>Table1[[#This Row],[P2O]]/T140-1</f>
        <v>-7.6923382682529406E-2</v>
      </c>
    </row>
    <row r="148" spans="2:24" x14ac:dyDescent="0.3">
      <c r="B148" s="10">
        <v>43611</v>
      </c>
      <c r="C148" s="8">
        <f>B148</f>
        <v>43611</v>
      </c>
      <c r="D148" s="2">
        <v>47134238</v>
      </c>
      <c r="E148" s="2">
        <v>9799208</v>
      </c>
      <c r="F148" s="2">
        <v>3365048</v>
      </c>
      <c r="G148" s="2">
        <v>2288232</v>
      </c>
      <c r="H148" s="2">
        <v>1695580</v>
      </c>
      <c r="I148" s="11">
        <f>Table1[[#This Row],[Date]]-7</f>
        <v>43604</v>
      </c>
      <c r="J148" s="5">
        <f>IFERROR(VLOOKUP(Table1[[#This Row],[last week date]],Table1[[#All],[Date]:[Orders]],7,FALSE), "NA")</f>
        <v>1547175</v>
      </c>
      <c r="K148" s="5">
        <f>IFERROR(VLOOKUP(Table1[[#This Row],[last week date]],Table1[[#All],[Date]:[Listing]],3,FALSE),"NA")</f>
        <v>47134238</v>
      </c>
      <c r="L148" s="13">
        <f>Table1[[#This Row],[Orders]]/Table1[[#This Row],[Listing]]</f>
        <v>3.5973425517136823E-2</v>
      </c>
      <c r="M148" s="13">
        <f>IFERROR(VLOOKUP(Table1[[#This Row],[last week date]],Table1[[#All],[Date]:[Overall conversion]],11,FALSE),"NA")</f>
        <v>3.2824865016381509E-2</v>
      </c>
      <c r="N148" s="15">
        <f>IFERROR((Table1[[#This Row],[Orders]]/Table1[[#This Row],[Orders of Same day last week]])-1,"NA")</f>
        <v>9.5919983195178249E-2</v>
      </c>
      <c r="O148" s="12">
        <f>IFERROR(Table1[[#This Row],[Listing]]/Table1[[#This Row],[listing of same day last week]]-1,"NA")</f>
        <v>0</v>
      </c>
      <c r="P148" s="6">
        <f>IFERROR(Table1[[#This Row],[Overall conversion]]/Table1[[#This Row],[overall Conversion last week same day]]-1,"NA")</f>
        <v>9.5919983195178471E-2</v>
      </c>
      <c r="Q148" s="6">
        <f>Table1[[#This Row],[Menu]]/Table1[[#This Row],[Listing]]</f>
        <v>0.2078999982984768</v>
      </c>
      <c r="R148" s="6">
        <f>Table1[[#This Row],[Carts]]/Table1[[#This Row],[Menu]]</f>
        <v>0.34339999722426545</v>
      </c>
      <c r="S148" s="6">
        <f>Table1[[#This Row],[Payments]]/Table1[[#This Row],[Carts]]</f>
        <v>0.67999980980954799</v>
      </c>
      <c r="T148" s="6">
        <f>Table1[[#This Row],[Orders]]/Table1[[#This Row],[Payments]]</f>
        <v>0.74100003845763895</v>
      </c>
      <c r="U148" s="33">
        <f>Table1[[#This Row],[L2M]]/Q141-1</f>
        <v>4.2105307935103475E-2</v>
      </c>
      <c r="V148" s="33">
        <f>Table1[[#This Row],[M2C]]/R141-1</f>
        <v>5.2083527757447623E-2</v>
      </c>
      <c r="W148" s="33">
        <f>Table1[[#This Row],[C2P]]/S141-1</f>
        <v>1.0100549636270051E-2</v>
      </c>
      <c r="X148" s="33">
        <f>Table1[[#This Row],[P2O]]/T141-1</f>
        <v>-1.0416581536410341E-2</v>
      </c>
    </row>
    <row r="149" spans="2:24" x14ac:dyDescent="0.3">
      <c r="B149" s="10">
        <v>43612</v>
      </c>
      <c r="C149" s="8">
        <f>B149</f>
        <v>43612</v>
      </c>
      <c r="D149" s="2">
        <v>21065820</v>
      </c>
      <c r="E149" s="2">
        <v>5055796</v>
      </c>
      <c r="F149" s="2">
        <v>1941425</v>
      </c>
      <c r="G149" s="2">
        <v>1445585</v>
      </c>
      <c r="H149" s="2">
        <v>1126111</v>
      </c>
      <c r="I149" s="11">
        <f>Table1[[#This Row],[Date]]-7</f>
        <v>43605</v>
      </c>
      <c r="J149" s="5">
        <f>IFERROR(VLOOKUP(Table1[[#This Row],[last week date]],Table1[[#All],[Date]:[Orders]],7,FALSE), "NA")</f>
        <v>1310666</v>
      </c>
      <c r="K149" s="5">
        <f>IFERROR(VLOOKUP(Table1[[#This Row],[last week date]],Table1[[#All],[Date]:[Listing]],3,FALSE),"NA")</f>
        <v>22368860</v>
      </c>
      <c r="L149" s="13">
        <f>Table1[[#This Row],[Orders]]/Table1[[#This Row],[Listing]]</f>
        <v>5.3456784497351632E-2</v>
      </c>
      <c r="M149" s="13">
        <f>IFERROR(VLOOKUP(Table1[[#This Row],[last week date]],Table1[[#All],[Date]:[Overall conversion]],11,FALSE),"NA")</f>
        <v>5.8593330192061643E-2</v>
      </c>
      <c r="N149" s="15">
        <f>IFERROR((Table1[[#This Row],[Orders]]/Table1[[#This Row],[Orders of Same day last week]])-1,"NA")</f>
        <v>-0.14081009196851069</v>
      </c>
      <c r="O149" s="12">
        <f>IFERROR(Table1[[#This Row],[Listing]]/Table1[[#This Row],[listing of same day last week]]-1,"NA")</f>
        <v>-5.8252409823299045E-2</v>
      </c>
      <c r="P149" s="6">
        <f>IFERROR(Table1[[#This Row],[Overall conversion]]/Table1[[#This Row],[overall Conversion last week same day]]-1,"NA")</f>
        <v>-8.7664341280365043E-2</v>
      </c>
      <c r="Q149" s="6">
        <f>Table1[[#This Row],[Menu]]/Table1[[#This Row],[Listing]]</f>
        <v>0.2399999620237902</v>
      </c>
      <c r="R149" s="6">
        <f>Table1[[#This Row],[Carts]]/Table1[[#This Row],[Menu]]</f>
        <v>0.383999868665587</v>
      </c>
      <c r="S149" s="6">
        <f>Table1[[#This Row],[Payments]]/Table1[[#This Row],[Carts]]</f>
        <v>0.74459997167029368</v>
      </c>
      <c r="T149" s="6">
        <f>Table1[[#This Row],[Orders]]/Table1[[#This Row],[Payments]]</f>
        <v>0.77900019715201807</v>
      </c>
      <c r="U149" s="33">
        <f>Table1[[#This Row],[L2M]]/Q142-1</f>
        <v>-2.0408193148367726E-2</v>
      </c>
      <c r="V149" s="33">
        <f>Table1[[#This Row],[M2C]]/R142-1</f>
        <v>-2.0408480062736434E-2</v>
      </c>
      <c r="W149" s="33">
        <f>Table1[[#This Row],[C2P]]/S142-1</f>
        <v>4.0816555786855169E-2</v>
      </c>
      <c r="X149" s="33">
        <f>Table1[[#This Row],[P2O]]/T142-1</f>
        <v>-8.6538396508076709E-2</v>
      </c>
    </row>
    <row r="150" spans="2:24" x14ac:dyDescent="0.3">
      <c r="B150" s="10">
        <v>43613</v>
      </c>
      <c r="C150" s="8">
        <f>B150</f>
        <v>43613</v>
      </c>
      <c r="D150" s="2">
        <v>22586034</v>
      </c>
      <c r="E150" s="2">
        <v>5477113</v>
      </c>
      <c r="F150" s="2">
        <v>2125119</v>
      </c>
      <c r="G150" s="2">
        <v>1582364</v>
      </c>
      <c r="H150" s="2">
        <v>1232661</v>
      </c>
      <c r="I150" s="11">
        <f>Table1[[#This Row],[Date]]-7</f>
        <v>43606</v>
      </c>
      <c r="J150" s="5">
        <f>IFERROR(VLOOKUP(Table1[[#This Row],[last week date]],Table1[[#All],[Date]:[Orders]],7,FALSE), "NA")</f>
        <v>1234793</v>
      </c>
      <c r="K150" s="5">
        <f>IFERROR(VLOOKUP(Table1[[#This Row],[last week date]],Table1[[#All],[Date]:[Listing]],3,FALSE),"NA")</f>
        <v>22368860</v>
      </c>
      <c r="L150" s="13">
        <f>Table1[[#This Row],[Orders]]/Table1[[#This Row],[Listing]]</f>
        <v>5.457624831344892E-2</v>
      </c>
      <c r="M150" s="13">
        <f>IFERROR(VLOOKUP(Table1[[#This Row],[last week date]],Table1[[#All],[Date]:[Overall conversion]],11,FALSE),"NA")</f>
        <v>5.5201427341402286E-2</v>
      </c>
      <c r="N150" s="15">
        <f>IFERROR((Table1[[#This Row],[Orders]]/Table1[[#This Row],[Orders of Same day last week]])-1,"NA")</f>
        <v>-1.7266051880761024E-3</v>
      </c>
      <c r="O150" s="12">
        <f>IFERROR(Table1[[#This Row],[Listing]]/Table1[[#This Row],[listing of same day last week]]-1,"NA")</f>
        <v>9.7087647738864913E-3</v>
      </c>
      <c r="P150" s="6">
        <f>IFERROR(Table1[[#This Row],[Overall conversion]]/Table1[[#This Row],[overall Conversion last week same day]]-1,"NA")</f>
        <v>-1.1325414179724769E-2</v>
      </c>
      <c r="Q150" s="6">
        <f>Table1[[#This Row],[Menu]]/Table1[[#This Row],[Listing]]</f>
        <v>0.24249998915258872</v>
      </c>
      <c r="R150" s="6">
        <f>Table1[[#This Row],[Carts]]/Table1[[#This Row],[Menu]]</f>
        <v>0.38799984590421999</v>
      </c>
      <c r="S150" s="6">
        <f>Table1[[#This Row],[Payments]]/Table1[[#This Row],[Carts]]</f>
        <v>0.74460018474259559</v>
      </c>
      <c r="T150" s="6">
        <f>Table1[[#This Row],[Orders]]/Table1[[#This Row],[Payments]]</f>
        <v>0.778999648626991</v>
      </c>
      <c r="U150" s="33">
        <f>Table1[[#This Row],[L2M]]/Q143-1</f>
        <v>5.6661207725738905E-8</v>
      </c>
      <c r="V150" s="33">
        <f>Table1[[#This Row],[M2C]]/R143-1</f>
        <v>-2.0202223232990701E-2</v>
      </c>
      <c r="W150" s="33">
        <f>Table1[[#This Row],[C2P]]/S143-1</f>
        <v>5.1546760567697358E-2</v>
      </c>
      <c r="X150" s="33">
        <f>Table1[[#This Row],[P2O]]/T143-1</f>
        <v>-4.0404270560347788E-2</v>
      </c>
    </row>
    <row r="151" spans="2:24" x14ac:dyDescent="0.3">
      <c r="B151" s="10">
        <v>43614</v>
      </c>
      <c r="C151" s="8">
        <f>B151</f>
        <v>43614</v>
      </c>
      <c r="D151" s="2">
        <v>20631473</v>
      </c>
      <c r="E151" s="2">
        <v>5261025</v>
      </c>
      <c r="F151" s="2">
        <v>2146498</v>
      </c>
      <c r="G151" s="2">
        <v>1535605</v>
      </c>
      <c r="H151" s="2">
        <v>1271788</v>
      </c>
      <c r="I151" s="11">
        <f>Table1[[#This Row],[Date]]-7</f>
        <v>43607</v>
      </c>
      <c r="J151" s="5">
        <f>IFERROR(VLOOKUP(Table1[[#This Row],[last week date]],Table1[[#All],[Date]:[Orders]],7,FALSE), "NA")</f>
        <v>1476099</v>
      </c>
      <c r="K151" s="5">
        <f>IFERROR(VLOOKUP(Table1[[#This Row],[last week date]],Table1[[#All],[Date]:[Listing]],3,FALSE),"NA")</f>
        <v>21934513</v>
      </c>
      <c r="L151" s="13">
        <f>Table1[[#This Row],[Orders]]/Table1[[#This Row],[Listing]]</f>
        <v>6.1643102264196066E-2</v>
      </c>
      <c r="M151" s="13">
        <f>IFERROR(VLOOKUP(Table1[[#This Row],[last week date]],Table1[[#All],[Date]:[Overall conversion]],11,FALSE),"NA")</f>
        <v>6.7295727058084218E-2</v>
      </c>
      <c r="N151" s="15">
        <f>IFERROR((Table1[[#This Row],[Orders]]/Table1[[#This Row],[Orders of Same day last week]])-1,"NA")</f>
        <v>-0.13841280293530445</v>
      </c>
      <c r="O151" s="12">
        <f>IFERROR(Table1[[#This Row],[Listing]]/Table1[[#This Row],[listing of same day last week]]-1,"NA")</f>
        <v>-5.940592344129092E-2</v>
      </c>
      <c r="P151" s="6">
        <f>IFERROR(Table1[[#This Row],[Overall conversion]]/Table1[[#This Row],[overall Conversion last week same day]]-1,"NA")</f>
        <v>-8.3996786140808966E-2</v>
      </c>
      <c r="Q151" s="6">
        <f>Table1[[#This Row],[Menu]]/Table1[[#This Row],[Listing]]</f>
        <v>0.25499997019117343</v>
      </c>
      <c r="R151" s="6">
        <f>Table1[[#This Row],[Carts]]/Table1[[#This Row],[Menu]]</f>
        <v>0.40799996198459426</v>
      </c>
      <c r="S151" s="6">
        <f>Table1[[#This Row],[Payments]]/Table1[[#This Row],[Carts]]</f>
        <v>0.71540015411148761</v>
      </c>
      <c r="T151" s="6">
        <f>Table1[[#This Row],[Orders]]/Table1[[#This Row],[Payments]]</f>
        <v>0.82819996027624287</v>
      </c>
      <c r="U151" s="33">
        <f>Table1[[#This Row],[L2M]]/Q144-1</f>
        <v>-9.7088365317793413E-3</v>
      </c>
      <c r="V151" s="33">
        <f>Table1[[#This Row],[M2C]]/R144-1</f>
        <v>-2.8571297953020158E-2</v>
      </c>
      <c r="W151" s="33">
        <f>Table1[[#This Row],[C2P]]/S144-1</f>
        <v>-6.6666295962671374E-2</v>
      </c>
      <c r="X151" s="33">
        <f>Table1[[#This Row],[P2O]]/T144-1</f>
        <v>2.0202100651875998E-2</v>
      </c>
    </row>
    <row r="152" spans="2:24" x14ac:dyDescent="0.3">
      <c r="B152" s="10">
        <v>43615</v>
      </c>
      <c r="C152" s="8">
        <f>B152</f>
        <v>43615</v>
      </c>
      <c r="D152" s="2">
        <v>21500167</v>
      </c>
      <c r="E152" s="2">
        <v>5428792</v>
      </c>
      <c r="F152" s="2">
        <v>2128086</v>
      </c>
      <c r="G152" s="2">
        <v>1569038</v>
      </c>
      <c r="H152" s="2">
        <v>1260879</v>
      </c>
      <c r="I152" s="11">
        <f>Table1[[#This Row],[Date]]-7</f>
        <v>43608</v>
      </c>
      <c r="J152" s="5">
        <f>IFERROR(VLOOKUP(Table1[[#This Row],[last week date]],Table1[[#All],[Date]:[Orders]],7,FALSE), "NA")</f>
        <v>1310678</v>
      </c>
      <c r="K152" s="5">
        <f>IFERROR(VLOOKUP(Table1[[#This Row],[last week date]],Table1[[#All],[Date]:[Listing]],3,FALSE),"NA")</f>
        <v>21065820</v>
      </c>
      <c r="L152" s="13">
        <f>Table1[[#This Row],[Orders]]/Table1[[#This Row],[Listing]]</f>
        <v>5.8645079361476588E-2</v>
      </c>
      <c r="M152" s="13">
        <f>IFERROR(VLOOKUP(Table1[[#This Row],[last week date]],Table1[[#All],[Date]:[Overall conversion]],11,FALSE),"NA")</f>
        <v>6.2218228390824568E-2</v>
      </c>
      <c r="N152" s="15">
        <f>IFERROR((Table1[[#This Row],[Orders]]/Table1[[#This Row],[Orders of Same day last week]])-1,"NA")</f>
        <v>-3.7994839312172735E-2</v>
      </c>
      <c r="O152" s="12">
        <f>IFERROR(Table1[[#This Row],[Listing]]/Table1[[#This Row],[listing of same day last week]]-1,"NA")</f>
        <v>2.0618565999329652E-2</v>
      </c>
      <c r="P152" s="6">
        <f>IFERROR(Table1[[#This Row],[Overall conversion]]/Table1[[#This Row],[overall Conversion last week same day]]-1,"NA")</f>
        <v>-5.7429295590083362E-2</v>
      </c>
      <c r="Q152" s="6">
        <f>Table1[[#This Row],[Menu]]/Table1[[#This Row],[Listing]]</f>
        <v>0.25249999220936281</v>
      </c>
      <c r="R152" s="6">
        <f>Table1[[#This Row],[Carts]]/Table1[[#This Row],[Menu]]</f>
        <v>0.39199991452978861</v>
      </c>
      <c r="S152" s="6">
        <f>Table1[[#This Row],[Payments]]/Table1[[#This Row],[Carts]]</f>
        <v>0.73730009031589894</v>
      </c>
      <c r="T152" s="6">
        <f>Table1[[#This Row],[Orders]]/Table1[[#This Row],[Payments]]</f>
        <v>0.80360004027945786</v>
      </c>
      <c r="U152" s="33">
        <f>Table1[[#This Row],[L2M]]/Q145-1</f>
        <v>7.2546570084597306E-8</v>
      </c>
      <c r="V152" s="33">
        <f>Table1[[#This Row],[M2C]]/R145-1</f>
        <v>-6.6666878522770645E-2</v>
      </c>
      <c r="W152" s="33">
        <f>Table1[[#This Row],[C2P]]/S145-1</f>
        <v>2.0202449109697707E-2</v>
      </c>
      <c r="X152" s="33">
        <f>Table1[[#This Row],[P2O]]/T145-1</f>
        <v>-1.0101044014995231E-2</v>
      </c>
    </row>
    <row r="153" spans="2:24" x14ac:dyDescent="0.3">
      <c r="B153" s="10">
        <v>43616</v>
      </c>
      <c r="C153" s="8">
        <f>B153</f>
        <v>43616</v>
      </c>
      <c r="D153" s="2">
        <v>22368860</v>
      </c>
      <c r="E153" s="2">
        <v>5368526</v>
      </c>
      <c r="F153" s="2">
        <v>2211832</v>
      </c>
      <c r="G153" s="2">
        <v>1598491</v>
      </c>
      <c r="H153" s="2">
        <v>1297655</v>
      </c>
      <c r="I153" s="11">
        <f>Table1[[#This Row],[Date]]-7</f>
        <v>43609</v>
      </c>
      <c r="J153" s="5">
        <f>IFERROR(VLOOKUP(Table1[[#This Row],[last week date]],Table1[[#All],[Date]:[Orders]],7,FALSE), "NA")</f>
        <v>1295850</v>
      </c>
      <c r="K153" s="5">
        <f>IFERROR(VLOOKUP(Table1[[#This Row],[last week date]],Table1[[#All],[Date]:[Listing]],3,FALSE),"NA")</f>
        <v>22368860</v>
      </c>
      <c r="L153" s="13">
        <f>Table1[[#This Row],[Orders]]/Table1[[#This Row],[Listing]]</f>
        <v>5.8011673370927261E-2</v>
      </c>
      <c r="M153" s="13">
        <f>IFERROR(VLOOKUP(Table1[[#This Row],[last week date]],Table1[[#All],[Date]:[Overall conversion]],11,FALSE),"NA")</f>
        <v>5.7930980836752521E-2</v>
      </c>
      <c r="N153" s="15">
        <f>IFERROR((Table1[[#This Row],[Orders]]/Table1[[#This Row],[Orders of Same day last week]])-1,"NA")</f>
        <v>1.3929081297989754E-3</v>
      </c>
      <c r="O153" s="12">
        <f>IFERROR(Table1[[#This Row],[Listing]]/Table1[[#This Row],[listing of same day last week]]-1,"NA")</f>
        <v>0</v>
      </c>
      <c r="P153" s="6">
        <f>IFERROR(Table1[[#This Row],[Overall conversion]]/Table1[[#This Row],[overall Conversion last week same day]]-1,"NA")</f>
        <v>1.3929081297989754E-3</v>
      </c>
      <c r="Q153" s="6">
        <f>Table1[[#This Row],[Menu]]/Table1[[#This Row],[Listing]]</f>
        <v>0.23999998211799797</v>
      </c>
      <c r="R153" s="6">
        <f>Table1[[#This Row],[Carts]]/Table1[[#This Row],[Menu]]</f>
        <v>0.41199986737514172</v>
      </c>
      <c r="S153" s="6">
        <f>Table1[[#This Row],[Payments]]/Table1[[#This Row],[Carts]]</f>
        <v>0.72270000614874907</v>
      </c>
      <c r="T153" s="6">
        <f>Table1[[#This Row],[Orders]]/Table1[[#This Row],[Payments]]</f>
        <v>0.81180000387865803</v>
      </c>
      <c r="U153" s="33">
        <f>Table1[[#This Row],[L2M]]/Q146-1</f>
        <v>1.0526288050078714E-2</v>
      </c>
      <c r="V153" s="33">
        <f>Table1[[#This Row],[M2C]]/R146-1</f>
        <v>5.1020457430180022E-2</v>
      </c>
      <c r="W153" s="33">
        <f>Table1[[#This Row],[C2P]]/S146-1</f>
        <v>-2.1872665134647917E-7</v>
      </c>
      <c r="X153" s="33">
        <f>Table1[[#This Row],[P2O]]/T146-1</f>
        <v>-5.7143018530244949E-2</v>
      </c>
    </row>
    <row r="154" spans="2:24" x14ac:dyDescent="0.3">
      <c r="B154" s="10">
        <v>43617</v>
      </c>
      <c r="C154" s="8">
        <f>B154</f>
        <v>43617</v>
      </c>
      <c r="D154" s="2">
        <v>46685340</v>
      </c>
      <c r="E154" s="2">
        <v>10196078</v>
      </c>
      <c r="F154" s="2">
        <v>3570666</v>
      </c>
      <c r="G154" s="2">
        <v>2355211</v>
      </c>
      <c r="H154" s="2">
        <v>1781953</v>
      </c>
      <c r="I154" s="11">
        <f>Table1[[#This Row],[Date]]-7</f>
        <v>43610</v>
      </c>
      <c r="J154" s="5">
        <f>IFERROR(VLOOKUP(Table1[[#This Row],[last week date]],Table1[[#All],[Date]:[Orders]],7,FALSE), "NA")</f>
        <v>1853429</v>
      </c>
      <c r="K154" s="5">
        <f>IFERROR(VLOOKUP(Table1[[#This Row],[last week date]],Table1[[#All],[Date]:[Listing]],3,FALSE),"NA")</f>
        <v>47134238</v>
      </c>
      <c r="L154" s="13">
        <f>Table1[[#This Row],[Orders]]/Table1[[#This Row],[Listing]]</f>
        <v>3.8169433916514263E-2</v>
      </c>
      <c r="M154" s="13">
        <f>IFERROR(VLOOKUP(Table1[[#This Row],[last week date]],Table1[[#All],[Date]:[Overall conversion]],11,FALSE),"NA")</f>
        <v>3.9322349923212929E-2</v>
      </c>
      <c r="N154" s="15">
        <f>IFERROR((Table1[[#This Row],[Orders]]/Table1[[#This Row],[Orders of Same day last week]])-1,"NA")</f>
        <v>-3.8564196416479901E-2</v>
      </c>
      <c r="O154" s="12">
        <f>IFERROR(Table1[[#This Row],[Listing]]/Table1[[#This Row],[listing of same day last week]]-1,"NA")</f>
        <v>-9.523820030781005E-3</v>
      </c>
      <c r="P154" s="6">
        <f>IFERROR(Table1[[#This Row],[Overall conversion]]/Table1[[#This Row],[overall Conversion last week same day]]-1,"NA")</f>
        <v>-2.9319611085045327E-2</v>
      </c>
      <c r="Q154" s="6">
        <f>Table1[[#This Row],[Menu]]/Table1[[#This Row],[Listing]]</f>
        <v>0.2183999945164799</v>
      </c>
      <c r="R154" s="6">
        <f>Table1[[#This Row],[Carts]]/Table1[[#This Row],[Menu]]</f>
        <v>0.35019994943153632</v>
      </c>
      <c r="S154" s="6">
        <f>Table1[[#This Row],[Payments]]/Table1[[#This Row],[Carts]]</f>
        <v>0.65959991777444316</v>
      </c>
      <c r="T154" s="6">
        <f>Table1[[#This Row],[Orders]]/Table1[[#This Row],[Payments]]</f>
        <v>0.75660015174861195</v>
      </c>
      <c r="U154" s="33">
        <f>Table1[[#This Row],[L2M]]/Q147-1</f>
        <v>3.9999971786605304E-2</v>
      </c>
      <c r="V154" s="33">
        <f>Table1[[#This Row],[M2C]]/R147-1</f>
        <v>-9.615532153217643E-3</v>
      </c>
      <c r="W154" s="33">
        <f>Table1[[#This Row],[C2P]]/S147-1</f>
        <v>-6.7307808576862138E-2</v>
      </c>
      <c r="X154" s="33">
        <f>Table1[[#This Row],[P2O]]/T147-1</f>
        <v>1.0417283644619912E-2</v>
      </c>
    </row>
    <row r="155" spans="2:24" x14ac:dyDescent="0.3">
      <c r="B155" s="10">
        <v>43618</v>
      </c>
      <c r="C155" s="8">
        <f>B155</f>
        <v>43618</v>
      </c>
      <c r="D155" s="2">
        <v>43543058</v>
      </c>
      <c r="E155" s="2">
        <v>9144042</v>
      </c>
      <c r="F155" s="2">
        <v>3046794</v>
      </c>
      <c r="G155" s="2">
        <v>2175411</v>
      </c>
      <c r="H155" s="2">
        <v>1713789</v>
      </c>
      <c r="I155" s="11">
        <f>Table1[[#This Row],[Date]]-7</f>
        <v>43611</v>
      </c>
      <c r="J155" s="5">
        <f>IFERROR(VLOOKUP(Table1[[#This Row],[last week date]],Table1[[#All],[Date]:[Orders]],7,FALSE), "NA")</f>
        <v>1695580</v>
      </c>
      <c r="K155" s="5">
        <f>IFERROR(VLOOKUP(Table1[[#This Row],[last week date]],Table1[[#All],[Date]:[Listing]],3,FALSE),"NA")</f>
        <v>47134238</v>
      </c>
      <c r="L155" s="13">
        <f>Table1[[#This Row],[Orders]]/Table1[[#This Row],[Listing]]</f>
        <v>3.935848970460458E-2</v>
      </c>
      <c r="M155" s="13">
        <f>IFERROR(VLOOKUP(Table1[[#This Row],[last week date]],Table1[[#All],[Date]:[Overall conversion]],11,FALSE),"NA")</f>
        <v>3.5973425517136823E-2</v>
      </c>
      <c r="N155" s="15">
        <f>IFERROR((Table1[[#This Row],[Orders]]/Table1[[#This Row],[Orders of Same day last week]])-1,"NA")</f>
        <v>1.0739098125715163E-2</v>
      </c>
      <c r="O155" s="12">
        <f>IFERROR(Table1[[#This Row],[Listing]]/Table1[[#This Row],[listing of same day last week]]-1,"NA")</f>
        <v>-7.6190475382247658E-2</v>
      </c>
      <c r="P155" s="6">
        <f>IFERROR(Table1[[#This Row],[Overall conversion]]/Table1[[#This Row],[overall Conversion last week same day]]-1,"NA")</f>
        <v>9.4099022787118125E-2</v>
      </c>
      <c r="Q155" s="6">
        <f>Table1[[#This Row],[Menu]]/Table1[[#This Row],[Listing]]</f>
        <v>0.2099999958661608</v>
      </c>
      <c r="R155" s="6">
        <f>Table1[[#This Row],[Carts]]/Table1[[#This Row],[Menu]]</f>
        <v>0.33319991312375863</v>
      </c>
      <c r="S155" s="6">
        <f>Table1[[#This Row],[Payments]]/Table1[[#This Row],[Carts]]</f>
        <v>0.71400002756996372</v>
      </c>
      <c r="T155" s="6">
        <f>Table1[[#This Row],[Orders]]/Table1[[#This Row],[Payments]]</f>
        <v>0.78780009846415233</v>
      </c>
      <c r="U155" s="33">
        <f>Table1[[#This Row],[L2M]]/Q148-1</f>
        <v>1.0100998484228407E-2</v>
      </c>
      <c r="V155" s="33">
        <f>Table1[[#This Row],[M2C]]/R148-1</f>
        <v>-2.9703215442501651E-2</v>
      </c>
      <c r="W155" s="33">
        <f>Table1[[#This Row],[C2P]]/S148-1</f>
        <v>5.0000334220591025E-2</v>
      </c>
      <c r="X155" s="33">
        <f>Table1[[#This Row],[P2O]]/T148-1</f>
        <v>6.3157972439415566E-2</v>
      </c>
    </row>
    <row r="156" spans="2:24" x14ac:dyDescent="0.3">
      <c r="B156" s="10">
        <v>43619</v>
      </c>
      <c r="C156" s="8">
        <f>B156</f>
        <v>43619</v>
      </c>
      <c r="D156" s="2">
        <v>21500167</v>
      </c>
      <c r="E156" s="2">
        <v>5375041</v>
      </c>
      <c r="F156" s="2">
        <v>2150016</v>
      </c>
      <c r="G156" s="2">
        <v>1506731</v>
      </c>
      <c r="H156" s="2">
        <v>1186099</v>
      </c>
      <c r="I156" s="11">
        <f>Table1[[#This Row],[Date]]-7</f>
        <v>43612</v>
      </c>
      <c r="J156" s="5">
        <f>IFERROR(VLOOKUP(Table1[[#This Row],[last week date]],Table1[[#All],[Date]:[Orders]],7,FALSE), "NA")</f>
        <v>1126111</v>
      </c>
      <c r="K156" s="5">
        <f>IFERROR(VLOOKUP(Table1[[#This Row],[last week date]],Table1[[#All],[Date]:[Listing]],3,FALSE),"NA")</f>
        <v>21065820</v>
      </c>
      <c r="L156" s="13">
        <f>Table1[[#This Row],[Orders]]/Table1[[#This Row],[Listing]]</f>
        <v>5.5166966842629638E-2</v>
      </c>
      <c r="M156" s="13">
        <f>IFERROR(VLOOKUP(Table1[[#This Row],[last week date]],Table1[[#All],[Date]:[Overall conversion]],11,FALSE),"NA")</f>
        <v>5.3456784497351632E-2</v>
      </c>
      <c r="N156" s="15">
        <f>IFERROR((Table1[[#This Row],[Orders]]/Table1[[#This Row],[Orders of Same day last week]])-1,"NA")</f>
        <v>5.3270059523439439E-2</v>
      </c>
      <c r="O156" s="12">
        <f>IFERROR(Table1[[#This Row],[Listing]]/Table1[[#This Row],[listing of same day last week]]-1,"NA")</f>
        <v>2.0618565999329652E-2</v>
      </c>
      <c r="P156" s="6">
        <f>IFERROR(Table1[[#This Row],[Overall conversion]]/Table1[[#This Row],[overall Conversion last week same day]]-1,"NA")</f>
        <v>3.1991867100849225E-2</v>
      </c>
      <c r="Q156" s="6">
        <f>Table1[[#This Row],[Menu]]/Table1[[#This Row],[Listing]]</f>
        <v>0.24999996511655004</v>
      </c>
      <c r="R156" s="6">
        <f>Table1[[#This Row],[Carts]]/Table1[[#This Row],[Menu]]</f>
        <v>0.39999992558196301</v>
      </c>
      <c r="S156" s="6">
        <f>Table1[[#This Row],[Payments]]/Table1[[#This Row],[Carts]]</f>
        <v>0.70079990102399237</v>
      </c>
      <c r="T156" s="6">
        <f>Table1[[#This Row],[Orders]]/Table1[[#This Row],[Payments]]</f>
        <v>0.78720023680404794</v>
      </c>
      <c r="U156" s="33">
        <f>Table1[[#This Row],[L2M]]/Q149-1</f>
        <v>4.1666686146261123E-2</v>
      </c>
      <c r="V156" s="33">
        <f>Table1[[#This Row],[M2C]]/R149-1</f>
        <v>4.1666829137147365E-2</v>
      </c>
      <c r="W156" s="33">
        <f>Table1[[#This Row],[C2P]]/S149-1</f>
        <v>-5.8823626528011541E-2</v>
      </c>
      <c r="X156" s="33">
        <f>Table1[[#This Row],[P2O]]/T149-1</f>
        <v>1.0526364026618662E-2</v>
      </c>
    </row>
    <row r="157" spans="2:24" x14ac:dyDescent="0.3">
      <c r="B157" s="10">
        <v>43620</v>
      </c>
      <c r="C157" s="8">
        <f>B157</f>
        <v>43620</v>
      </c>
      <c r="D157" s="2">
        <v>22368860</v>
      </c>
      <c r="E157" s="2">
        <v>5759981</v>
      </c>
      <c r="F157" s="2">
        <v>2280952</v>
      </c>
      <c r="G157" s="2">
        <v>1715048</v>
      </c>
      <c r="H157" s="2">
        <v>1392276</v>
      </c>
      <c r="I157" s="11">
        <f>Table1[[#This Row],[Date]]-7</f>
        <v>43613</v>
      </c>
      <c r="J157" s="5">
        <f>IFERROR(VLOOKUP(Table1[[#This Row],[last week date]],Table1[[#All],[Date]:[Orders]],7,FALSE), "NA")</f>
        <v>1232661</v>
      </c>
      <c r="K157" s="5">
        <f>IFERROR(VLOOKUP(Table1[[#This Row],[last week date]],Table1[[#All],[Date]:[Listing]],3,FALSE),"NA")</f>
        <v>22586034</v>
      </c>
      <c r="L157" s="13">
        <f>Table1[[#This Row],[Orders]]/Table1[[#This Row],[Listing]]</f>
        <v>6.2241705656881932E-2</v>
      </c>
      <c r="M157" s="13">
        <f>IFERROR(VLOOKUP(Table1[[#This Row],[last week date]],Table1[[#All],[Date]:[Overall conversion]],11,FALSE),"NA")</f>
        <v>5.457624831344892E-2</v>
      </c>
      <c r="N157" s="15">
        <f>IFERROR((Table1[[#This Row],[Orders]]/Table1[[#This Row],[Orders of Same day last week]])-1,"NA")</f>
        <v>0.12948815611104747</v>
      </c>
      <c r="O157" s="12">
        <f>IFERROR(Table1[[#This Row],[Listing]]/Table1[[#This Row],[listing of same day last week]]-1,"NA")</f>
        <v>-9.6154110101844825E-3</v>
      </c>
      <c r="P157" s="6">
        <f>IFERROR(Table1[[#This Row],[Overall conversion]]/Table1[[#This Row],[overall Conversion last week same day]]-1,"NA")</f>
        <v>0.14045409093362049</v>
      </c>
      <c r="Q157" s="6">
        <f>Table1[[#This Row],[Menu]]/Table1[[#This Row],[Listing]]</f>
        <v>0.2574999798827477</v>
      </c>
      <c r="R157" s="6">
        <f>Table1[[#This Row],[Carts]]/Table1[[#This Row],[Menu]]</f>
        <v>0.3959999173608385</v>
      </c>
      <c r="S157" s="6">
        <f>Table1[[#This Row],[Payments]]/Table1[[#This Row],[Carts]]</f>
        <v>0.75190008382464868</v>
      </c>
      <c r="T157" s="6">
        <f>Table1[[#This Row],[Orders]]/Table1[[#This Row],[Payments]]</f>
        <v>0.81180001959128845</v>
      </c>
      <c r="U157" s="33">
        <f>Table1[[#This Row],[L2M]]/Q150-1</f>
        <v>6.1855634643845248E-2</v>
      </c>
      <c r="V157" s="33">
        <f>Table1[[#This Row],[M2C]]/R150-1</f>
        <v>2.0618749056393604E-2</v>
      </c>
      <c r="W157" s="33">
        <f>Table1[[#This Row],[C2P]]/S150-1</f>
        <v>9.8037836031112935E-3</v>
      </c>
      <c r="X157" s="33">
        <f>Table1[[#This Row],[P2O]]/T150-1</f>
        <v>4.2105758355743816E-2</v>
      </c>
    </row>
    <row r="158" spans="2:24" x14ac:dyDescent="0.3">
      <c r="B158" s="10">
        <v>43621</v>
      </c>
      <c r="C158" s="8">
        <f>B158</f>
        <v>43621</v>
      </c>
      <c r="D158" s="2">
        <v>22368860</v>
      </c>
      <c r="E158" s="2">
        <v>5536293</v>
      </c>
      <c r="F158" s="2">
        <v>2170226</v>
      </c>
      <c r="G158" s="2">
        <v>1536737</v>
      </c>
      <c r="H158" s="2">
        <v>1247523</v>
      </c>
      <c r="I158" s="11">
        <f>Table1[[#This Row],[Date]]-7</f>
        <v>43614</v>
      </c>
      <c r="J158" s="5">
        <f>IFERROR(VLOOKUP(Table1[[#This Row],[last week date]],Table1[[#All],[Date]:[Orders]],7,FALSE), "NA")</f>
        <v>1271788</v>
      </c>
      <c r="K158" s="5">
        <f>IFERROR(VLOOKUP(Table1[[#This Row],[last week date]],Table1[[#All],[Date]:[Listing]],3,FALSE),"NA")</f>
        <v>20631473</v>
      </c>
      <c r="L158" s="13">
        <f>Table1[[#This Row],[Orders]]/Table1[[#This Row],[Listing]]</f>
        <v>5.5770522056108357E-2</v>
      </c>
      <c r="M158" s="13">
        <f>IFERROR(VLOOKUP(Table1[[#This Row],[last week date]],Table1[[#All],[Date]:[Overall conversion]],11,FALSE),"NA")</f>
        <v>6.1643102264196066E-2</v>
      </c>
      <c r="N158" s="15">
        <f>IFERROR((Table1[[#This Row],[Orders]]/Table1[[#This Row],[Orders of Same day last week]])-1,"NA")</f>
        <v>-1.9079437767929863E-2</v>
      </c>
      <c r="O158" s="12">
        <f>IFERROR(Table1[[#This Row],[Listing]]/Table1[[#This Row],[listing of same day last week]]-1,"NA")</f>
        <v>8.4210516621862075E-2</v>
      </c>
      <c r="P158" s="6">
        <f>IFERROR(Table1[[#This Row],[Overall conversion]]/Table1[[#This Row],[overall Conversion last week same day]]-1,"NA")</f>
        <v>-9.5267434512274041E-2</v>
      </c>
      <c r="Q158" s="6">
        <f>Table1[[#This Row],[Menu]]/Table1[[#This Row],[Listing]]</f>
        <v>0.24750000670575076</v>
      </c>
      <c r="R158" s="6">
        <f>Table1[[#This Row],[Carts]]/Table1[[#This Row],[Menu]]</f>
        <v>0.39199984538390581</v>
      </c>
      <c r="S158" s="6">
        <f>Table1[[#This Row],[Payments]]/Table1[[#This Row],[Carts]]</f>
        <v>0.70809998590008594</v>
      </c>
      <c r="T158" s="6">
        <f>Table1[[#This Row],[Orders]]/Table1[[#This Row],[Payments]]</f>
        <v>0.81179993713953658</v>
      </c>
      <c r="U158" s="33">
        <f>Table1[[#This Row],[L2M]]/Q151-1</f>
        <v>-2.9411624949602699E-2</v>
      </c>
      <c r="V158" s="33">
        <f>Table1[[#This Row],[M2C]]/R151-1</f>
        <v>-3.9215975714460005E-2</v>
      </c>
      <c r="W158" s="33">
        <f>Table1[[#This Row],[C2P]]/S151-1</f>
        <v>-1.0204314563600159E-2</v>
      </c>
      <c r="X158" s="33">
        <f>Table1[[#This Row],[P2O]]/T151-1</f>
        <v>-1.9802009083936811E-2</v>
      </c>
    </row>
    <row r="159" spans="2:24" x14ac:dyDescent="0.3">
      <c r="B159" s="10">
        <v>43622</v>
      </c>
      <c r="C159" s="8">
        <f>B159</f>
        <v>43622</v>
      </c>
      <c r="D159" s="2">
        <v>22368860</v>
      </c>
      <c r="E159" s="2">
        <v>5815903</v>
      </c>
      <c r="F159" s="2">
        <v>2326361</v>
      </c>
      <c r="G159" s="2">
        <v>1766173</v>
      </c>
      <c r="H159" s="2">
        <v>1477227</v>
      </c>
      <c r="I159" s="11">
        <f>Table1[[#This Row],[Date]]-7</f>
        <v>43615</v>
      </c>
      <c r="J159" s="5">
        <f>IFERROR(VLOOKUP(Table1[[#This Row],[last week date]],Table1[[#All],[Date]:[Orders]],7,FALSE), "NA")</f>
        <v>1260879</v>
      </c>
      <c r="K159" s="5">
        <f>IFERROR(VLOOKUP(Table1[[#This Row],[last week date]],Table1[[#All],[Date]:[Listing]],3,FALSE),"NA")</f>
        <v>21500167</v>
      </c>
      <c r="L159" s="13">
        <f>Table1[[#This Row],[Orders]]/Table1[[#This Row],[Listing]]</f>
        <v>6.6039440543684394E-2</v>
      </c>
      <c r="M159" s="13">
        <f>IFERROR(VLOOKUP(Table1[[#This Row],[last week date]],Table1[[#All],[Date]:[Overall conversion]],11,FALSE),"NA")</f>
        <v>5.8645079361476588E-2</v>
      </c>
      <c r="N159" s="15">
        <f>IFERROR((Table1[[#This Row],[Orders]]/Table1[[#This Row],[Orders of Same day last week]])-1,"NA")</f>
        <v>0.17158506089799253</v>
      </c>
      <c r="O159" s="12">
        <f>IFERROR(Table1[[#This Row],[Listing]]/Table1[[#This Row],[listing of same day last week]]-1,"NA")</f>
        <v>4.0404011745583279E-2</v>
      </c>
      <c r="P159" s="6">
        <f>IFERROR(Table1[[#This Row],[Overall conversion]]/Table1[[#This Row],[overall Conversion last week same day]]-1,"NA")</f>
        <v>0.12608664294970828</v>
      </c>
      <c r="Q159" s="6">
        <f>Table1[[#This Row],[Menu]]/Table1[[#This Row],[Listing]]</f>
        <v>0.25999997317699697</v>
      </c>
      <c r="R159" s="6">
        <f>Table1[[#This Row],[Carts]]/Table1[[#This Row],[Menu]]</f>
        <v>0.39999996561153101</v>
      </c>
      <c r="S159" s="6">
        <f>Table1[[#This Row],[Payments]]/Table1[[#This Row],[Carts]]</f>
        <v>0.75919988342308009</v>
      </c>
      <c r="T159" s="6">
        <f>Table1[[#This Row],[Orders]]/Table1[[#This Row],[Payments]]</f>
        <v>0.83639994496575365</v>
      </c>
      <c r="U159" s="33">
        <f>Table1[[#This Row],[L2M]]/Q152-1</f>
        <v>2.9702895837776744E-2</v>
      </c>
      <c r="V159" s="33">
        <f>Table1[[#This Row],[M2C]]/R152-1</f>
        <v>2.0408298025622384E-2</v>
      </c>
      <c r="W159" s="33">
        <f>Table1[[#This Row],[C2P]]/S152-1</f>
        <v>2.97026860498526E-2</v>
      </c>
      <c r="X159" s="33">
        <f>Table1[[#This Row],[P2O]]/T152-1</f>
        <v>4.0816205876357925E-2</v>
      </c>
    </row>
    <row r="160" spans="2:24" x14ac:dyDescent="0.3">
      <c r="B160" s="10">
        <v>43623</v>
      </c>
      <c r="C160" s="8">
        <f>B160</f>
        <v>43623</v>
      </c>
      <c r="D160" s="2">
        <v>21065820</v>
      </c>
      <c r="E160" s="2">
        <v>5477113</v>
      </c>
      <c r="F160" s="2">
        <v>2278479</v>
      </c>
      <c r="G160" s="2">
        <v>1596758</v>
      </c>
      <c r="H160" s="2">
        <v>1348621</v>
      </c>
      <c r="I160" s="11">
        <f>Table1[[#This Row],[Date]]-7</f>
        <v>43616</v>
      </c>
      <c r="J160" s="5">
        <f>IFERROR(VLOOKUP(Table1[[#This Row],[last week date]],Table1[[#All],[Date]:[Orders]],7,FALSE), "NA")</f>
        <v>1297655</v>
      </c>
      <c r="K160" s="5">
        <f>IFERROR(VLOOKUP(Table1[[#This Row],[last week date]],Table1[[#All],[Date]:[Listing]],3,FALSE),"NA")</f>
        <v>22368860</v>
      </c>
      <c r="L160" s="13">
        <f>Table1[[#This Row],[Orders]]/Table1[[#This Row],[Listing]]</f>
        <v>6.4019392551536089E-2</v>
      </c>
      <c r="M160" s="13">
        <f>IFERROR(VLOOKUP(Table1[[#This Row],[last week date]],Table1[[#All],[Date]:[Overall conversion]],11,FALSE),"NA")</f>
        <v>5.8011673370927261E-2</v>
      </c>
      <c r="N160" s="15">
        <f>IFERROR((Table1[[#This Row],[Orders]]/Table1[[#This Row],[Orders of Same day last week]])-1,"NA")</f>
        <v>3.9275462276182838E-2</v>
      </c>
      <c r="O160" s="12">
        <f>IFERROR(Table1[[#This Row],[Listing]]/Table1[[#This Row],[listing of same day last week]]-1,"NA")</f>
        <v>-5.8252409823299045E-2</v>
      </c>
      <c r="P160" s="6">
        <f>IFERROR(Table1[[#This Row],[Overall conversion]]/Table1[[#This Row],[overall Conversion last week same day]]-1,"NA")</f>
        <v>0.10356052207278021</v>
      </c>
      <c r="Q160" s="6">
        <f>Table1[[#This Row],[Menu]]/Table1[[#This Row],[Listing]]</f>
        <v>0.25999999050594758</v>
      </c>
      <c r="R160" s="6">
        <f>Table1[[#This Row],[Carts]]/Table1[[#This Row],[Menu]]</f>
        <v>0.41599999853937647</v>
      </c>
      <c r="S160" s="6">
        <f>Table1[[#This Row],[Payments]]/Table1[[#This Row],[Carts]]</f>
        <v>0.7007999634844122</v>
      </c>
      <c r="T160" s="6">
        <f>Table1[[#This Row],[Orders]]/Table1[[#This Row],[Payments]]</f>
        <v>0.84459949472618889</v>
      </c>
      <c r="U160" s="33">
        <f>Table1[[#This Row],[L2M]]/Q153-1</f>
        <v>8.3333374492154944E-2</v>
      </c>
      <c r="V160" s="33">
        <f>Table1[[#This Row],[M2C]]/R153-1</f>
        <v>9.7090593492654698E-3</v>
      </c>
      <c r="W160" s="33">
        <f>Table1[[#This Row],[C2P]]/S153-1</f>
        <v>-3.0303089079854462E-2</v>
      </c>
      <c r="X160" s="33">
        <f>Table1[[#This Row],[P2O]]/T153-1</f>
        <v>4.0403413021458334E-2</v>
      </c>
    </row>
    <row r="161" spans="2:24" x14ac:dyDescent="0.3">
      <c r="B161" s="10">
        <v>43624</v>
      </c>
      <c r="C161" s="8">
        <f>B161</f>
        <v>43624</v>
      </c>
      <c r="D161" s="2">
        <v>42645263</v>
      </c>
      <c r="E161" s="2">
        <v>8597285</v>
      </c>
      <c r="F161" s="2">
        <v>2776923</v>
      </c>
      <c r="G161" s="2">
        <v>1926073</v>
      </c>
      <c r="H161" s="2">
        <v>1427220</v>
      </c>
      <c r="I161" s="11">
        <f>Table1[[#This Row],[Date]]-7</f>
        <v>43617</v>
      </c>
      <c r="J161" s="5">
        <f>IFERROR(VLOOKUP(Table1[[#This Row],[last week date]],Table1[[#All],[Date]:[Orders]],7,FALSE), "NA")</f>
        <v>1781953</v>
      </c>
      <c r="K161" s="5">
        <f>IFERROR(VLOOKUP(Table1[[#This Row],[last week date]],Table1[[#All],[Date]:[Listing]],3,FALSE),"NA")</f>
        <v>46685340</v>
      </c>
      <c r="L161" s="13">
        <f>Table1[[#This Row],[Orders]]/Table1[[#This Row],[Listing]]</f>
        <v>3.3467257547456095E-2</v>
      </c>
      <c r="M161" s="13">
        <f>IFERROR(VLOOKUP(Table1[[#This Row],[last week date]],Table1[[#All],[Date]:[Overall conversion]],11,FALSE),"NA")</f>
        <v>3.8169433916514263E-2</v>
      </c>
      <c r="N161" s="15">
        <f>IFERROR((Table1[[#This Row],[Orders]]/Table1[[#This Row],[Orders of Same day last week]])-1,"NA")</f>
        <v>-0.19906978466884373</v>
      </c>
      <c r="O161" s="12">
        <f>IFERROR(Table1[[#This Row],[Listing]]/Table1[[#This Row],[listing of same day last week]]-1,"NA")</f>
        <v>-8.6538450828461344E-2</v>
      </c>
      <c r="P161" s="6">
        <f>IFERROR(Table1[[#This Row],[Overall conversion]]/Table1[[#This Row],[overall Conversion last week same day]]-1,"NA")</f>
        <v>-0.12319219560193007</v>
      </c>
      <c r="Q161" s="6">
        <f>Table1[[#This Row],[Menu]]/Table1[[#This Row],[Listing]]</f>
        <v>0.20159999951225532</v>
      </c>
      <c r="R161" s="6">
        <f>Table1[[#This Row],[Carts]]/Table1[[#This Row],[Menu]]</f>
        <v>0.32299999360263154</v>
      </c>
      <c r="S161" s="6">
        <f>Table1[[#This Row],[Payments]]/Table1[[#This Row],[Carts]]</f>
        <v>0.69359971450414726</v>
      </c>
      <c r="T161" s="6">
        <f>Table1[[#This Row],[Orders]]/Table1[[#This Row],[Payments]]</f>
        <v>0.7409999517152257</v>
      </c>
      <c r="U161" s="33">
        <f>Table1[[#This Row],[L2M]]/Q154-1</f>
        <v>-7.6923055980007815E-2</v>
      </c>
      <c r="V161" s="33">
        <f>Table1[[#This Row],[M2C]]/R154-1</f>
        <v>-7.766978799699209E-2</v>
      </c>
      <c r="W161" s="33">
        <f>Table1[[#This Row],[C2P]]/S154-1</f>
        <v>5.1546090006231227E-2</v>
      </c>
      <c r="X161" s="33">
        <f>Table1[[#This Row],[P2O]]/T154-1</f>
        <v>-2.0618816950184193E-2</v>
      </c>
    </row>
    <row r="162" spans="2:24" x14ac:dyDescent="0.3">
      <c r="B162" s="10">
        <v>43625</v>
      </c>
      <c r="C162" s="8">
        <f>B162</f>
        <v>43625</v>
      </c>
      <c r="D162" s="2">
        <v>44889750</v>
      </c>
      <c r="E162" s="2">
        <v>9803921</v>
      </c>
      <c r="F162" s="2">
        <v>3333333</v>
      </c>
      <c r="G162" s="2">
        <v>2153333</v>
      </c>
      <c r="H162" s="2">
        <v>1646008</v>
      </c>
      <c r="I162" s="11">
        <f>Table1[[#This Row],[Date]]-7</f>
        <v>43618</v>
      </c>
      <c r="J162" s="5">
        <f>IFERROR(VLOOKUP(Table1[[#This Row],[last week date]],Table1[[#All],[Date]:[Orders]],7,FALSE), "NA")</f>
        <v>1713789</v>
      </c>
      <c r="K162" s="5">
        <f>IFERROR(VLOOKUP(Table1[[#This Row],[last week date]],Table1[[#All],[Date]:[Listing]],3,FALSE),"NA")</f>
        <v>43543058</v>
      </c>
      <c r="L162" s="13">
        <f>Table1[[#This Row],[Orders]]/Table1[[#This Row],[Listing]]</f>
        <v>3.6667791645086018E-2</v>
      </c>
      <c r="M162" s="13">
        <f>IFERROR(VLOOKUP(Table1[[#This Row],[last week date]],Table1[[#All],[Date]:[Overall conversion]],11,FALSE),"NA")</f>
        <v>3.935848970460458E-2</v>
      </c>
      <c r="N162" s="15">
        <f>IFERROR((Table1[[#This Row],[Orders]]/Table1[[#This Row],[Orders of Same day last week]])-1,"NA")</f>
        <v>-3.9550376388225117E-2</v>
      </c>
      <c r="O162" s="12">
        <f>IFERROR(Table1[[#This Row],[Listing]]/Table1[[#This Row],[listing of same day last week]]-1,"NA")</f>
        <v>3.0927823213518835E-2</v>
      </c>
      <c r="P162" s="6">
        <f>IFERROR(Table1[[#This Row],[Overall conversion]]/Table1[[#This Row],[overall Conversion last week same day]]-1,"NA")</f>
        <v>-6.8363854398706181E-2</v>
      </c>
      <c r="Q162" s="6">
        <f>Table1[[#This Row],[Menu]]/Table1[[#This Row],[Listing]]</f>
        <v>0.21839999108927985</v>
      </c>
      <c r="R162" s="6">
        <f>Table1[[#This Row],[Carts]]/Table1[[#This Row],[Menu]]</f>
        <v>0.33999998571999918</v>
      </c>
      <c r="S162" s="6">
        <f>Table1[[#This Row],[Payments]]/Table1[[#This Row],[Carts]]</f>
        <v>0.64599996459999642</v>
      </c>
      <c r="T162" s="6">
        <f>Table1[[#This Row],[Orders]]/Table1[[#This Row],[Payments]]</f>
        <v>0.76440011832819166</v>
      </c>
      <c r="U162" s="33">
        <f>Table1[[#This Row],[L2M]]/Q155-1</f>
        <v>3.9999978040345274E-2</v>
      </c>
      <c r="V162" s="33">
        <f>Table1[[#This Row],[M2C]]/R155-1</f>
        <v>2.0408386462318351E-2</v>
      </c>
      <c r="W162" s="33">
        <f>Table1[[#This Row],[C2P]]/S155-1</f>
        <v>-9.5238179753857288E-2</v>
      </c>
      <c r="X162" s="33">
        <f>Table1[[#This Row],[P2O]]/T155-1</f>
        <v>-2.9702941369999625E-2</v>
      </c>
    </row>
    <row r="163" spans="2:24" x14ac:dyDescent="0.3">
      <c r="B163" s="10">
        <v>43626</v>
      </c>
      <c r="C163" s="8">
        <f>B163</f>
        <v>43626</v>
      </c>
      <c r="D163" s="2">
        <v>21934513</v>
      </c>
      <c r="E163" s="2">
        <v>5319119</v>
      </c>
      <c r="F163" s="2">
        <v>2212753</v>
      </c>
      <c r="G163" s="2">
        <v>1647616</v>
      </c>
      <c r="H163" s="2">
        <v>1310514</v>
      </c>
      <c r="I163" s="11">
        <f>Table1[[#This Row],[Date]]-7</f>
        <v>43619</v>
      </c>
      <c r="J163" s="5">
        <f>IFERROR(VLOOKUP(Table1[[#This Row],[last week date]],Table1[[#All],[Date]:[Orders]],7,FALSE), "NA")</f>
        <v>1186099</v>
      </c>
      <c r="K163" s="5">
        <f>IFERROR(VLOOKUP(Table1[[#This Row],[last week date]],Table1[[#All],[Date]:[Listing]],3,FALSE),"NA")</f>
        <v>21500167</v>
      </c>
      <c r="L163" s="13">
        <f>Table1[[#This Row],[Orders]]/Table1[[#This Row],[Listing]]</f>
        <v>5.9746664993200443E-2</v>
      </c>
      <c r="M163" s="13">
        <f>IFERROR(VLOOKUP(Table1[[#This Row],[last week date]],Table1[[#All],[Date]:[Overall conversion]],11,FALSE),"NA")</f>
        <v>5.5166966842629638E-2</v>
      </c>
      <c r="N163" s="15">
        <f>IFERROR((Table1[[#This Row],[Orders]]/Table1[[#This Row],[Orders of Same day last week]])-1,"NA")</f>
        <v>0.10489427948257268</v>
      </c>
      <c r="O163" s="12">
        <f>IFERROR(Table1[[#This Row],[Listing]]/Table1[[#This Row],[listing of same day last week]]-1,"NA")</f>
        <v>2.0201982617158221E-2</v>
      </c>
      <c r="P163" s="6">
        <f>IFERROR(Table1[[#This Row],[Overall conversion]]/Table1[[#This Row],[overall Conversion last week same day]]-1,"NA")</f>
        <v>8.3015224738292037E-2</v>
      </c>
      <c r="Q163" s="6">
        <f>Table1[[#This Row],[Menu]]/Table1[[#This Row],[Listing]]</f>
        <v>0.24249998164992312</v>
      </c>
      <c r="R163" s="6">
        <f>Table1[[#This Row],[Carts]]/Table1[[#This Row],[Menu]]</f>
        <v>0.41599990524746672</v>
      </c>
      <c r="S163" s="6">
        <f>Table1[[#This Row],[Payments]]/Table1[[#This Row],[Carts]]</f>
        <v>0.74460005251376904</v>
      </c>
      <c r="T163" s="6">
        <f>Table1[[#This Row],[Orders]]/Table1[[#This Row],[Payments]]</f>
        <v>0.79540014178060903</v>
      </c>
      <c r="U163" s="33">
        <f>Table1[[#This Row],[L2M]]/Q156-1</f>
        <v>-2.9999938052512998E-2</v>
      </c>
      <c r="V163" s="33">
        <f>Table1[[#This Row],[M2C]]/R156-1</f>
        <v>3.9999956605554887E-2</v>
      </c>
      <c r="W163" s="33">
        <f>Table1[[#This Row],[C2P]]/S156-1</f>
        <v>6.2500224994006093E-2</v>
      </c>
      <c r="X163" s="33">
        <f>Table1[[#This Row],[P2O]]/T156-1</f>
        <v>1.0416542822512254E-2</v>
      </c>
    </row>
    <row r="164" spans="2:24" x14ac:dyDescent="0.3">
      <c r="B164" s="10">
        <v>43627</v>
      </c>
      <c r="C164" s="8">
        <f>B164</f>
        <v>43627</v>
      </c>
      <c r="D164" s="2">
        <v>22368860</v>
      </c>
      <c r="E164" s="2">
        <v>5759981</v>
      </c>
      <c r="F164" s="2">
        <v>2350072</v>
      </c>
      <c r="G164" s="2">
        <v>1681241</v>
      </c>
      <c r="H164" s="2">
        <v>1309687</v>
      </c>
      <c r="I164" s="11">
        <f>Table1[[#This Row],[Date]]-7</f>
        <v>43620</v>
      </c>
      <c r="J164" s="5">
        <f>IFERROR(VLOOKUP(Table1[[#This Row],[last week date]],Table1[[#All],[Date]:[Orders]],7,FALSE), "NA")</f>
        <v>1392276</v>
      </c>
      <c r="K164" s="5">
        <f>IFERROR(VLOOKUP(Table1[[#This Row],[last week date]],Table1[[#All],[Date]:[Listing]],3,FALSE),"NA")</f>
        <v>22368860</v>
      </c>
      <c r="L164" s="13">
        <f>Table1[[#This Row],[Orders]]/Table1[[#This Row],[Listing]]</f>
        <v>5.8549563992085427E-2</v>
      </c>
      <c r="M164" s="13">
        <f>IFERROR(VLOOKUP(Table1[[#This Row],[last week date]],Table1[[#All],[Date]:[Overall conversion]],11,FALSE),"NA")</f>
        <v>6.2241705656881932E-2</v>
      </c>
      <c r="N164" s="15">
        <f>IFERROR((Table1[[#This Row],[Orders]]/Table1[[#This Row],[Orders of Same day last week]])-1,"NA")</f>
        <v>-5.9319416552465198E-2</v>
      </c>
      <c r="O164" s="12">
        <f>IFERROR(Table1[[#This Row],[Listing]]/Table1[[#This Row],[listing of same day last week]]-1,"NA")</f>
        <v>0</v>
      </c>
      <c r="P164" s="6">
        <f>IFERROR(Table1[[#This Row],[Overall conversion]]/Table1[[#This Row],[overall Conversion last week same day]]-1,"NA")</f>
        <v>-5.9319416552465198E-2</v>
      </c>
      <c r="Q164" s="6">
        <f>Table1[[#This Row],[Menu]]/Table1[[#This Row],[Listing]]</f>
        <v>0.2574999798827477</v>
      </c>
      <c r="R164" s="6">
        <f>Table1[[#This Row],[Carts]]/Table1[[#This Row],[Menu]]</f>
        <v>0.40799995694430241</v>
      </c>
      <c r="S164" s="6">
        <f>Table1[[#This Row],[Payments]]/Table1[[#This Row],[Carts]]</f>
        <v>0.71539978349599498</v>
      </c>
      <c r="T164" s="6">
        <f>Table1[[#This Row],[Orders]]/Table1[[#This Row],[Payments]]</f>
        <v>0.77900015524246669</v>
      </c>
      <c r="U164" s="33">
        <f>Table1[[#This Row],[L2M]]/Q157-1</f>
        <v>0</v>
      </c>
      <c r="V164" s="33">
        <f>Table1[[#This Row],[M2C]]/R157-1</f>
        <v>3.0303136585074997E-2</v>
      </c>
      <c r="W164" s="33">
        <f>Table1[[#This Row],[C2P]]/S157-1</f>
        <v>-4.854408333483573E-2</v>
      </c>
      <c r="X164" s="33">
        <f>Table1[[#This Row],[P2O]]/T157-1</f>
        <v>-4.0403872329709101E-2</v>
      </c>
    </row>
    <row r="165" spans="2:24" x14ac:dyDescent="0.3">
      <c r="B165" s="10">
        <v>43628</v>
      </c>
      <c r="C165" s="8">
        <f>B165</f>
        <v>43628</v>
      </c>
      <c r="D165" s="2">
        <v>21934513</v>
      </c>
      <c r="E165" s="2">
        <v>5757809</v>
      </c>
      <c r="F165" s="2">
        <v>2418280</v>
      </c>
      <c r="G165" s="2">
        <v>1853611</v>
      </c>
      <c r="H165" s="2">
        <v>1443963</v>
      </c>
      <c r="I165" s="11">
        <f>Table1[[#This Row],[Date]]-7</f>
        <v>43621</v>
      </c>
      <c r="J165" s="5">
        <f>IFERROR(VLOOKUP(Table1[[#This Row],[last week date]],Table1[[#All],[Date]:[Orders]],7,FALSE), "NA")</f>
        <v>1247523</v>
      </c>
      <c r="K165" s="5">
        <f>IFERROR(VLOOKUP(Table1[[#This Row],[last week date]],Table1[[#All],[Date]:[Listing]],3,FALSE),"NA")</f>
        <v>22368860</v>
      </c>
      <c r="L165" s="13">
        <f>Table1[[#This Row],[Orders]]/Table1[[#This Row],[Listing]]</f>
        <v>6.5830638683430087E-2</v>
      </c>
      <c r="M165" s="13">
        <f>IFERROR(VLOOKUP(Table1[[#This Row],[last week date]],Table1[[#All],[Date]:[Overall conversion]],11,FALSE),"NA")</f>
        <v>5.5770522056108357E-2</v>
      </c>
      <c r="N165" s="15">
        <f>IFERROR((Table1[[#This Row],[Orders]]/Table1[[#This Row],[Orders of Same day last week]])-1,"NA")</f>
        <v>0.1574640307232813</v>
      </c>
      <c r="O165" s="12">
        <f>IFERROR(Table1[[#This Row],[Listing]]/Table1[[#This Row],[listing of same day last week]]-1,"NA")</f>
        <v>-1.9417484842768062E-2</v>
      </c>
      <c r="P165" s="6">
        <f>IFERROR(Table1[[#This Row],[Overall conversion]]/Table1[[#This Row],[overall Conversion last week same day]]-1,"NA")</f>
        <v>0.1803841215113724</v>
      </c>
      <c r="Q165" s="6">
        <f>Table1[[#This Row],[Menu]]/Table1[[#This Row],[Listing]]</f>
        <v>0.26249996979645729</v>
      </c>
      <c r="R165" s="6">
        <f>Table1[[#This Row],[Carts]]/Table1[[#This Row],[Menu]]</f>
        <v>0.42000003820897847</v>
      </c>
      <c r="S165" s="6">
        <f>Table1[[#This Row],[Payments]]/Table1[[#This Row],[Carts]]</f>
        <v>0.76649974361943196</v>
      </c>
      <c r="T165" s="6">
        <f>Table1[[#This Row],[Orders]]/Table1[[#This Row],[Payments]]</f>
        <v>0.77900001672411312</v>
      </c>
      <c r="U165" s="33">
        <f>Table1[[#This Row],[L2M]]/Q158-1</f>
        <v>6.0605909835549143E-2</v>
      </c>
      <c r="V165" s="33">
        <f>Table1[[#This Row],[M2C]]/R158-1</f>
        <v>7.142909150295873E-2</v>
      </c>
      <c r="W165" s="33">
        <f>Table1[[#This Row],[C2P]]/S158-1</f>
        <v>8.2473886290383769E-2</v>
      </c>
      <c r="X165" s="33">
        <f>Table1[[#This Row],[P2O]]/T158-1</f>
        <v>-4.0403945497948013E-2</v>
      </c>
    </row>
    <row r="166" spans="2:24" x14ac:dyDescent="0.3">
      <c r="B166" s="10">
        <v>43629</v>
      </c>
      <c r="C166" s="8">
        <f>B166</f>
        <v>43629</v>
      </c>
      <c r="D166" s="2">
        <v>21717340</v>
      </c>
      <c r="E166" s="2">
        <v>5483628</v>
      </c>
      <c r="F166" s="2">
        <v>2105713</v>
      </c>
      <c r="G166" s="2">
        <v>1583285</v>
      </c>
      <c r="H166" s="2">
        <v>1350226</v>
      </c>
      <c r="I166" s="11">
        <f>Table1[[#This Row],[Date]]-7</f>
        <v>43622</v>
      </c>
      <c r="J166" s="5">
        <f>IFERROR(VLOOKUP(Table1[[#This Row],[last week date]],Table1[[#All],[Date]:[Orders]],7,FALSE), "NA")</f>
        <v>1477227</v>
      </c>
      <c r="K166" s="5">
        <f>IFERROR(VLOOKUP(Table1[[#This Row],[last week date]],Table1[[#All],[Date]:[Listing]],3,FALSE),"NA")</f>
        <v>22368860</v>
      </c>
      <c r="L166" s="13">
        <f>Table1[[#This Row],[Orders]]/Table1[[#This Row],[Listing]]</f>
        <v>6.2172715443051495E-2</v>
      </c>
      <c r="M166" s="13">
        <f>IFERROR(VLOOKUP(Table1[[#This Row],[last week date]],Table1[[#All],[Date]:[Overall conversion]],11,FALSE),"NA")</f>
        <v>6.6039440543684394E-2</v>
      </c>
      <c r="N166" s="15">
        <f>IFERROR((Table1[[#This Row],[Orders]]/Table1[[#This Row],[Orders of Same day last week]])-1,"NA")</f>
        <v>-8.5972568873978084E-2</v>
      </c>
      <c r="O166" s="12">
        <f>IFERROR(Table1[[#This Row],[Listing]]/Table1[[#This Row],[listing of same day last week]]-1,"NA")</f>
        <v>-2.9126204911649523E-2</v>
      </c>
      <c r="P166" s="6">
        <f>IFERROR(Table1[[#This Row],[Overall conversion]]/Table1[[#This Row],[overall Conversion last week same day]]-1,"NA")</f>
        <v>-5.8551754357687225E-2</v>
      </c>
      <c r="Q166" s="6">
        <f>Table1[[#This Row],[Menu]]/Table1[[#This Row],[Listing]]</f>
        <v>0.25249998388384581</v>
      </c>
      <c r="R166" s="6">
        <f>Table1[[#This Row],[Carts]]/Table1[[#This Row],[Menu]]</f>
        <v>0.38399997228112481</v>
      </c>
      <c r="S166" s="6">
        <f>Table1[[#This Row],[Payments]]/Table1[[#This Row],[Carts]]</f>
        <v>0.75189971282886126</v>
      </c>
      <c r="T166" s="6">
        <f>Table1[[#This Row],[Orders]]/Table1[[#This Row],[Payments]]</f>
        <v>0.85280034864222176</v>
      </c>
      <c r="U166" s="33">
        <f>Table1[[#This Row],[L2M]]/Q159-1</f>
        <v>-2.8846115641886882E-2</v>
      </c>
      <c r="V166" s="33">
        <f>Table1[[#This Row],[M2C]]/R159-1</f>
        <v>-3.9999986764861273E-2</v>
      </c>
      <c r="W166" s="33">
        <f>Table1[[#This Row],[C2P]]/S159-1</f>
        <v>-9.6156107944904701E-3</v>
      </c>
      <c r="X166" s="33">
        <f>Table1[[#This Row],[P2O]]/T159-1</f>
        <v>1.9608327063124875E-2</v>
      </c>
    </row>
    <row r="167" spans="2:24" x14ac:dyDescent="0.3">
      <c r="B167" s="10">
        <v>43630</v>
      </c>
      <c r="C167" s="8">
        <f>B167</f>
        <v>43630</v>
      </c>
      <c r="D167" s="2">
        <v>22368860</v>
      </c>
      <c r="E167" s="2">
        <v>5815903</v>
      </c>
      <c r="F167" s="2">
        <v>2279834</v>
      </c>
      <c r="G167" s="2">
        <v>1647636</v>
      </c>
      <c r="H167" s="2">
        <v>1283508</v>
      </c>
      <c r="I167" s="11">
        <f>Table1[[#This Row],[Date]]-7</f>
        <v>43623</v>
      </c>
      <c r="J167" s="5">
        <f>IFERROR(VLOOKUP(Table1[[#This Row],[last week date]],Table1[[#All],[Date]:[Orders]],7,FALSE), "NA")</f>
        <v>1348621</v>
      </c>
      <c r="K167" s="5">
        <f>IFERROR(VLOOKUP(Table1[[#This Row],[last week date]],Table1[[#All],[Date]:[Listing]],3,FALSE),"NA")</f>
        <v>21065820</v>
      </c>
      <c r="L167" s="13">
        <f>Table1[[#This Row],[Orders]]/Table1[[#This Row],[Listing]]</f>
        <v>5.7379231664018641E-2</v>
      </c>
      <c r="M167" s="13">
        <f>IFERROR(VLOOKUP(Table1[[#This Row],[last week date]],Table1[[#All],[Date]:[Overall conversion]],11,FALSE),"NA")</f>
        <v>6.4019392551536089E-2</v>
      </c>
      <c r="N167" s="15">
        <f>IFERROR((Table1[[#This Row],[Orders]]/Table1[[#This Row],[Orders of Same day last week]])-1,"NA")</f>
        <v>-4.8281170173087862E-2</v>
      </c>
      <c r="O167" s="12">
        <f>IFERROR(Table1[[#This Row],[Listing]]/Table1[[#This Row],[listing of same day last week]]-1,"NA")</f>
        <v>6.1855650527727013E-2</v>
      </c>
      <c r="P167" s="6">
        <f>IFERROR(Table1[[#This Row],[Overall conversion]]/Table1[[#This Row],[overall Conversion last week same day]]-1,"NA")</f>
        <v>-0.1037210854847157</v>
      </c>
      <c r="Q167" s="6">
        <f>Table1[[#This Row],[Menu]]/Table1[[#This Row],[Listing]]</f>
        <v>0.25999997317699697</v>
      </c>
      <c r="R167" s="6">
        <f>Table1[[#This Row],[Carts]]/Table1[[#This Row],[Menu]]</f>
        <v>0.39200000412661629</v>
      </c>
      <c r="S167" s="6">
        <f>Table1[[#This Row],[Payments]]/Table1[[#This Row],[Carts]]</f>
        <v>0.72269998605161601</v>
      </c>
      <c r="T167" s="6">
        <f>Table1[[#This Row],[Orders]]/Table1[[#This Row],[Payments]]</f>
        <v>0.77899973052300386</v>
      </c>
      <c r="U167" s="33">
        <f>Table1[[#This Row],[L2M]]/Q160-1</f>
        <v>-6.6649812446861745E-8</v>
      </c>
      <c r="V167" s="33">
        <f>Table1[[#This Row],[M2C]]/R160-1</f>
        <v>-5.7692294464007032E-2</v>
      </c>
      <c r="W167" s="33">
        <f>Table1[[#This Row],[C2P]]/S160-1</f>
        <v>3.1250033830361179E-2</v>
      </c>
      <c r="X167" s="33">
        <f>Table1[[#This Row],[P2O]]/T160-1</f>
        <v>-7.7669670196110929E-2</v>
      </c>
    </row>
    <row r="168" spans="2:24" x14ac:dyDescent="0.3">
      <c r="B168" s="10">
        <v>43631</v>
      </c>
      <c r="C168" s="8">
        <f>B168</f>
        <v>43631</v>
      </c>
      <c r="D168" s="2">
        <v>44440853</v>
      </c>
      <c r="E168" s="2">
        <v>8865950</v>
      </c>
      <c r="F168" s="2">
        <v>3135000</v>
      </c>
      <c r="G168" s="2">
        <v>2110482</v>
      </c>
      <c r="H168" s="2">
        <v>1613252</v>
      </c>
      <c r="I168" s="11">
        <f>Table1[[#This Row],[Date]]-7</f>
        <v>43624</v>
      </c>
      <c r="J168" s="5">
        <f>IFERROR(VLOOKUP(Table1[[#This Row],[last week date]],Table1[[#All],[Date]:[Orders]],7,FALSE), "NA")</f>
        <v>1427220</v>
      </c>
      <c r="K168" s="5">
        <f>IFERROR(VLOOKUP(Table1[[#This Row],[last week date]],Table1[[#All],[Date]:[Listing]],3,FALSE),"NA")</f>
        <v>42645263</v>
      </c>
      <c r="L168" s="13">
        <f>Table1[[#This Row],[Orders]]/Table1[[#This Row],[Listing]]</f>
        <v>3.6301103401413112E-2</v>
      </c>
      <c r="M168" s="13">
        <f>IFERROR(VLOOKUP(Table1[[#This Row],[last week date]],Table1[[#All],[Date]:[Overall conversion]],11,FALSE),"NA")</f>
        <v>3.3467257547456095E-2</v>
      </c>
      <c r="N168" s="15">
        <f>IFERROR((Table1[[#This Row],[Orders]]/Table1[[#This Row],[Orders of Same day last week]])-1,"NA")</f>
        <v>0.13034570703885873</v>
      </c>
      <c r="O168" s="12">
        <f>IFERROR(Table1[[#This Row],[Listing]]/Table1[[#This Row],[listing of same day last week]]-1,"NA")</f>
        <v>4.2105262664225984E-2</v>
      </c>
      <c r="P168" s="6">
        <f>IFERROR(Table1[[#This Row],[Overall conversion]]/Table1[[#This Row],[overall Conversion last week same day]]-1,"NA")</f>
        <v>8.4675173934962045E-2</v>
      </c>
      <c r="Q168" s="6">
        <f>Table1[[#This Row],[Menu]]/Table1[[#This Row],[Listing]]</f>
        <v>0.19949999609593452</v>
      </c>
      <c r="R168" s="6">
        <f>Table1[[#This Row],[Carts]]/Table1[[#This Row],[Menu]]</f>
        <v>0.3536000090232857</v>
      </c>
      <c r="S168" s="6">
        <f>Table1[[#This Row],[Payments]]/Table1[[#This Row],[Carts]]</f>
        <v>0.67320000000000002</v>
      </c>
      <c r="T168" s="6">
        <f>Table1[[#This Row],[Orders]]/Table1[[#This Row],[Payments]]</f>
        <v>0.76439979113775902</v>
      </c>
      <c r="U168" s="33">
        <f>Table1[[#This Row],[L2M]]/Q161-1</f>
        <v>-1.0416683637904156E-2</v>
      </c>
      <c r="V168" s="33">
        <f>Table1[[#This Row],[M2C]]/R161-1</f>
        <v>9.473689172359423E-2</v>
      </c>
      <c r="W168" s="33">
        <f>Table1[[#This Row],[C2P]]/S161-1</f>
        <v>-2.9411365197477002E-2</v>
      </c>
      <c r="X168" s="33">
        <f>Table1[[#This Row],[P2O]]/T161-1</f>
        <v>3.1578732722409297E-2</v>
      </c>
    </row>
    <row r="169" spans="2:24" x14ac:dyDescent="0.3">
      <c r="B169" s="10">
        <v>43632</v>
      </c>
      <c r="C169" s="8">
        <f>B169</f>
        <v>43632</v>
      </c>
      <c r="D169" s="2">
        <v>45787545</v>
      </c>
      <c r="E169" s="2">
        <v>9230769</v>
      </c>
      <c r="F169" s="2">
        <v>3201230</v>
      </c>
      <c r="G169" s="2">
        <v>2133300</v>
      </c>
      <c r="H169" s="2">
        <v>1697253</v>
      </c>
      <c r="I169" s="11">
        <f>Table1[[#This Row],[Date]]-7</f>
        <v>43625</v>
      </c>
      <c r="J169" s="5">
        <f>IFERROR(VLOOKUP(Table1[[#This Row],[last week date]],Table1[[#All],[Date]:[Orders]],7,FALSE), "NA")</f>
        <v>1646008</v>
      </c>
      <c r="K169" s="5">
        <f>IFERROR(VLOOKUP(Table1[[#This Row],[last week date]],Table1[[#All],[Date]:[Listing]],3,FALSE),"NA")</f>
        <v>44889750</v>
      </c>
      <c r="L169" s="13">
        <f>Table1[[#This Row],[Orders]]/Table1[[#This Row],[Listing]]</f>
        <v>3.7068006157569708E-2</v>
      </c>
      <c r="M169" s="13">
        <f>IFERROR(VLOOKUP(Table1[[#This Row],[last week date]],Table1[[#All],[Date]:[Overall conversion]],11,FALSE),"NA")</f>
        <v>3.6667791645086018E-2</v>
      </c>
      <c r="N169" s="15">
        <f>IFERROR((Table1[[#This Row],[Orders]]/Table1[[#This Row],[Orders of Same day last week]])-1,"NA")</f>
        <v>3.113289850353107E-2</v>
      </c>
      <c r="O169" s="12">
        <f>IFERROR(Table1[[#This Row],[Listing]]/Table1[[#This Row],[listing of same day last week]]-1,"NA")</f>
        <v>2.0000000000000018E-2</v>
      </c>
      <c r="P169" s="6">
        <f>IFERROR(Table1[[#This Row],[Overall conversion]]/Table1[[#This Row],[overall Conversion last week same day]]-1,"NA")</f>
        <v>1.0914606376010827E-2</v>
      </c>
      <c r="Q169" s="6">
        <f>Table1[[#This Row],[Menu]]/Table1[[#This Row],[Listing]]</f>
        <v>0.20159999842751997</v>
      </c>
      <c r="R169" s="6">
        <f>Table1[[#This Row],[Carts]]/Table1[[#This Row],[Menu]]</f>
        <v>0.34679992533666482</v>
      </c>
      <c r="S169" s="6">
        <f>Table1[[#This Row],[Payments]]/Table1[[#This Row],[Carts]]</f>
        <v>0.66640010246061665</v>
      </c>
      <c r="T169" s="6">
        <f>Table1[[#This Row],[Orders]]/Table1[[#This Row],[Payments]]</f>
        <v>0.79559977499648427</v>
      </c>
      <c r="U169" s="33">
        <f>Table1[[#This Row],[L2M]]/Q162-1</f>
        <v>-7.6923046461536693E-2</v>
      </c>
      <c r="V169" s="33">
        <f>Table1[[#This Row],[M2C]]/R162-1</f>
        <v>1.9999823241950487E-2</v>
      </c>
      <c r="W169" s="33">
        <f>Table1[[#This Row],[C2P]]/S162-1</f>
        <v>3.1579162505453118E-2</v>
      </c>
      <c r="X169" s="33">
        <f>Table1[[#This Row],[P2O]]/T162-1</f>
        <v>4.0815871060471576E-2</v>
      </c>
    </row>
    <row r="170" spans="2:24" x14ac:dyDescent="0.3">
      <c r="B170" s="10">
        <v>43633</v>
      </c>
      <c r="C170" s="8">
        <f>B170</f>
        <v>43633</v>
      </c>
      <c r="D170" s="2">
        <v>22586034</v>
      </c>
      <c r="E170" s="2">
        <v>5928833</v>
      </c>
      <c r="F170" s="2">
        <v>2252956</v>
      </c>
      <c r="G170" s="2">
        <v>1611765</v>
      </c>
      <c r="H170" s="2">
        <v>1361297</v>
      </c>
      <c r="I170" s="11">
        <f>Table1[[#This Row],[Date]]-7</f>
        <v>43626</v>
      </c>
      <c r="J170" s="5">
        <f>IFERROR(VLOOKUP(Table1[[#This Row],[last week date]],Table1[[#All],[Date]:[Orders]],7,FALSE), "NA")</f>
        <v>1310514</v>
      </c>
      <c r="K170" s="5">
        <f>IFERROR(VLOOKUP(Table1[[#This Row],[last week date]],Table1[[#All],[Date]:[Listing]],3,FALSE),"NA")</f>
        <v>21934513</v>
      </c>
      <c r="L170" s="13">
        <f>Table1[[#This Row],[Orders]]/Table1[[#This Row],[Listing]]</f>
        <v>6.0271626262494778E-2</v>
      </c>
      <c r="M170" s="13">
        <f>IFERROR(VLOOKUP(Table1[[#This Row],[last week date]],Table1[[#All],[Date]:[Overall conversion]],11,FALSE),"NA")</f>
        <v>5.9746664993200443E-2</v>
      </c>
      <c r="N170" s="15">
        <f>IFERROR((Table1[[#This Row],[Orders]]/Table1[[#This Row],[Orders of Same day last week]])-1,"NA")</f>
        <v>3.8750444482088753E-2</v>
      </c>
      <c r="O170" s="12">
        <f>IFERROR(Table1[[#This Row],[Listing]]/Table1[[#This Row],[listing of same day last week]]-1,"NA")</f>
        <v>2.9703007310898588E-2</v>
      </c>
      <c r="P170" s="6">
        <f>IFERROR(Table1[[#This Row],[Overall conversion]]/Table1[[#This Row],[overall Conversion last week same day]]-1,"NA")</f>
        <v>8.786453090797286E-3</v>
      </c>
      <c r="Q170" s="6">
        <f>Table1[[#This Row],[Menu]]/Table1[[#This Row],[Listing]]</f>
        <v>0.26249995904548801</v>
      </c>
      <c r="R170" s="6">
        <f>Table1[[#This Row],[Carts]]/Table1[[#This Row],[Menu]]</f>
        <v>0.37999990891968116</v>
      </c>
      <c r="S170" s="6">
        <f>Table1[[#This Row],[Payments]]/Table1[[#This Row],[Carts]]</f>
        <v>0.71540012321589952</v>
      </c>
      <c r="T170" s="6">
        <f>Table1[[#This Row],[Orders]]/Table1[[#This Row],[Payments]]</f>
        <v>0.84460017434303392</v>
      </c>
      <c r="U170" s="33">
        <f>Table1[[#This Row],[L2M]]/Q163-1</f>
        <v>8.2474139830811088E-2</v>
      </c>
      <c r="V170" s="33">
        <f>Table1[[#This Row],[M2C]]/R163-1</f>
        <v>-8.6538472421935242E-2</v>
      </c>
      <c r="W170" s="33">
        <f>Table1[[#This Row],[C2P]]/S163-1</f>
        <v>-3.9215588555615355E-2</v>
      </c>
      <c r="X170" s="33">
        <f>Table1[[#This Row],[P2O]]/T163-1</f>
        <v>6.1855700015697845E-2</v>
      </c>
    </row>
    <row r="171" spans="2:24" x14ac:dyDescent="0.3">
      <c r="B171" s="10">
        <v>43634</v>
      </c>
      <c r="C171" s="8">
        <f>B171</f>
        <v>43634</v>
      </c>
      <c r="D171" s="2">
        <v>21065820</v>
      </c>
      <c r="E171" s="2">
        <v>5529777</v>
      </c>
      <c r="F171" s="2">
        <v>2101315</v>
      </c>
      <c r="G171" s="2">
        <v>1579979</v>
      </c>
      <c r="H171" s="2">
        <v>1256715</v>
      </c>
      <c r="I171" s="11">
        <f>Table1[[#This Row],[Date]]-7</f>
        <v>43627</v>
      </c>
      <c r="J171" s="5">
        <f>IFERROR(VLOOKUP(Table1[[#This Row],[last week date]],Table1[[#All],[Date]:[Orders]],7,FALSE), "NA")</f>
        <v>1309687</v>
      </c>
      <c r="K171" s="5">
        <f>IFERROR(VLOOKUP(Table1[[#This Row],[last week date]],Table1[[#All],[Date]:[Listing]],3,FALSE),"NA")</f>
        <v>22368860</v>
      </c>
      <c r="L171" s="13">
        <f>Table1[[#This Row],[Orders]]/Table1[[#This Row],[Listing]]</f>
        <v>5.965659062880059E-2</v>
      </c>
      <c r="M171" s="13">
        <f>IFERROR(VLOOKUP(Table1[[#This Row],[last week date]],Table1[[#All],[Date]:[Overall conversion]],11,FALSE),"NA")</f>
        <v>5.8549563992085427E-2</v>
      </c>
      <c r="N171" s="15">
        <f>IFERROR((Table1[[#This Row],[Orders]]/Table1[[#This Row],[Orders of Same day last week]])-1,"NA")</f>
        <v>-4.0446305109541392E-2</v>
      </c>
      <c r="O171" s="12">
        <f>IFERROR(Table1[[#This Row],[Listing]]/Table1[[#This Row],[listing of same day last week]]-1,"NA")</f>
        <v>-5.8252409823299045E-2</v>
      </c>
      <c r="P171" s="6">
        <f>IFERROR(Table1[[#This Row],[Overall conversion]]/Table1[[#This Row],[overall Conversion last week same day]]-1,"NA")</f>
        <v>1.8907512904191792E-2</v>
      </c>
      <c r="Q171" s="6">
        <f>Table1[[#This Row],[Menu]]/Table1[[#This Row],[Listing]]</f>
        <v>0.26249996439730333</v>
      </c>
      <c r="R171" s="6">
        <f>Table1[[#This Row],[Carts]]/Table1[[#This Row],[Menu]]</f>
        <v>0.37999995298182909</v>
      </c>
      <c r="S171" s="6">
        <f>Table1[[#This Row],[Payments]]/Table1[[#This Row],[Carts]]</f>
        <v>0.75190011968695791</v>
      </c>
      <c r="T171" s="6">
        <f>Table1[[#This Row],[Orders]]/Table1[[#This Row],[Payments]]</f>
        <v>0.795399812275986</v>
      </c>
      <c r="U171" s="33">
        <f>Table1[[#This Row],[L2M]]/Q164-1</f>
        <v>1.9417417107497892E-2</v>
      </c>
      <c r="V171" s="33">
        <f>Table1[[#This Row],[M2C]]/R164-1</f>
        <v>-6.8627467934502029E-2</v>
      </c>
      <c r="W171" s="33">
        <f>Table1[[#This Row],[C2P]]/S164-1</f>
        <v>5.1020893538147538E-2</v>
      </c>
      <c r="X171" s="33">
        <f>Table1[[#This Row],[P2O]]/T164-1</f>
        <v>2.1052187118518528E-2</v>
      </c>
    </row>
    <row r="172" spans="2:24" x14ac:dyDescent="0.3">
      <c r="B172" s="10">
        <v>43635</v>
      </c>
      <c r="C172" s="8">
        <f>B172</f>
        <v>43635</v>
      </c>
      <c r="D172" s="2">
        <v>22151687</v>
      </c>
      <c r="E172" s="2">
        <v>5261025</v>
      </c>
      <c r="F172" s="2">
        <v>2146498</v>
      </c>
      <c r="G172" s="2">
        <v>1519935</v>
      </c>
      <c r="H172" s="2">
        <v>1296201</v>
      </c>
      <c r="I172" s="11">
        <f>Table1[[#This Row],[Date]]-7</f>
        <v>43628</v>
      </c>
      <c r="J172" s="5">
        <f>IFERROR(VLOOKUP(Table1[[#This Row],[last week date]],Table1[[#All],[Date]:[Orders]],7,FALSE), "NA")</f>
        <v>1443963</v>
      </c>
      <c r="K172" s="5">
        <f>IFERROR(VLOOKUP(Table1[[#This Row],[last week date]],Table1[[#All],[Date]:[Listing]],3,FALSE),"NA")</f>
        <v>21934513</v>
      </c>
      <c r="L172" s="13">
        <f>Table1[[#This Row],[Orders]]/Table1[[#This Row],[Listing]]</f>
        <v>5.8514775872374865E-2</v>
      </c>
      <c r="M172" s="13">
        <f>IFERROR(VLOOKUP(Table1[[#This Row],[last week date]],Table1[[#All],[Date]:[Overall conversion]],11,FALSE),"NA")</f>
        <v>6.5830638683430087E-2</v>
      </c>
      <c r="N172" s="15">
        <f>IFERROR((Table1[[#This Row],[Orders]]/Table1[[#This Row],[Orders of Same day last week]])-1,"NA")</f>
        <v>-0.10233087689920028</v>
      </c>
      <c r="O172" s="12">
        <f>IFERROR(Table1[[#This Row],[Listing]]/Table1[[#This Row],[listing of same day last week]]-1,"NA")</f>
        <v>9.9010176337173128E-3</v>
      </c>
      <c r="P172" s="6">
        <f>IFERROR(Table1[[#This Row],[Overall conversion]]/Table1[[#This Row],[overall Conversion last week same day]]-1,"NA")</f>
        <v>-0.11113157881144275</v>
      </c>
      <c r="Q172" s="6">
        <f>Table1[[#This Row],[Menu]]/Table1[[#This Row],[Listing]]</f>
        <v>0.23749997009257129</v>
      </c>
      <c r="R172" s="6">
        <f>Table1[[#This Row],[Carts]]/Table1[[#This Row],[Menu]]</f>
        <v>0.40799996198459426</v>
      </c>
      <c r="S172" s="6">
        <f>Table1[[#This Row],[Payments]]/Table1[[#This Row],[Carts]]</f>
        <v>0.70809989107839844</v>
      </c>
      <c r="T172" s="6">
        <f>Table1[[#This Row],[Orders]]/Table1[[#This Row],[Payments]]</f>
        <v>0.85280028422268062</v>
      </c>
      <c r="U172" s="33">
        <f>Table1[[#This Row],[L2M]]/Q165-1</f>
        <v>-9.5238105068244483E-2</v>
      </c>
      <c r="V172" s="33">
        <f>Table1[[#This Row],[M2C]]/R165-1</f>
        <v>-2.8571607458791171E-2</v>
      </c>
      <c r="W172" s="33">
        <f>Table1[[#This Row],[C2P]]/S165-1</f>
        <v>-7.6190309295170677E-2</v>
      </c>
      <c r="X172" s="33">
        <f>Table1[[#This Row],[P2O]]/T165-1</f>
        <v>9.4737183458500906E-2</v>
      </c>
    </row>
    <row r="173" spans="2:24" x14ac:dyDescent="0.3">
      <c r="B173" s="10">
        <v>43636</v>
      </c>
      <c r="C173" s="8">
        <f>B173</f>
        <v>43636</v>
      </c>
      <c r="D173" s="2">
        <v>10207150</v>
      </c>
      <c r="E173" s="2">
        <v>2526269</v>
      </c>
      <c r="F173" s="2">
        <v>1040823</v>
      </c>
      <c r="G173" s="2">
        <v>729408</v>
      </c>
      <c r="H173" s="2">
        <v>616058</v>
      </c>
      <c r="I173" s="11">
        <f>Table1[[#This Row],[Date]]-7</f>
        <v>43629</v>
      </c>
      <c r="J173" s="5">
        <f>IFERROR(VLOOKUP(Table1[[#This Row],[last week date]],Table1[[#All],[Date]:[Orders]],7,FALSE), "NA")</f>
        <v>1350226</v>
      </c>
      <c r="K173" s="5">
        <f>IFERROR(VLOOKUP(Table1[[#This Row],[last week date]],Table1[[#All],[Date]:[Listing]],3,FALSE),"NA")</f>
        <v>21717340</v>
      </c>
      <c r="L173" s="13">
        <f>Table1[[#This Row],[Orders]]/Table1[[#This Row],[Listing]]</f>
        <v>6.035553509059826E-2</v>
      </c>
      <c r="M173" s="13">
        <f>IFERROR(VLOOKUP(Table1[[#This Row],[last week date]],Table1[[#All],[Date]:[Overall conversion]],11,FALSE),"NA")</f>
        <v>6.2172715443051495E-2</v>
      </c>
      <c r="N173" s="15">
        <f>IFERROR((Table1[[#This Row],[Orders]]/Table1[[#This Row],[Orders of Same day last week]])-1,"NA")</f>
        <v>-0.54373712252615491</v>
      </c>
      <c r="O173" s="12">
        <f>IFERROR(Table1[[#This Row],[Listing]]/Table1[[#This Row],[listing of same day last week]]-1,"NA")</f>
        <v>-0.52999999079076909</v>
      </c>
      <c r="P173" s="6">
        <f>IFERROR(Table1[[#This Row],[Overall conversion]]/Table1[[#This Row],[overall Conversion last week same day]]-1,"NA")</f>
        <v>-2.9227939289827587E-2</v>
      </c>
      <c r="Q173" s="6">
        <f>Table1[[#This Row],[Menu]]/Table1[[#This Row],[Listing]]</f>
        <v>0.24749993876841234</v>
      </c>
      <c r="R173" s="6">
        <f>Table1[[#This Row],[Carts]]/Table1[[#This Row],[Menu]]</f>
        <v>0.41200006808459433</v>
      </c>
      <c r="S173" s="6">
        <f>Table1[[#This Row],[Payments]]/Table1[[#This Row],[Carts]]</f>
        <v>0.70079927134584841</v>
      </c>
      <c r="T173" s="6">
        <f>Table1[[#This Row],[Orders]]/Table1[[#This Row],[Payments]]</f>
        <v>0.84460000438711946</v>
      </c>
      <c r="U173" s="33">
        <f>Table1[[#This Row],[L2M]]/Q166-1</f>
        <v>-1.9802160136903502E-2</v>
      </c>
      <c r="V173" s="33">
        <f>Table1[[#This Row],[M2C]]/R166-1</f>
        <v>7.291692141834516E-2</v>
      </c>
      <c r="W173" s="33">
        <f>Table1[[#This Row],[C2P]]/S166-1</f>
        <v>-6.796177816155613E-2</v>
      </c>
      <c r="X173" s="33">
        <f>Table1[[#This Row],[P2O]]/T166-1</f>
        <v>-9.6157843604993687E-3</v>
      </c>
    </row>
    <row r="174" spans="2:24" x14ac:dyDescent="0.3">
      <c r="B174" s="10">
        <v>43637</v>
      </c>
      <c r="C174" s="8">
        <f>B174</f>
        <v>43637</v>
      </c>
      <c r="D174" s="2">
        <v>21065820</v>
      </c>
      <c r="E174" s="2">
        <v>5108461</v>
      </c>
      <c r="F174" s="2">
        <v>2104686</v>
      </c>
      <c r="G174" s="2">
        <v>1613241</v>
      </c>
      <c r="H174" s="2">
        <v>1336086</v>
      </c>
      <c r="I174" s="11">
        <f>Table1[[#This Row],[Date]]-7</f>
        <v>43630</v>
      </c>
      <c r="J174" s="5">
        <f>IFERROR(VLOOKUP(Table1[[#This Row],[last week date]],Table1[[#All],[Date]:[Orders]],7,FALSE), "NA")</f>
        <v>1283508</v>
      </c>
      <c r="K174" s="5">
        <f>IFERROR(VLOOKUP(Table1[[#This Row],[last week date]],Table1[[#All],[Date]:[Listing]],3,FALSE),"NA")</f>
        <v>22368860</v>
      </c>
      <c r="L174" s="13">
        <f>Table1[[#This Row],[Orders]]/Table1[[#This Row],[Listing]]</f>
        <v>6.342435281417956E-2</v>
      </c>
      <c r="M174" s="13">
        <f>IFERROR(VLOOKUP(Table1[[#This Row],[last week date]],Table1[[#All],[Date]:[Overall conversion]],11,FALSE),"NA")</f>
        <v>5.7379231664018641E-2</v>
      </c>
      <c r="N174" s="15">
        <f>IFERROR((Table1[[#This Row],[Orders]]/Table1[[#This Row],[Orders of Same day last week]])-1,"NA")</f>
        <v>4.0964294729756157E-2</v>
      </c>
      <c r="O174" s="12">
        <f>IFERROR(Table1[[#This Row],[Listing]]/Table1[[#This Row],[listing of same day last week]]-1,"NA")</f>
        <v>-5.8252409823299045E-2</v>
      </c>
      <c r="P174" s="6">
        <f>IFERROR(Table1[[#This Row],[Overall conversion]]/Table1[[#This Row],[overall Conversion last week same day]]-1,"NA")</f>
        <v>0.10535381835640178</v>
      </c>
      <c r="Q174" s="6">
        <f>Table1[[#This Row],[Menu]]/Table1[[#This Row],[Listing]]</f>
        <v>0.24249998338540821</v>
      </c>
      <c r="R174" s="6">
        <f>Table1[[#This Row],[Carts]]/Table1[[#This Row],[Menu]]</f>
        <v>0.41200001331124969</v>
      </c>
      <c r="S174" s="6">
        <f>Table1[[#This Row],[Payments]]/Table1[[#This Row],[Carts]]</f>
        <v>0.76649961086831953</v>
      </c>
      <c r="T174" s="6">
        <f>Table1[[#This Row],[Orders]]/Table1[[#This Row],[Payments]]</f>
        <v>0.82819987838146936</v>
      </c>
      <c r="U174" s="33">
        <f>Table1[[#This Row],[L2M]]/Q167-1</f>
        <v>-6.7307659988393609E-2</v>
      </c>
      <c r="V174" s="33">
        <f>Table1[[#This Row],[M2C]]/R167-1</f>
        <v>5.102043105635623E-2</v>
      </c>
      <c r="W174" s="33">
        <f>Table1[[#This Row],[C2P]]/S167-1</f>
        <v>6.0605542634638132E-2</v>
      </c>
      <c r="X174" s="33">
        <f>Table1[[#This Row],[P2O]]/T167-1</f>
        <v>6.3158106390400981E-2</v>
      </c>
    </row>
    <row r="175" spans="2:24" x14ac:dyDescent="0.3">
      <c r="B175" s="10">
        <v>43638</v>
      </c>
      <c r="C175" s="8">
        <f>B175</f>
        <v>43638</v>
      </c>
      <c r="D175" s="2">
        <v>44889750</v>
      </c>
      <c r="E175" s="2">
        <v>9332579</v>
      </c>
      <c r="F175" s="2">
        <v>3014423</v>
      </c>
      <c r="G175" s="2">
        <v>2131800</v>
      </c>
      <c r="H175" s="2">
        <v>1579663</v>
      </c>
      <c r="I175" s="11">
        <f>Table1[[#This Row],[Date]]-7</f>
        <v>43631</v>
      </c>
      <c r="J175" s="5">
        <f>IFERROR(VLOOKUP(Table1[[#This Row],[last week date]],Table1[[#All],[Date]:[Orders]],7,FALSE), "NA")</f>
        <v>1613252</v>
      </c>
      <c r="K175" s="5">
        <f>IFERROR(VLOOKUP(Table1[[#This Row],[last week date]],Table1[[#All],[Date]:[Listing]],3,FALSE),"NA")</f>
        <v>44440853</v>
      </c>
      <c r="L175" s="13">
        <f>Table1[[#This Row],[Orders]]/Table1[[#This Row],[Listing]]</f>
        <v>3.51898373236652E-2</v>
      </c>
      <c r="M175" s="13">
        <f>IFERROR(VLOOKUP(Table1[[#This Row],[last week date]],Table1[[#All],[Date]:[Overall conversion]],11,FALSE),"NA")</f>
        <v>3.6301103401413112E-2</v>
      </c>
      <c r="N175" s="15">
        <f>IFERROR((Table1[[#This Row],[Orders]]/Table1[[#This Row],[Orders of Same day last week]])-1,"NA")</f>
        <v>-2.0820677736646198E-2</v>
      </c>
      <c r="O175" s="12">
        <f>IFERROR(Table1[[#This Row],[Listing]]/Table1[[#This Row],[listing of same day last week]]-1,"NA")</f>
        <v>1.0100998736455313E-2</v>
      </c>
      <c r="P175" s="6">
        <f>IFERROR(Table1[[#This Row],[Overall conversion]]/Table1[[#This Row],[overall Conversion last week same day]]-1,"NA")</f>
        <v>-3.0612460052788726E-2</v>
      </c>
      <c r="Q175" s="6">
        <f>Table1[[#This Row],[Menu]]/Table1[[#This Row],[Listing]]</f>
        <v>0.20789999944307999</v>
      </c>
      <c r="R175" s="6">
        <f>Table1[[#This Row],[Carts]]/Table1[[#This Row],[Menu]]</f>
        <v>0.32299999817842423</v>
      </c>
      <c r="S175" s="6">
        <f>Table1[[#This Row],[Payments]]/Table1[[#This Row],[Carts]]</f>
        <v>0.7072000180465714</v>
      </c>
      <c r="T175" s="6">
        <f>Table1[[#This Row],[Orders]]/Table1[[#This Row],[Payments]]</f>
        <v>0.74099962473027492</v>
      </c>
      <c r="U175" s="33">
        <f>Table1[[#This Row],[L2M]]/Q168-1</f>
        <v>4.2105280759535013E-2</v>
      </c>
      <c r="V175" s="33">
        <f>Table1[[#This Row],[M2C]]/R168-1</f>
        <v>-8.6538489999999912E-2</v>
      </c>
      <c r="W175" s="33">
        <f>Table1[[#This Row],[C2P]]/S168-1</f>
        <v>5.0505077312197555E-2</v>
      </c>
      <c r="X175" s="33">
        <f>Table1[[#This Row],[P2O]]/T168-1</f>
        <v>-3.0612470959279658E-2</v>
      </c>
    </row>
    <row r="176" spans="2:24" x14ac:dyDescent="0.3">
      <c r="B176" s="10">
        <v>43639</v>
      </c>
      <c r="C176" s="8">
        <f>B176</f>
        <v>43639</v>
      </c>
      <c r="D176" s="2">
        <v>43543058</v>
      </c>
      <c r="E176" s="2">
        <v>8869720</v>
      </c>
      <c r="F176" s="2">
        <v>3136333</v>
      </c>
      <c r="G176" s="2">
        <v>2068725</v>
      </c>
      <c r="H176" s="2">
        <v>1662014</v>
      </c>
      <c r="I176" s="11">
        <f>Table1[[#This Row],[Date]]-7</f>
        <v>43632</v>
      </c>
      <c r="J176" s="5">
        <f>IFERROR(VLOOKUP(Table1[[#This Row],[last week date]],Table1[[#All],[Date]:[Orders]],7,FALSE), "NA")</f>
        <v>1697253</v>
      </c>
      <c r="K176" s="5">
        <f>IFERROR(VLOOKUP(Table1[[#This Row],[last week date]],Table1[[#All],[Date]:[Listing]],3,FALSE),"NA")</f>
        <v>45787545</v>
      </c>
      <c r="L176" s="13">
        <f>Table1[[#This Row],[Orders]]/Table1[[#This Row],[Listing]]</f>
        <v>3.8169436790590136E-2</v>
      </c>
      <c r="M176" s="13">
        <f>IFERROR(VLOOKUP(Table1[[#This Row],[last week date]],Table1[[#All],[Date]:[Overall conversion]],11,FALSE),"NA")</f>
        <v>3.7068006157569708E-2</v>
      </c>
      <c r="N176" s="15">
        <f>IFERROR((Table1[[#This Row],[Orders]]/Table1[[#This Row],[Orders of Same day last week]])-1,"NA")</f>
        <v>-2.0762373081679608E-2</v>
      </c>
      <c r="O176" s="12">
        <f>IFERROR(Table1[[#This Row],[Listing]]/Table1[[#This Row],[listing of same day last week]]-1,"NA")</f>
        <v>-4.9019596923137065E-2</v>
      </c>
      <c r="P176" s="6">
        <f>IFERROR(Table1[[#This Row],[Overall conversion]]/Table1[[#This Row],[overall Conversion last week same day]]-1,"NA")</f>
        <v>2.9713781430229513E-2</v>
      </c>
      <c r="Q176" s="6">
        <f>Table1[[#This Row],[Menu]]/Table1[[#This Row],[Listing]]</f>
        <v>0.20369997899550371</v>
      </c>
      <c r="R176" s="6">
        <f>Table1[[#This Row],[Carts]]/Table1[[#This Row],[Menu]]</f>
        <v>0.35360000090194504</v>
      </c>
      <c r="S176" s="6">
        <f>Table1[[#This Row],[Payments]]/Table1[[#This Row],[Carts]]</f>
        <v>0.65959992130937628</v>
      </c>
      <c r="T176" s="6">
        <f>Table1[[#This Row],[Orders]]/Table1[[#This Row],[Payments]]</f>
        <v>0.80340016193549169</v>
      </c>
      <c r="U176" s="33">
        <f>Table1[[#This Row],[L2M]]/Q169-1</f>
        <v>1.0416570358946498E-2</v>
      </c>
      <c r="V176" s="33">
        <f>Table1[[#This Row],[M2C]]/R169-1</f>
        <v>1.9608065251683238E-2</v>
      </c>
      <c r="W176" s="33">
        <f>Table1[[#This Row],[C2P]]/S169-1</f>
        <v>-1.0204351899304021E-2</v>
      </c>
      <c r="X176" s="33">
        <f>Table1[[#This Row],[P2O]]/T169-1</f>
        <v>9.8044106900883055E-3</v>
      </c>
    </row>
    <row r="177" spans="2:24" x14ac:dyDescent="0.3">
      <c r="B177" s="10">
        <v>43640</v>
      </c>
      <c r="C177" s="8">
        <f>B177</f>
        <v>43640</v>
      </c>
      <c r="D177" s="2">
        <v>21282993</v>
      </c>
      <c r="E177" s="2">
        <v>5054710</v>
      </c>
      <c r="F177" s="2">
        <v>2042103</v>
      </c>
      <c r="G177" s="2">
        <v>1460920</v>
      </c>
      <c r="H177" s="2">
        <v>1233893</v>
      </c>
      <c r="I177" s="11">
        <f>Table1[[#This Row],[Date]]-7</f>
        <v>43633</v>
      </c>
      <c r="J177" s="5">
        <f>IFERROR(VLOOKUP(Table1[[#This Row],[last week date]],Table1[[#All],[Date]:[Orders]],7,FALSE), "NA")</f>
        <v>1361297</v>
      </c>
      <c r="K177" s="5">
        <f>IFERROR(VLOOKUP(Table1[[#This Row],[last week date]],Table1[[#All],[Date]:[Listing]],3,FALSE),"NA")</f>
        <v>22586034</v>
      </c>
      <c r="L177" s="13">
        <f>Table1[[#This Row],[Orders]]/Table1[[#This Row],[Listing]]</f>
        <v>5.7975539436582062E-2</v>
      </c>
      <c r="M177" s="13">
        <f>IFERROR(VLOOKUP(Table1[[#This Row],[last week date]],Table1[[#All],[Date]:[Overall conversion]],11,FALSE),"NA")</f>
        <v>6.0271626262494778E-2</v>
      </c>
      <c r="N177" s="15">
        <f>IFERROR((Table1[[#This Row],[Orders]]/Table1[[#This Row],[Orders of Same day last week]])-1,"NA")</f>
        <v>-9.3590157034063814E-2</v>
      </c>
      <c r="O177" s="12">
        <f>IFERROR(Table1[[#This Row],[Listing]]/Table1[[#This Row],[listing of same day last week]]-1,"NA")</f>
        <v>-5.7692333235662363E-2</v>
      </c>
      <c r="P177" s="6">
        <f>IFERROR(Table1[[#This Row],[Overall conversion]]/Table1[[#This Row],[overall Conversion last week same day]]-1,"NA")</f>
        <v>-3.8095650777910106E-2</v>
      </c>
      <c r="Q177" s="6">
        <f>Table1[[#This Row],[Menu]]/Table1[[#This Row],[Listing]]</f>
        <v>0.2374999606493316</v>
      </c>
      <c r="R177" s="6">
        <f>Table1[[#This Row],[Carts]]/Table1[[#This Row],[Menu]]</f>
        <v>0.40400003165364579</v>
      </c>
      <c r="S177" s="6">
        <f>Table1[[#This Row],[Payments]]/Table1[[#This Row],[Carts]]</f>
        <v>0.7153997619121073</v>
      </c>
      <c r="T177" s="6">
        <f>Table1[[#This Row],[Orders]]/Table1[[#This Row],[Payments]]</f>
        <v>0.8445999780959943</v>
      </c>
      <c r="U177" s="33">
        <f>Table1[[#This Row],[L2M]]/Q170-1</f>
        <v>-9.523810398699617E-2</v>
      </c>
      <c r="V177" s="33">
        <f>Table1[[#This Row],[M2C]]/R170-1</f>
        <v>6.315823285904365E-2</v>
      </c>
      <c r="W177" s="33">
        <f>Table1[[#This Row],[C2P]]/S170-1</f>
        <v>-5.0503736370721697E-7</v>
      </c>
      <c r="X177" s="33">
        <f>Table1[[#This Row],[P2O]]/T170-1</f>
        <v>-2.3235495982820709E-7</v>
      </c>
    </row>
    <row r="178" spans="2:24" x14ac:dyDescent="0.3">
      <c r="B178" s="10">
        <v>43641</v>
      </c>
      <c r="C178" s="8">
        <f>B178</f>
        <v>43641</v>
      </c>
      <c r="D178" s="2">
        <v>22586034</v>
      </c>
      <c r="E178" s="2">
        <v>5646508</v>
      </c>
      <c r="F178" s="2">
        <v>2236017</v>
      </c>
      <c r="G178" s="2">
        <v>1632292</v>
      </c>
      <c r="H178" s="2">
        <v>1271556</v>
      </c>
      <c r="I178" s="11">
        <f>Table1[[#This Row],[Date]]-7</f>
        <v>43634</v>
      </c>
      <c r="J178" s="5">
        <f>IFERROR(VLOOKUP(Table1[[#This Row],[last week date]],Table1[[#All],[Date]:[Orders]],7,FALSE), "NA")</f>
        <v>1256715</v>
      </c>
      <c r="K178" s="5">
        <f>IFERROR(VLOOKUP(Table1[[#This Row],[last week date]],Table1[[#All],[Date]:[Listing]],3,FALSE),"NA")</f>
        <v>21065820</v>
      </c>
      <c r="L178" s="13">
        <f>Table1[[#This Row],[Orders]]/Table1[[#This Row],[Listing]]</f>
        <v>5.6298330198210095E-2</v>
      </c>
      <c r="M178" s="13">
        <f>IFERROR(VLOOKUP(Table1[[#This Row],[last week date]],Table1[[#All],[Date]:[Overall conversion]],11,FALSE),"NA")</f>
        <v>5.965659062880059E-2</v>
      </c>
      <c r="N178" s="15">
        <f>IFERROR((Table1[[#This Row],[Orders]]/Table1[[#This Row],[Orders of Same day last week]])-1,"NA")</f>
        <v>1.1809360117449152E-2</v>
      </c>
      <c r="O178" s="12">
        <f>IFERROR(Table1[[#This Row],[Listing]]/Table1[[#This Row],[listing of same day last week]]-1,"NA")</f>
        <v>7.2164957262522922E-2</v>
      </c>
      <c r="P178" s="6">
        <f>IFERROR(Table1[[#This Row],[Overall conversion]]/Table1[[#This Row],[overall Conversion last week same day]]-1,"NA")</f>
        <v>-5.6293200720880954E-2</v>
      </c>
      <c r="Q178" s="6">
        <f>Table1[[#This Row],[Menu]]/Table1[[#This Row],[Listing]]</f>
        <v>0.24999997786242595</v>
      </c>
      <c r="R178" s="6">
        <f>Table1[[#This Row],[Carts]]/Table1[[#This Row],[Menu]]</f>
        <v>0.39599997024709788</v>
      </c>
      <c r="S178" s="6">
        <f>Table1[[#This Row],[Payments]]/Table1[[#This Row],[Carts]]</f>
        <v>0.72999981663824565</v>
      </c>
      <c r="T178" s="6">
        <f>Table1[[#This Row],[Orders]]/Table1[[#This Row],[Payments]]</f>
        <v>0.77900032592207769</v>
      </c>
      <c r="U178" s="33">
        <f>Table1[[#This Row],[L2M]]/Q171-1</f>
        <v>-4.7619002781875364E-2</v>
      </c>
      <c r="V178" s="33">
        <f>Table1[[#This Row],[M2C]]/R171-1</f>
        <v>4.2105313802588418E-2</v>
      </c>
      <c r="W178" s="33">
        <f>Table1[[#This Row],[C2P]]/S171-1</f>
        <v>-2.9126611999782837E-2</v>
      </c>
      <c r="X178" s="33">
        <f>Table1[[#This Row],[P2O]]/T171-1</f>
        <v>-2.0617915796311559E-2</v>
      </c>
    </row>
    <row r="179" spans="2:24" x14ac:dyDescent="0.3">
      <c r="B179" s="10">
        <v>43642</v>
      </c>
      <c r="C179" s="8">
        <f>B179</f>
        <v>43642</v>
      </c>
      <c r="D179" s="2">
        <v>22368860</v>
      </c>
      <c r="E179" s="2">
        <v>5759981</v>
      </c>
      <c r="F179" s="2">
        <v>2234872</v>
      </c>
      <c r="G179" s="2">
        <v>1615142</v>
      </c>
      <c r="H179" s="2">
        <v>1324416</v>
      </c>
      <c r="I179" s="11">
        <f>Table1[[#This Row],[Date]]-7</f>
        <v>43635</v>
      </c>
      <c r="J179" s="5">
        <f>IFERROR(VLOOKUP(Table1[[#This Row],[last week date]],Table1[[#All],[Date]:[Orders]],7,FALSE), "NA")</f>
        <v>1296201</v>
      </c>
      <c r="K179" s="5">
        <f>IFERROR(VLOOKUP(Table1[[#This Row],[last week date]],Table1[[#All],[Date]:[Listing]],3,FALSE),"NA")</f>
        <v>22151687</v>
      </c>
      <c r="L179" s="13">
        <f>Table1[[#This Row],[Orders]]/Table1[[#This Row],[Listing]]</f>
        <v>5.9208024011952333E-2</v>
      </c>
      <c r="M179" s="13">
        <f>IFERROR(VLOOKUP(Table1[[#This Row],[last week date]],Table1[[#All],[Date]:[Overall conversion]],11,FALSE),"NA")</f>
        <v>5.8514775872374865E-2</v>
      </c>
      <c r="N179" s="15">
        <f>IFERROR((Table1[[#This Row],[Orders]]/Table1[[#This Row],[Orders of Same day last week]])-1,"NA")</f>
        <v>2.1767457361936859E-2</v>
      </c>
      <c r="O179" s="12">
        <f>IFERROR(Table1[[#This Row],[Listing]]/Table1[[#This Row],[listing of same day last week]]-1,"NA")</f>
        <v>9.80390342279569E-3</v>
      </c>
      <c r="P179" s="6">
        <f>IFERROR(Table1[[#This Row],[Overall conversion]]/Table1[[#This Row],[overall Conversion last week same day]]-1,"NA")</f>
        <v>1.1847403142917212E-2</v>
      </c>
      <c r="Q179" s="6">
        <f>Table1[[#This Row],[Menu]]/Table1[[#This Row],[Listing]]</f>
        <v>0.2574999798827477</v>
      </c>
      <c r="R179" s="6">
        <f>Table1[[#This Row],[Carts]]/Table1[[#This Row],[Menu]]</f>
        <v>0.3879998909718626</v>
      </c>
      <c r="S179" s="6">
        <f>Table1[[#This Row],[Payments]]/Table1[[#This Row],[Carts]]</f>
        <v>0.72270000250573629</v>
      </c>
      <c r="T179" s="6">
        <f>Table1[[#This Row],[Orders]]/Table1[[#This Row],[Payments]]</f>
        <v>0.81999972757813244</v>
      </c>
      <c r="U179" s="33">
        <f>Table1[[#This Row],[L2M]]/Q172-1</f>
        <v>8.4210578141887371E-2</v>
      </c>
      <c r="V179" s="33">
        <f>Table1[[#This Row],[M2C]]/R172-1</f>
        <v>-4.9019786461369397E-2</v>
      </c>
      <c r="W179" s="33">
        <f>Table1[[#This Row],[C2P]]/S172-1</f>
        <v>2.0618717233669814E-2</v>
      </c>
      <c r="X179" s="33">
        <f>Table1[[#This Row],[P2O]]/T172-1</f>
        <v>-3.846217836857968E-2</v>
      </c>
    </row>
    <row r="180" spans="2:24" x14ac:dyDescent="0.3">
      <c r="B180" s="10">
        <v>43643</v>
      </c>
      <c r="C180" s="8">
        <f>B180</f>
        <v>43643</v>
      </c>
      <c r="D180" s="2">
        <v>22368860</v>
      </c>
      <c r="E180" s="2">
        <v>5759981</v>
      </c>
      <c r="F180" s="2">
        <v>2234872</v>
      </c>
      <c r="G180" s="2">
        <v>1680400</v>
      </c>
      <c r="H180" s="2">
        <v>1322811</v>
      </c>
      <c r="I180" s="11">
        <f>Table1[[#This Row],[Date]]-7</f>
        <v>43636</v>
      </c>
      <c r="J180" s="5">
        <f>IFERROR(VLOOKUP(Table1[[#This Row],[last week date]],Table1[[#All],[Date]:[Orders]],7,FALSE), "NA")</f>
        <v>616058</v>
      </c>
      <c r="K180" s="5">
        <f>IFERROR(VLOOKUP(Table1[[#This Row],[last week date]],Table1[[#All],[Date]:[Listing]],3,FALSE),"NA")</f>
        <v>10207150</v>
      </c>
      <c r="L180" s="13">
        <f>Table1[[#This Row],[Orders]]/Table1[[#This Row],[Listing]]</f>
        <v>5.9136272478794182E-2</v>
      </c>
      <c r="M180" s="13">
        <f>IFERROR(VLOOKUP(Table1[[#This Row],[last week date]],Table1[[#All],[Date]:[Overall conversion]],11,FALSE),"NA")</f>
        <v>6.035553509059826E-2</v>
      </c>
      <c r="N180" s="15">
        <f>IFERROR((Table1[[#This Row],[Orders]]/Table1[[#This Row],[Orders of Same day last week]])-1,"NA")</f>
        <v>1.1472182813955829</v>
      </c>
      <c r="O180" s="12">
        <f>IFERROR(Table1[[#This Row],[Listing]]/Table1[[#This Row],[listing of same day last week]]-1,"NA")</f>
        <v>1.1914892991677402</v>
      </c>
      <c r="P180" s="6">
        <f>IFERROR(Table1[[#This Row],[Overall conversion]]/Table1[[#This Row],[overall Conversion last week same day]]-1,"NA")</f>
        <v>-2.0201338783159994E-2</v>
      </c>
      <c r="Q180" s="6">
        <f>Table1[[#This Row],[Menu]]/Table1[[#This Row],[Listing]]</f>
        <v>0.2574999798827477</v>
      </c>
      <c r="R180" s="6">
        <f>Table1[[#This Row],[Carts]]/Table1[[#This Row],[Menu]]</f>
        <v>0.3879998909718626</v>
      </c>
      <c r="S180" s="6">
        <f>Table1[[#This Row],[Payments]]/Table1[[#This Row],[Carts]]</f>
        <v>0.75189988509409045</v>
      </c>
      <c r="T180" s="6">
        <f>Table1[[#This Row],[Orders]]/Table1[[#This Row],[Payments]]</f>
        <v>0.78720007141156867</v>
      </c>
      <c r="U180" s="33">
        <f>Table1[[#This Row],[L2M]]/Q173-1</f>
        <v>4.0404216518584501E-2</v>
      </c>
      <c r="V180" s="33">
        <f>Table1[[#This Row],[M2C]]/R173-1</f>
        <v>-5.8252847443228783E-2</v>
      </c>
      <c r="W180" s="33">
        <f>Table1[[#This Row],[C2P]]/S173-1</f>
        <v>7.2917618264793482E-2</v>
      </c>
      <c r="X180" s="33">
        <f>Table1[[#This Row],[P2O]]/T173-1</f>
        <v>-6.7961085339092397E-2</v>
      </c>
    </row>
    <row r="181" spans="2:24" x14ac:dyDescent="0.3">
      <c r="B181" s="10">
        <v>43644</v>
      </c>
      <c r="C181" s="8">
        <f>B181</f>
        <v>43644</v>
      </c>
      <c r="D181" s="2">
        <v>21282993</v>
      </c>
      <c r="E181" s="2">
        <v>5373955</v>
      </c>
      <c r="F181" s="2">
        <v>2063599</v>
      </c>
      <c r="G181" s="2">
        <v>1461234</v>
      </c>
      <c r="H181" s="2">
        <v>1234158</v>
      </c>
      <c r="I181" s="11">
        <f>Table1[[#This Row],[Date]]-7</f>
        <v>43637</v>
      </c>
      <c r="J181" s="5">
        <f>IFERROR(VLOOKUP(Table1[[#This Row],[last week date]],Table1[[#All],[Date]:[Orders]],7,FALSE), "NA")</f>
        <v>1336086</v>
      </c>
      <c r="K181" s="5">
        <f>IFERROR(VLOOKUP(Table1[[#This Row],[last week date]],Table1[[#All],[Date]:[Listing]],3,FALSE),"NA")</f>
        <v>21065820</v>
      </c>
      <c r="L181" s="13">
        <f>Table1[[#This Row],[Orders]]/Table1[[#This Row],[Listing]]</f>
        <v>5.7987990692850391E-2</v>
      </c>
      <c r="M181" s="13">
        <f>IFERROR(VLOOKUP(Table1[[#This Row],[last week date]],Table1[[#All],[Date]:[Overall conversion]],11,FALSE),"NA")</f>
        <v>6.342435281417956E-2</v>
      </c>
      <c r="N181" s="15">
        <f>IFERROR((Table1[[#This Row],[Orders]]/Table1[[#This Row],[Orders of Same day last week]])-1,"NA")</f>
        <v>-7.6288502386822388E-2</v>
      </c>
      <c r="O181" s="12">
        <f>IFERROR(Table1[[#This Row],[Listing]]/Table1[[#This Row],[listing of same day last week]]-1,"NA")</f>
        <v>1.0309259264533743E-2</v>
      </c>
      <c r="P181" s="6">
        <f>IFERROR(Table1[[#This Row],[Overall conversion]]/Table1[[#This Row],[overall Conversion last week same day]]-1,"NA")</f>
        <v>-8.5714112641505413E-2</v>
      </c>
      <c r="Q181" s="6">
        <f>Table1[[#This Row],[Menu]]/Table1[[#This Row],[Listing]]</f>
        <v>0.25249996558284826</v>
      </c>
      <c r="R181" s="6">
        <f>Table1[[#This Row],[Carts]]/Table1[[#This Row],[Menu]]</f>
        <v>0.38400005210315308</v>
      </c>
      <c r="S181" s="6">
        <f>Table1[[#This Row],[Payments]]/Table1[[#This Row],[Carts]]</f>
        <v>0.70809978101365623</v>
      </c>
      <c r="T181" s="6">
        <f>Table1[[#This Row],[Orders]]/Table1[[#This Row],[Payments]]</f>
        <v>0.84459983821893003</v>
      </c>
      <c r="U181" s="33">
        <f>Table1[[#This Row],[L2M]]/Q174-1</f>
        <v>4.123704281474927E-2</v>
      </c>
      <c r="V181" s="33">
        <f>Table1[[#This Row],[M2C]]/R174-1</f>
        <v>-6.7961068697693805E-2</v>
      </c>
      <c r="W181" s="33">
        <f>Table1[[#This Row],[C2P]]/S174-1</f>
        <v>-7.6190292893307254E-2</v>
      </c>
      <c r="X181" s="33">
        <f>Table1[[#This Row],[P2O]]/T174-1</f>
        <v>1.980193461210189E-2</v>
      </c>
    </row>
    <row r="182" spans="2:24" x14ac:dyDescent="0.3">
      <c r="B182" s="10">
        <v>43645</v>
      </c>
      <c r="C182" s="8">
        <f>B182</f>
        <v>43645</v>
      </c>
      <c r="D182" s="2">
        <v>46685340</v>
      </c>
      <c r="E182" s="2">
        <v>9999999</v>
      </c>
      <c r="F182" s="2">
        <v>3502000</v>
      </c>
      <c r="G182" s="2">
        <v>2286105</v>
      </c>
      <c r="H182" s="2">
        <v>1729667</v>
      </c>
      <c r="I182" s="11">
        <f>Table1[[#This Row],[Date]]-7</f>
        <v>43638</v>
      </c>
      <c r="J182" s="5">
        <f>IFERROR(VLOOKUP(Table1[[#This Row],[last week date]],Table1[[#All],[Date]:[Orders]],7,FALSE), "NA")</f>
        <v>1579663</v>
      </c>
      <c r="K182" s="5">
        <f>IFERROR(VLOOKUP(Table1[[#This Row],[last week date]],Table1[[#All],[Date]:[Listing]],3,FALSE),"NA")</f>
        <v>44889750</v>
      </c>
      <c r="L182" s="13">
        <f>Table1[[#This Row],[Orders]]/Table1[[#This Row],[Listing]]</f>
        <v>3.7049467777250843E-2</v>
      </c>
      <c r="M182" s="13">
        <f>IFERROR(VLOOKUP(Table1[[#This Row],[last week date]],Table1[[#All],[Date]:[Overall conversion]],11,FALSE),"NA")</f>
        <v>3.51898373236652E-2</v>
      </c>
      <c r="N182" s="15">
        <f>IFERROR((Table1[[#This Row],[Orders]]/Table1[[#This Row],[Orders of Same day last week]])-1,"NA")</f>
        <v>9.4959494525097998E-2</v>
      </c>
      <c r="O182" s="12">
        <f>IFERROR(Table1[[#This Row],[Listing]]/Table1[[#This Row],[listing of same day last week]]-1,"NA")</f>
        <v>4.0000000000000036E-2</v>
      </c>
      <c r="P182" s="6">
        <f>IFERROR(Table1[[#This Row],[Overall conversion]]/Table1[[#This Row],[overall Conversion last week same day]]-1,"NA")</f>
        <v>5.2845667812594366E-2</v>
      </c>
      <c r="Q182" s="6">
        <f>Table1[[#This Row],[Menu]]/Table1[[#This Row],[Listing]]</f>
        <v>0.2141999822642397</v>
      </c>
      <c r="R182" s="6">
        <f>Table1[[#This Row],[Carts]]/Table1[[#This Row],[Menu]]</f>
        <v>0.35020003502000352</v>
      </c>
      <c r="S182" s="6">
        <f>Table1[[#This Row],[Payments]]/Table1[[#This Row],[Carts]]</f>
        <v>0.65279982866933184</v>
      </c>
      <c r="T182" s="6">
        <f>Table1[[#This Row],[Orders]]/Table1[[#This Row],[Payments]]</f>
        <v>0.75659998119071525</v>
      </c>
      <c r="U182" s="33">
        <f>Table1[[#This Row],[L2M]]/Q175-1</f>
        <v>3.0302947753900966E-2</v>
      </c>
      <c r="V182" s="33">
        <f>Table1[[#This Row],[M2C]]/R175-1</f>
        <v>8.4210640851316798E-2</v>
      </c>
      <c r="W182" s="33">
        <f>Table1[[#This Row],[C2P]]/S175-1</f>
        <v>-7.6923342744678935E-2</v>
      </c>
      <c r="X182" s="33">
        <f>Table1[[#This Row],[P2O]]/T175-1</f>
        <v>2.1053123294251241E-2</v>
      </c>
    </row>
    <row r="183" spans="2:24" x14ac:dyDescent="0.3">
      <c r="B183" s="10">
        <v>43646</v>
      </c>
      <c r="C183" s="8">
        <f>B183</f>
        <v>43646</v>
      </c>
      <c r="D183" s="2">
        <v>43991955</v>
      </c>
      <c r="E183" s="2">
        <v>8776395</v>
      </c>
      <c r="F183" s="2">
        <v>3133173</v>
      </c>
      <c r="G183" s="2">
        <v>2066640</v>
      </c>
      <c r="H183" s="2">
        <v>1692578</v>
      </c>
      <c r="I183" s="11">
        <f>Table1[[#This Row],[Date]]-7</f>
        <v>43639</v>
      </c>
      <c r="J183" s="5">
        <f>IFERROR(VLOOKUP(Table1[[#This Row],[last week date]],Table1[[#All],[Date]:[Orders]],7,FALSE), "NA")</f>
        <v>1662014</v>
      </c>
      <c r="K183" s="5">
        <f>IFERROR(VLOOKUP(Table1[[#This Row],[last week date]],Table1[[#All],[Date]:[Listing]],3,FALSE),"NA")</f>
        <v>43543058</v>
      </c>
      <c r="L183" s="13">
        <f>Table1[[#This Row],[Orders]]/Table1[[#This Row],[Listing]]</f>
        <v>3.8474716570336555E-2</v>
      </c>
      <c r="M183" s="13">
        <f>IFERROR(VLOOKUP(Table1[[#This Row],[last week date]],Table1[[#All],[Date]:[Overall conversion]],11,FALSE),"NA")</f>
        <v>3.8169436790590136E-2</v>
      </c>
      <c r="N183" s="15">
        <f>IFERROR((Table1[[#This Row],[Orders]]/Table1[[#This Row],[Orders of Same day last week]])-1,"NA")</f>
        <v>1.8389736789220734E-2</v>
      </c>
      <c r="O183" s="12">
        <f>IFERROR(Table1[[#This Row],[Listing]]/Table1[[#This Row],[listing of same day last week]]-1,"NA")</f>
        <v>1.0309266749248591E-2</v>
      </c>
      <c r="P183" s="6">
        <f>IFERROR(Table1[[#This Row],[Overall conversion]]/Table1[[#This Row],[overall Conversion last week same day]]-1,"NA")</f>
        <v>7.9980163558943662E-3</v>
      </c>
      <c r="Q183" s="6">
        <f>Table1[[#This Row],[Menu]]/Table1[[#This Row],[Listing]]</f>
        <v>0.19949999948854286</v>
      </c>
      <c r="R183" s="6">
        <f>Table1[[#This Row],[Carts]]/Table1[[#This Row],[Menu]]</f>
        <v>0.35699999829086998</v>
      </c>
      <c r="S183" s="6">
        <f>Table1[[#This Row],[Payments]]/Table1[[#This Row],[Carts]]</f>
        <v>0.65959970930427403</v>
      </c>
      <c r="T183" s="6">
        <f>Table1[[#This Row],[Orders]]/Table1[[#This Row],[Payments]]</f>
        <v>0.81899992257964616</v>
      </c>
      <c r="U183" s="33">
        <f>Table1[[#This Row],[L2M]]/Q176-1</f>
        <v>-2.061845822307895E-2</v>
      </c>
      <c r="V183" s="33">
        <f>Table1[[#This Row],[M2C]]/R176-1</f>
        <v>9.6153772065961096E-3</v>
      </c>
      <c r="W183" s="33">
        <f>Table1[[#This Row],[C2P]]/S176-1</f>
        <v>-3.2141468697677311E-7</v>
      </c>
      <c r="X183" s="33">
        <f>Table1[[#This Row],[P2O]]/T176-1</f>
        <v>1.941717388576647E-2</v>
      </c>
    </row>
    <row r="184" spans="2:24" x14ac:dyDescent="0.3">
      <c r="B184" s="10">
        <v>43647</v>
      </c>
      <c r="C184" s="8">
        <f>B184</f>
        <v>43647</v>
      </c>
      <c r="D184" s="2">
        <v>21500167</v>
      </c>
      <c r="E184" s="2">
        <v>5213790</v>
      </c>
      <c r="F184" s="2">
        <v>2189792</v>
      </c>
      <c r="G184" s="2">
        <v>1582562</v>
      </c>
      <c r="H184" s="2">
        <v>1297701</v>
      </c>
      <c r="I184" s="11">
        <f>Table1[[#This Row],[Date]]-7</f>
        <v>43640</v>
      </c>
      <c r="J184" s="5">
        <f>IFERROR(VLOOKUP(Table1[[#This Row],[last week date]],Table1[[#All],[Date]:[Orders]],7,FALSE), "NA")</f>
        <v>1233893</v>
      </c>
      <c r="K184" s="5">
        <f>IFERROR(VLOOKUP(Table1[[#This Row],[last week date]],Table1[[#All],[Date]:[Listing]],3,FALSE),"NA")</f>
        <v>21282993</v>
      </c>
      <c r="L184" s="13">
        <f>Table1[[#This Row],[Orders]]/Table1[[#This Row],[Listing]]</f>
        <v>6.0357717221452278E-2</v>
      </c>
      <c r="M184" s="13">
        <f>IFERROR(VLOOKUP(Table1[[#This Row],[last week date]],Table1[[#All],[Date]:[Overall conversion]],11,FALSE),"NA")</f>
        <v>5.7975539436582062E-2</v>
      </c>
      <c r="N184" s="15">
        <f>IFERROR((Table1[[#This Row],[Orders]]/Table1[[#This Row],[Orders of Same day last week]])-1,"NA")</f>
        <v>5.171274980893803E-2</v>
      </c>
      <c r="O184" s="12">
        <f>IFERROR(Table1[[#This Row],[Listing]]/Table1[[#This Row],[listing of same day last week]]-1,"NA")</f>
        <v>1.0204109920066262E-2</v>
      </c>
      <c r="P184" s="6">
        <f>IFERROR(Table1[[#This Row],[Overall conversion]]/Table1[[#This Row],[overall Conversion last week same day]]-1,"NA")</f>
        <v>4.1089359547503923E-2</v>
      </c>
      <c r="Q184" s="6">
        <f>Table1[[#This Row],[Menu]]/Table1[[#This Row],[Listing]]</f>
        <v>0.24249997686064484</v>
      </c>
      <c r="R184" s="6">
        <f>Table1[[#This Row],[Carts]]/Table1[[#This Row],[Menu]]</f>
        <v>0.4200000383598112</v>
      </c>
      <c r="S184" s="6">
        <f>Table1[[#This Row],[Payments]]/Table1[[#This Row],[Carts]]</f>
        <v>0.72269969019888647</v>
      </c>
      <c r="T184" s="6">
        <f>Table1[[#This Row],[Orders]]/Table1[[#This Row],[Payments]]</f>
        <v>0.82000010110188415</v>
      </c>
      <c r="U184" s="33">
        <f>Table1[[#This Row],[L2M]]/Q177-1</f>
        <v>2.1052703325268096E-2</v>
      </c>
      <c r="V184" s="33">
        <f>Table1[[#This Row],[M2C]]/R177-1</f>
        <v>3.9603973892463396E-2</v>
      </c>
      <c r="W184" s="33">
        <f>Table1[[#This Row],[C2P]]/S177-1</f>
        <v>1.020398478644724E-2</v>
      </c>
      <c r="X184" s="33">
        <f>Table1[[#This Row],[P2O]]/T177-1</f>
        <v>-2.9126068709552144E-2</v>
      </c>
    </row>
    <row r="185" spans="2:24" x14ac:dyDescent="0.3">
      <c r="B185" s="10">
        <v>43648</v>
      </c>
      <c r="C185" s="8">
        <f>B185</f>
        <v>43648</v>
      </c>
      <c r="D185" s="2">
        <v>21934513</v>
      </c>
      <c r="E185" s="2">
        <v>5264283</v>
      </c>
      <c r="F185" s="2">
        <v>2105713</v>
      </c>
      <c r="G185" s="2">
        <v>1583285</v>
      </c>
      <c r="H185" s="2">
        <v>1311277</v>
      </c>
      <c r="I185" s="11">
        <f>Table1[[#This Row],[Date]]-7</f>
        <v>43641</v>
      </c>
      <c r="J185" s="5">
        <f>IFERROR(VLOOKUP(Table1[[#This Row],[last week date]],Table1[[#All],[Date]:[Orders]],7,FALSE), "NA")</f>
        <v>1271556</v>
      </c>
      <c r="K185" s="5">
        <f>IFERROR(VLOOKUP(Table1[[#This Row],[last week date]],Table1[[#All],[Date]:[Listing]],3,FALSE),"NA")</f>
        <v>22586034</v>
      </c>
      <c r="L185" s="13">
        <f>Table1[[#This Row],[Orders]]/Table1[[#This Row],[Listing]]</f>
        <v>5.9781450356340256E-2</v>
      </c>
      <c r="M185" s="13">
        <f>IFERROR(VLOOKUP(Table1[[#This Row],[last week date]],Table1[[#All],[Date]:[Overall conversion]],11,FALSE),"NA")</f>
        <v>5.6298330198210095E-2</v>
      </c>
      <c r="N185" s="15">
        <f>IFERROR((Table1[[#This Row],[Orders]]/Table1[[#This Row],[Orders of Same day last week]])-1,"NA")</f>
        <v>3.1238105124744786E-2</v>
      </c>
      <c r="O185" s="12">
        <f>IFERROR(Table1[[#This Row],[Listing]]/Table1[[#This Row],[listing of same day last week]]-1,"NA")</f>
        <v>-2.8846188755405233E-2</v>
      </c>
      <c r="P185" s="6">
        <f>IFERROR(Table1[[#This Row],[Overall conversion]]/Table1[[#This Row],[overall Conversion last week same day]]-1,"NA")</f>
        <v>6.1868978100542371E-2</v>
      </c>
      <c r="Q185" s="6">
        <f>Table1[[#This Row],[Menu]]/Table1[[#This Row],[Listing]]</f>
        <v>0.23999999452916962</v>
      </c>
      <c r="R185" s="6">
        <f>Table1[[#This Row],[Carts]]/Table1[[#This Row],[Menu]]</f>
        <v>0.39999996200812155</v>
      </c>
      <c r="S185" s="6">
        <f>Table1[[#This Row],[Payments]]/Table1[[#This Row],[Carts]]</f>
        <v>0.75189971282886126</v>
      </c>
      <c r="T185" s="6">
        <f>Table1[[#This Row],[Orders]]/Table1[[#This Row],[Payments]]</f>
        <v>0.82820022927015668</v>
      </c>
      <c r="U185" s="33">
        <f>Table1[[#This Row],[L2M]]/Q178-1</f>
        <v>-3.9999936875031561E-2</v>
      </c>
      <c r="V185" s="33">
        <f>Table1[[#This Row],[M2C]]/R178-1</f>
        <v>1.0100990054437986E-2</v>
      </c>
      <c r="W185" s="33">
        <f>Table1[[#This Row],[C2P]]/S178-1</f>
        <v>2.9999865330744502E-2</v>
      </c>
      <c r="X185" s="33">
        <f>Table1[[#This Row],[P2O]]/T178-1</f>
        <v>6.3157744240790459E-2</v>
      </c>
    </row>
    <row r="186" spans="2:24" x14ac:dyDescent="0.3">
      <c r="B186" s="10">
        <v>43649</v>
      </c>
      <c r="C186" s="8">
        <f>B186</f>
        <v>43649</v>
      </c>
      <c r="D186" s="2">
        <v>22151687</v>
      </c>
      <c r="E186" s="2">
        <v>5814817</v>
      </c>
      <c r="F186" s="2">
        <v>2302667</v>
      </c>
      <c r="G186" s="2">
        <v>1731375</v>
      </c>
      <c r="H186" s="2">
        <v>1462320</v>
      </c>
      <c r="I186" s="11">
        <f>Table1[[#This Row],[Date]]-7</f>
        <v>43642</v>
      </c>
      <c r="J186" s="5">
        <f>IFERROR(VLOOKUP(Table1[[#This Row],[last week date]],Table1[[#All],[Date]:[Orders]],7,FALSE), "NA")</f>
        <v>1324416</v>
      </c>
      <c r="K186" s="5">
        <f>IFERROR(VLOOKUP(Table1[[#This Row],[last week date]],Table1[[#All],[Date]:[Listing]],3,FALSE),"NA")</f>
        <v>22368860</v>
      </c>
      <c r="L186" s="13">
        <f>Table1[[#This Row],[Orders]]/Table1[[#This Row],[Listing]]</f>
        <v>6.6013933837183597E-2</v>
      </c>
      <c r="M186" s="13">
        <f>IFERROR(VLOOKUP(Table1[[#This Row],[last week date]],Table1[[#All],[Date]:[Overall conversion]],11,FALSE),"NA")</f>
        <v>5.9208024011952333E-2</v>
      </c>
      <c r="N186" s="15">
        <f>IFERROR((Table1[[#This Row],[Orders]]/Table1[[#This Row],[Orders of Same day last week]])-1,"NA")</f>
        <v>0.10412438387938527</v>
      </c>
      <c r="O186" s="12">
        <f>IFERROR(Table1[[#This Row],[Listing]]/Table1[[#This Row],[listing of same day last week]]-1,"NA")</f>
        <v>-9.7087200688814601E-3</v>
      </c>
      <c r="P186" s="6">
        <f>IFERROR(Table1[[#This Row],[Overall conversion]]/Table1[[#This Row],[overall Conversion last week same day]]-1,"NA")</f>
        <v>0.11494911270569252</v>
      </c>
      <c r="Q186" s="6">
        <f>Table1[[#This Row],[Menu]]/Table1[[#This Row],[Listing]]</f>
        <v>0.26249996219249577</v>
      </c>
      <c r="R186" s="6">
        <f>Table1[[#This Row],[Carts]]/Table1[[#This Row],[Menu]]</f>
        <v>0.39599990850958855</v>
      </c>
      <c r="S186" s="6">
        <f>Table1[[#This Row],[Payments]]/Table1[[#This Row],[Carts]]</f>
        <v>0.75189986220326255</v>
      </c>
      <c r="T186" s="6">
        <f>Table1[[#This Row],[Orders]]/Table1[[#This Row],[Payments]]</f>
        <v>0.8446003898635478</v>
      </c>
      <c r="U186" s="33">
        <f>Table1[[#This Row],[L2M]]/Q179-1</f>
        <v>1.9417408545137738E-2</v>
      </c>
      <c r="V186" s="33">
        <f>Table1[[#This Row],[M2C]]/R179-1</f>
        <v>2.0618607695191526E-2</v>
      </c>
      <c r="W186" s="33">
        <f>Table1[[#This Row],[C2P]]/S179-1</f>
        <v>4.0403846127417875E-2</v>
      </c>
      <c r="X186" s="33">
        <f>Table1[[#This Row],[P2O]]/T179-1</f>
        <v>3.0000817632066079E-2</v>
      </c>
    </row>
    <row r="187" spans="2:24" x14ac:dyDescent="0.3">
      <c r="B187" s="10">
        <v>43650</v>
      </c>
      <c r="C187" s="8">
        <f>B187</f>
        <v>43650</v>
      </c>
      <c r="D187" s="2">
        <v>22368860</v>
      </c>
      <c r="E187" s="2">
        <v>5759981</v>
      </c>
      <c r="F187" s="2">
        <v>2373112</v>
      </c>
      <c r="G187" s="2">
        <v>1645753</v>
      </c>
      <c r="H187" s="2">
        <v>1349517</v>
      </c>
      <c r="I187" s="11">
        <f>Table1[[#This Row],[Date]]-7</f>
        <v>43643</v>
      </c>
      <c r="J187" s="5">
        <f>IFERROR(VLOOKUP(Table1[[#This Row],[last week date]],Table1[[#All],[Date]:[Orders]],7,FALSE), "NA")</f>
        <v>1322811</v>
      </c>
      <c r="K187" s="5">
        <f>IFERROR(VLOOKUP(Table1[[#This Row],[last week date]],Table1[[#All],[Date]:[Listing]],3,FALSE),"NA")</f>
        <v>22368860</v>
      </c>
      <c r="L187" s="13">
        <f>Table1[[#This Row],[Orders]]/Table1[[#This Row],[Listing]]</f>
        <v>6.0330164344539687E-2</v>
      </c>
      <c r="M187" s="13">
        <f>IFERROR(VLOOKUP(Table1[[#This Row],[last week date]],Table1[[#All],[Date]:[Overall conversion]],11,FALSE),"NA")</f>
        <v>5.9136272478794182E-2</v>
      </c>
      <c r="N187" s="15">
        <f>IFERROR((Table1[[#This Row],[Orders]]/Table1[[#This Row],[Orders of Same day last week]])-1,"NA")</f>
        <v>2.0188825160964097E-2</v>
      </c>
      <c r="O187" s="12">
        <f>IFERROR(Table1[[#This Row],[Listing]]/Table1[[#This Row],[listing of same day last week]]-1,"NA")</f>
        <v>0</v>
      </c>
      <c r="P187" s="6">
        <f>IFERROR(Table1[[#This Row],[Overall conversion]]/Table1[[#This Row],[overall Conversion last week same day]]-1,"NA")</f>
        <v>2.0188825160964097E-2</v>
      </c>
      <c r="Q187" s="6">
        <f>Table1[[#This Row],[Menu]]/Table1[[#This Row],[Listing]]</f>
        <v>0.2574999798827477</v>
      </c>
      <c r="R187" s="6">
        <f>Table1[[#This Row],[Carts]]/Table1[[#This Row],[Menu]]</f>
        <v>0.41199997013879036</v>
      </c>
      <c r="S187" s="6">
        <f>Table1[[#This Row],[Payments]]/Table1[[#This Row],[Carts]]</f>
        <v>0.69349992752133061</v>
      </c>
      <c r="T187" s="6">
        <f>Table1[[#This Row],[Orders]]/Table1[[#This Row],[Payments]]</f>
        <v>0.81999972049268632</v>
      </c>
      <c r="U187" s="33">
        <f>Table1[[#This Row],[L2M]]/Q180-1</f>
        <v>0</v>
      </c>
      <c r="V187" s="33">
        <f>Table1[[#This Row],[M2C]]/R180-1</f>
        <v>6.1855891523093787E-2</v>
      </c>
      <c r="W187" s="33">
        <f>Table1[[#This Row],[C2P]]/S180-1</f>
        <v>-7.7669858355480237E-2</v>
      </c>
      <c r="X187" s="33">
        <f>Table1[[#This Row],[P2O]]/T180-1</f>
        <v>4.1666217105777115E-2</v>
      </c>
    </row>
    <row r="188" spans="2:24" x14ac:dyDescent="0.3">
      <c r="B188" s="10">
        <v>43651</v>
      </c>
      <c r="C188" s="8">
        <f>B188</f>
        <v>43651</v>
      </c>
      <c r="D188" s="2">
        <v>20631473</v>
      </c>
      <c r="E188" s="2">
        <v>4899974</v>
      </c>
      <c r="F188" s="2">
        <v>2038389</v>
      </c>
      <c r="G188" s="2">
        <v>1562425</v>
      </c>
      <c r="H188" s="2">
        <v>1255565</v>
      </c>
      <c r="I188" s="11">
        <f>Table1[[#This Row],[Date]]-7</f>
        <v>43644</v>
      </c>
      <c r="J188" s="5">
        <f>IFERROR(VLOOKUP(Table1[[#This Row],[last week date]],Table1[[#All],[Date]:[Orders]],7,FALSE), "NA")</f>
        <v>1234158</v>
      </c>
      <c r="K188" s="5">
        <f>IFERROR(VLOOKUP(Table1[[#This Row],[last week date]],Table1[[#All],[Date]:[Listing]],3,FALSE),"NA")</f>
        <v>21282993</v>
      </c>
      <c r="L188" s="13">
        <f>Table1[[#This Row],[Orders]]/Table1[[#This Row],[Listing]]</f>
        <v>6.0856779348716403E-2</v>
      </c>
      <c r="M188" s="13">
        <f>IFERROR(VLOOKUP(Table1[[#This Row],[last week date]],Table1[[#All],[Date]:[Overall conversion]],11,FALSE),"NA")</f>
        <v>5.7987990692850391E-2</v>
      </c>
      <c r="N188" s="15">
        <f>IFERROR((Table1[[#This Row],[Orders]]/Table1[[#This Row],[Orders of Same day last week]])-1,"NA")</f>
        <v>1.7345429029346215E-2</v>
      </c>
      <c r="O188" s="12">
        <f>IFERROR(Table1[[#This Row],[Listing]]/Table1[[#This Row],[listing of same day last week]]-1,"NA")</f>
        <v>-3.061223578845329E-2</v>
      </c>
      <c r="P188" s="6">
        <f>IFERROR(Table1[[#This Row],[Overall conversion]]/Table1[[#This Row],[overall Conversion last week same day]]-1,"NA")</f>
        <v>4.9472116926095211E-2</v>
      </c>
      <c r="Q188" s="6">
        <f>Table1[[#This Row],[Menu]]/Table1[[#This Row],[Listing]]</f>
        <v>0.23749995940667931</v>
      </c>
      <c r="R188" s="6">
        <f>Table1[[#This Row],[Carts]]/Table1[[#This Row],[Menu]]</f>
        <v>0.41599996244878035</v>
      </c>
      <c r="S188" s="6">
        <f>Table1[[#This Row],[Payments]]/Table1[[#This Row],[Carts]]</f>
        <v>0.7664999173366811</v>
      </c>
      <c r="T188" s="6">
        <f>Table1[[#This Row],[Orders]]/Table1[[#This Row],[Payments]]</f>
        <v>0.80360017280829477</v>
      </c>
      <c r="U188" s="33">
        <f>Table1[[#This Row],[L2M]]/Q181-1</f>
        <v>-5.9405973151498426E-2</v>
      </c>
      <c r="V188" s="33">
        <f>Table1[[#This Row],[M2C]]/R181-1</f>
        <v>8.3333088551329704E-2</v>
      </c>
      <c r="W188" s="33">
        <f>Table1[[#This Row],[C2P]]/S181-1</f>
        <v>8.2474444829546689E-2</v>
      </c>
      <c r="X188" s="33">
        <f>Table1[[#This Row],[P2O]]/T181-1</f>
        <v>-4.8543302467467075E-2</v>
      </c>
    </row>
    <row r="189" spans="2:24" x14ac:dyDescent="0.3">
      <c r="B189" s="10">
        <v>43652</v>
      </c>
      <c r="C189" s="8">
        <f>B189</f>
        <v>43652</v>
      </c>
      <c r="D189" s="2">
        <v>44889750</v>
      </c>
      <c r="E189" s="2">
        <v>9332579</v>
      </c>
      <c r="F189" s="2">
        <v>3204807</v>
      </c>
      <c r="G189" s="2">
        <v>2179269</v>
      </c>
      <c r="H189" s="2">
        <v>1750824</v>
      </c>
      <c r="I189" s="11">
        <f>Table1[[#This Row],[Date]]-7</f>
        <v>43645</v>
      </c>
      <c r="J189" s="5">
        <f>IFERROR(VLOOKUP(Table1[[#This Row],[last week date]],Table1[[#All],[Date]:[Orders]],7,FALSE), "NA")</f>
        <v>1729667</v>
      </c>
      <c r="K189" s="5">
        <f>IFERROR(VLOOKUP(Table1[[#This Row],[last week date]],Table1[[#All],[Date]:[Listing]],3,FALSE),"NA")</f>
        <v>46685340</v>
      </c>
      <c r="L189" s="13">
        <f>Table1[[#This Row],[Orders]]/Table1[[#This Row],[Listing]]</f>
        <v>3.9002756754047414E-2</v>
      </c>
      <c r="M189" s="13">
        <f>IFERROR(VLOOKUP(Table1[[#This Row],[last week date]],Table1[[#All],[Date]:[Overall conversion]],11,FALSE),"NA")</f>
        <v>3.7049467777250843E-2</v>
      </c>
      <c r="N189" s="15">
        <f>IFERROR((Table1[[#This Row],[Orders]]/Table1[[#This Row],[Orders of Same day last week]])-1,"NA")</f>
        <v>1.2231834220112869E-2</v>
      </c>
      <c r="O189" s="12">
        <f>IFERROR(Table1[[#This Row],[Listing]]/Table1[[#This Row],[listing of same day last week]]-1,"NA")</f>
        <v>-3.8461538461538436E-2</v>
      </c>
      <c r="P189" s="6">
        <f>IFERROR(Table1[[#This Row],[Overall conversion]]/Table1[[#This Row],[overall Conversion last week same day]]-1,"NA")</f>
        <v>5.2721107588917349E-2</v>
      </c>
      <c r="Q189" s="6">
        <f>Table1[[#This Row],[Menu]]/Table1[[#This Row],[Listing]]</f>
        <v>0.20789999944307999</v>
      </c>
      <c r="R189" s="6">
        <f>Table1[[#This Row],[Carts]]/Table1[[#This Row],[Menu]]</f>
        <v>0.34339993264455626</v>
      </c>
      <c r="S189" s="6">
        <f>Table1[[#This Row],[Payments]]/Table1[[#This Row],[Carts]]</f>
        <v>0.68000007488750491</v>
      </c>
      <c r="T189" s="6">
        <f>Table1[[#This Row],[Orders]]/Table1[[#This Row],[Payments]]</f>
        <v>0.80339967209188035</v>
      </c>
      <c r="U189" s="33">
        <f>Table1[[#This Row],[L2M]]/Q182-1</f>
        <v>-2.9411686941168691E-2</v>
      </c>
      <c r="V189" s="33">
        <f>Table1[[#This Row],[M2C]]/R182-1</f>
        <v>-1.9417766120608304E-2</v>
      </c>
      <c r="W189" s="33">
        <f>Table1[[#This Row],[C2P]]/S182-1</f>
        <v>4.1667054774842782E-2</v>
      </c>
      <c r="X189" s="33">
        <f>Table1[[#This Row],[P2O]]/T182-1</f>
        <v>6.1855263104174441E-2</v>
      </c>
    </row>
    <row r="190" spans="2:24" x14ac:dyDescent="0.3">
      <c r="B190" s="10">
        <v>43653</v>
      </c>
      <c r="C190" s="8">
        <f>B190</f>
        <v>43653</v>
      </c>
      <c r="D190" s="2">
        <v>43543058</v>
      </c>
      <c r="E190" s="2">
        <v>9144042</v>
      </c>
      <c r="F190" s="2">
        <v>3140064</v>
      </c>
      <c r="G190" s="2">
        <v>2135243</v>
      </c>
      <c r="H190" s="2">
        <v>1632180</v>
      </c>
      <c r="I190" s="11">
        <f>Table1[[#This Row],[Date]]-7</f>
        <v>43646</v>
      </c>
      <c r="J190" s="5">
        <f>IFERROR(VLOOKUP(Table1[[#This Row],[last week date]],Table1[[#All],[Date]:[Orders]],7,FALSE), "NA")</f>
        <v>1692578</v>
      </c>
      <c r="K190" s="5">
        <f>IFERROR(VLOOKUP(Table1[[#This Row],[last week date]],Table1[[#All],[Date]:[Listing]],3,FALSE),"NA")</f>
        <v>43991955</v>
      </c>
      <c r="L190" s="13">
        <f>Table1[[#This Row],[Orders]]/Table1[[#This Row],[Listing]]</f>
        <v>3.748427590914722E-2</v>
      </c>
      <c r="M190" s="13">
        <f>IFERROR(VLOOKUP(Table1[[#This Row],[last week date]],Table1[[#All],[Date]:[Overall conversion]],11,FALSE),"NA")</f>
        <v>3.8474716570336555E-2</v>
      </c>
      <c r="N190" s="15">
        <f>IFERROR((Table1[[#This Row],[Orders]]/Table1[[#This Row],[Orders of Same day last week]])-1,"NA")</f>
        <v>-3.5684027560325182E-2</v>
      </c>
      <c r="O190" s="12">
        <f>IFERROR(Table1[[#This Row],[Listing]]/Table1[[#This Row],[listing of same day last week]]-1,"NA")</f>
        <v>-1.0204070266938592E-2</v>
      </c>
      <c r="P190" s="6">
        <f>IFERROR(Table1[[#This Row],[Overall conversion]]/Table1[[#This Row],[overall Conversion last week same day]]-1,"NA")</f>
        <v>-2.5742636969883437E-2</v>
      </c>
      <c r="Q190" s="6">
        <f>Table1[[#This Row],[Menu]]/Table1[[#This Row],[Listing]]</f>
        <v>0.2099999958661608</v>
      </c>
      <c r="R190" s="6">
        <f>Table1[[#This Row],[Carts]]/Table1[[#This Row],[Menu]]</f>
        <v>0.34339999750657313</v>
      </c>
      <c r="S190" s="6">
        <f>Table1[[#This Row],[Payments]]/Table1[[#This Row],[Carts]]</f>
        <v>0.67999983439827982</v>
      </c>
      <c r="T190" s="6">
        <f>Table1[[#This Row],[Orders]]/Table1[[#This Row],[Payments]]</f>
        <v>0.76440011745735736</v>
      </c>
      <c r="U190" s="33">
        <f>Table1[[#This Row],[L2M]]/Q183-1</f>
        <v>5.2631560924996101E-2</v>
      </c>
      <c r="V190" s="33">
        <f>Table1[[#This Row],[M2C]]/R183-1</f>
        <v>-3.8095240474528169E-2</v>
      </c>
      <c r="W190" s="33">
        <f>Table1[[#This Row],[C2P]]/S183-1</f>
        <v>3.0928038333314589E-2</v>
      </c>
      <c r="X190" s="33">
        <f>Table1[[#This Row],[P2O]]/T183-1</f>
        <v>-6.6666435022744497E-2</v>
      </c>
    </row>
    <row r="191" spans="2:24" x14ac:dyDescent="0.3">
      <c r="B191" s="10">
        <v>43654</v>
      </c>
      <c r="C191" s="8">
        <f>B191</f>
        <v>43654</v>
      </c>
      <c r="D191" s="2">
        <v>21282993</v>
      </c>
      <c r="E191" s="2">
        <v>5267540</v>
      </c>
      <c r="F191" s="2">
        <v>2022735</v>
      </c>
      <c r="G191" s="2">
        <v>1535660</v>
      </c>
      <c r="H191" s="2">
        <v>1284426</v>
      </c>
      <c r="I191" s="11">
        <f>Table1[[#This Row],[Date]]-7</f>
        <v>43647</v>
      </c>
      <c r="J191" s="5">
        <f>IFERROR(VLOOKUP(Table1[[#This Row],[last week date]],Table1[[#All],[Date]:[Orders]],7,FALSE), "NA")</f>
        <v>1297701</v>
      </c>
      <c r="K191" s="5">
        <f>IFERROR(VLOOKUP(Table1[[#This Row],[last week date]],Table1[[#All],[Date]:[Listing]],3,FALSE),"NA")</f>
        <v>21500167</v>
      </c>
      <c r="L191" s="13">
        <f>Table1[[#This Row],[Orders]]/Table1[[#This Row],[Listing]]</f>
        <v>6.0349876542270156E-2</v>
      </c>
      <c r="M191" s="13">
        <f>IFERROR(VLOOKUP(Table1[[#This Row],[last week date]],Table1[[#All],[Date]:[Overall conversion]],11,FALSE),"NA")</f>
        <v>6.0357717221452278E-2</v>
      </c>
      <c r="N191" s="15">
        <f>IFERROR((Table1[[#This Row],[Orders]]/Table1[[#This Row],[Orders of Same day last week]])-1,"NA")</f>
        <v>-1.0229629167273546E-2</v>
      </c>
      <c r="O191" s="12">
        <f>IFERROR(Table1[[#This Row],[Listing]]/Table1[[#This Row],[listing of same day last week]]-1,"NA")</f>
        <v>-1.0101037819845726E-2</v>
      </c>
      <c r="P191" s="6">
        <f>IFERROR(Table1[[#This Row],[Overall conversion]]/Table1[[#This Row],[overall Conversion last week same day]]-1,"NA")</f>
        <v>-1.2990350767172476E-4</v>
      </c>
      <c r="Q191" s="6">
        <f>Table1[[#This Row],[Menu]]/Table1[[#This Row],[Listing]]</f>
        <v>0.2474999639383427</v>
      </c>
      <c r="R191" s="6">
        <f>Table1[[#This Row],[Carts]]/Table1[[#This Row],[Menu]]</f>
        <v>0.38399993165690244</v>
      </c>
      <c r="S191" s="6">
        <f>Table1[[#This Row],[Payments]]/Table1[[#This Row],[Carts]]</f>
        <v>0.75919979631538481</v>
      </c>
      <c r="T191" s="6">
        <f>Table1[[#This Row],[Orders]]/Table1[[#This Row],[Payments]]</f>
        <v>0.83639998437154062</v>
      </c>
      <c r="U191" s="33">
        <f>Table1[[#This Row],[L2M]]/Q184-1</f>
        <v>2.0618505380605168E-2</v>
      </c>
      <c r="V191" s="33">
        <f>Table1[[#This Row],[M2C]]/R184-1</f>
        <v>-8.5714531940275007E-2</v>
      </c>
      <c r="W191" s="33">
        <f>Table1[[#This Row],[C2P]]/S184-1</f>
        <v>5.0505218988614153E-2</v>
      </c>
      <c r="X191" s="33">
        <f>Table1[[#This Row],[P2O]]/T184-1</f>
        <v>1.999985518004066E-2</v>
      </c>
    </row>
    <row r="192" spans="2:24" x14ac:dyDescent="0.3">
      <c r="B192" s="10">
        <v>43655</v>
      </c>
      <c r="C192" s="8">
        <f>B192</f>
        <v>43655</v>
      </c>
      <c r="D192" s="2">
        <v>22803207</v>
      </c>
      <c r="E192" s="2">
        <v>5643793</v>
      </c>
      <c r="F192" s="2">
        <v>2234942</v>
      </c>
      <c r="G192" s="2">
        <v>1647823</v>
      </c>
      <c r="H192" s="2">
        <v>1351214</v>
      </c>
      <c r="I192" s="11">
        <f>Table1[[#This Row],[Date]]-7</f>
        <v>43648</v>
      </c>
      <c r="J192" s="5">
        <f>IFERROR(VLOOKUP(Table1[[#This Row],[last week date]],Table1[[#All],[Date]:[Orders]],7,FALSE), "NA")</f>
        <v>1311277</v>
      </c>
      <c r="K192" s="5">
        <f>IFERROR(VLOOKUP(Table1[[#This Row],[last week date]],Table1[[#All],[Date]:[Listing]],3,FALSE),"NA")</f>
        <v>21934513</v>
      </c>
      <c r="L192" s="13">
        <f>Table1[[#This Row],[Orders]]/Table1[[#This Row],[Listing]]</f>
        <v>5.9255437184778437E-2</v>
      </c>
      <c r="M192" s="13">
        <f>IFERROR(VLOOKUP(Table1[[#This Row],[last week date]],Table1[[#All],[Date]:[Overall conversion]],11,FALSE),"NA")</f>
        <v>5.9781450356340256E-2</v>
      </c>
      <c r="N192" s="15">
        <f>IFERROR((Table1[[#This Row],[Orders]]/Table1[[#This Row],[Orders of Same day last week]])-1,"NA")</f>
        <v>3.0456570198363897E-2</v>
      </c>
      <c r="O192" s="12">
        <f>IFERROR(Table1[[#This Row],[Listing]]/Table1[[#This Row],[listing of same day last week]]-1,"NA")</f>
        <v>3.9603979354362773E-2</v>
      </c>
      <c r="P192" s="6">
        <f>IFERROR(Table1[[#This Row],[Overall conversion]]/Table1[[#This Row],[overall Conversion last week same day]]-1,"NA")</f>
        <v>-8.7989362657882042E-3</v>
      </c>
      <c r="Q192" s="6">
        <f>Table1[[#This Row],[Menu]]/Table1[[#This Row],[Listing]]</f>
        <v>0.24749996787732534</v>
      </c>
      <c r="R192" s="6">
        <f>Table1[[#This Row],[Carts]]/Table1[[#This Row],[Menu]]</f>
        <v>0.39599999503879751</v>
      </c>
      <c r="S192" s="6">
        <f>Table1[[#This Row],[Payments]]/Table1[[#This Row],[Carts]]</f>
        <v>0.73730011785540739</v>
      </c>
      <c r="T192" s="6">
        <f>Table1[[#This Row],[Orders]]/Table1[[#This Row],[Payments]]</f>
        <v>0.81999947809928619</v>
      </c>
      <c r="U192" s="33">
        <f>Table1[[#This Row],[L2M]]/Q185-1</f>
        <v>3.1249889662994024E-2</v>
      </c>
      <c r="V192" s="33">
        <f>Table1[[#This Row],[M2C]]/R185-1</f>
        <v>-9.9999183730993257E-3</v>
      </c>
      <c r="W192" s="33">
        <f>Table1[[#This Row],[C2P]]/S185-1</f>
        <v>-1.9416944473254372E-2</v>
      </c>
      <c r="X192" s="33">
        <f>Table1[[#This Row],[P2O]]/T185-1</f>
        <v>-9.9018943499898926E-3</v>
      </c>
    </row>
    <row r="193" spans="2:24" x14ac:dyDescent="0.3">
      <c r="B193" s="10">
        <v>43656</v>
      </c>
      <c r="C193" s="8">
        <f>B193</f>
        <v>43656</v>
      </c>
      <c r="D193" s="2">
        <v>22803207</v>
      </c>
      <c r="E193" s="2">
        <v>5814817</v>
      </c>
      <c r="F193" s="2">
        <v>2395704</v>
      </c>
      <c r="G193" s="2">
        <v>1818819</v>
      </c>
      <c r="H193" s="2">
        <v>1506346</v>
      </c>
      <c r="I193" s="11">
        <f>Table1[[#This Row],[Date]]-7</f>
        <v>43649</v>
      </c>
      <c r="J193" s="5">
        <f>IFERROR(VLOOKUP(Table1[[#This Row],[last week date]],Table1[[#All],[Date]:[Orders]],7,FALSE), "NA")</f>
        <v>1462320</v>
      </c>
      <c r="K193" s="5">
        <f>IFERROR(VLOOKUP(Table1[[#This Row],[last week date]],Table1[[#All],[Date]:[Listing]],3,FALSE),"NA")</f>
        <v>22151687</v>
      </c>
      <c r="L193" s="13">
        <f>Table1[[#This Row],[Orders]]/Table1[[#This Row],[Listing]]</f>
        <v>6.6058515365843062E-2</v>
      </c>
      <c r="M193" s="13">
        <f>IFERROR(VLOOKUP(Table1[[#This Row],[last week date]],Table1[[#All],[Date]:[Overall conversion]],11,FALSE),"NA")</f>
        <v>6.6013933837183597E-2</v>
      </c>
      <c r="N193" s="15">
        <f>IFERROR((Table1[[#This Row],[Orders]]/Table1[[#This Row],[Orders of Same day last week]])-1,"NA")</f>
        <v>3.0106953334427589E-2</v>
      </c>
      <c r="O193" s="12">
        <f>IFERROR(Table1[[#This Row],[Listing]]/Table1[[#This Row],[listing of same day last week]]-1,"NA")</f>
        <v>2.9411755411675955E-2</v>
      </c>
      <c r="P193" s="6">
        <f>IFERROR(Table1[[#This Row],[Overall conversion]]/Table1[[#This Row],[overall Conversion last week same day]]-1,"NA")</f>
        <v>6.7533513105622056E-4</v>
      </c>
      <c r="Q193" s="6">
        <f>Table1[[#This Row],[Menu]]/Table1[[#This Row],[Listing]]</f>
        <v>0.25499996557501758</v>
      </c>
      <c r="R193" s="6">
        <f>Table1[[#This Row],[Carts]]/Table1[[#This Row],[Menu]]</f>
        <v>0.41199989612742755</v>
      </c>
      <c r="S193" s="6">
        <f>Table1[[#This Row],[Payments]]/Table1[[#This Row],[Carts]]</f>
        <v>0.75920021839091978</v>
      </c>
      <c r="T193" s="6">
        <f>Table1[[#This Row],[Orders]]/Table1[[#This Row],[Payments]]</f>
        <v>0.82820005728992274</v>
      </c>
      <c r="U193" s="33">
        <f>Table1[[#This Row],[L2M]]/Q186-1</f>
        <v>-2.8571419800732412E-2</v>
      </c>
      <c r="V193" s="33">
        <f>Table1[[#This Row],[M2C]]/R186-1</f>
        <v>4.0404018470755698E-2</v>
      </c>
      <c r="W193" s="33">
        <f>Table1[[#This Row],[C2P]]/S186-1</f>
        <v>9.7092133602276753E-3</v>
      </c>
      <c r="X193" s="33">
        <f>Table1[[#This Row],[P2O]]/T186-1</f>
        <v>-1.9417860529610587E-2</v>
      </c>
    </row>
    <row r="194" spans="2:24" x14ac:dyDescent="0.3">
      <c r="B194" s="10">
        <v>43657</v>
      </c>
      <c r="C194" s="8">
        <f>B194</f>
        <v>43657</v>
      </c>
      <c r="D194" s="2">
        <v>21500167</v>
      </c>
      <c r="E194" s="2">
        <v>5321291</v>
      </c>
      <c r="F194" s="2">
        <v>2149801</v>
      </c>
      <c r="G194" s="2">
        <v>1600742</v>
      </c>
      <c r="H194" s="2">
        <v>1338860</v>
      </c>
      <c r="I194" s="11">
        <f>Table1[[#This Row],[Date]]-7</f>
        <v>43650</v>
      </c>
      <c r="J194" s="5">
        <f>IFERROR(VLOOKUP(Table1[[#This Row],[last week date]],Table1[[#All],[Date]:[Orders]],7,FALSE), "NA")</f>
        <v>1349517</v>
      </c>
      <c r="K194" s="5">
        <f>IFERROR(VLOOKUP(Table1[[#This Row],[last week date]],Table1[[#All],[Date]:[Listing]],3,FALSE),"NA")</f>
        <v>22368860</v>
      </c>
      <c r="L194" s="13">
        <f>Table1[[#This Row],[Orders]]/Table1[[#This Row],[Listing]]</f>
        <v>6.2272074444817103E-2</v>
      </c>
      <c r="M194" s="13">
        <f>IFERROR(VLOOKUP(Table1[[#This Row],[last week date]],Table1[[#All],[Date]:[Overall conversion]],11,FALSE),"NA")</f>
        <v>6.0330164344539687E-2</v>
      </c>
      <c r="N194" s="15">
        <f>IFERROR((Table1[[#This Row],[Orders]]/Table1[[#This Row],[Orders of Same day last week]])-1,"NA")</f>
        <v>-7.8968994091960232E-3</v>
      </c>
      <c r="O194" s="12">
        <f>IFERROR(Table1[[#This Row],[Listing]]/Table1[[#This Row],[listing of same day last week]]-1,"NA")</f>
        <v>-3.8834924980530983E-2</v>
      </c>
      <c r="P194" s="6">
        <f>IFERROR(Table1[[#This Row],[Overall conversion]]/Table1[[#This Row],[overall Conversion last week same day]]-1,"NA")</f>
        <v>3.2188045919904207E-2</v>
      </c>
      <c r="Q194" s="6">
        <f>Table1[[#This Row],[Menu]]/Table1[[#This Row],[Listing]]</f>
        <v>0.24749998453500385</v>
      </c>
      <c r="R194" s="6">
        <f>Table1[[#This Row],[Carts]]/Table1[[#This Row],[Menu]]</f>
        <v>0.40399989401068276</v>
      </c>
      <c r="S194" s="6">
        <f>Table1[[#This Row],[Payments]]/Table1[[#This Row],[Carts]]</f>
        <v>0.74460008158894708</v>
      </c>
      <c r="T194" s="6">
        <f>Table1[[#This Row],[Orders]]/Table1[[#This Row],[Payments]]</f>
        <v>0.83639961967637511</v>
      </c>
      <c r="U194" s="33">
        <f>Table1[[#This Row],[L2M]]/Q187-1</f>
        <v>-3.8834936423285615E-2</v>
      </c>
      <c r="V194" s="33">
        <f>Table1[[#This Row],[M2C]]/R187-1</f>
        <v>-1.9417661912481732E-2</v>
      </c>
      <c r="W194" s="33">
        <f>Table1[[#This Row],[C2P]]/S187-1</f>
        <v>7.3684440386685868E-2</v>
      </c>
      <c r="X194" s="33">
        <f>Table1[[#This Row],[P2O]]/T187-1</f>
        <v>1.9999883870490898E-2</v>
      </c>
    </row>
    <row r="195" spans="2:24" x14ac:dyDescent="0.3">
      <c r="B195" s="10">
        <v>43658</v>
      </c>
      <c r="C195" s="8">
        <f>B195</f>
        <v>43658</v>
      </c>
      <c r="D195" s="2">
        <v>20848646</v>
      </c>
      <c r="E195" s="2">
        <v>5160040</v>
      </c>
      <c r="F195" s="2">
        <v>2125936</v>
      </c>
      <c r="G195" s="2">
        <v>1598491</v>
      </c>
      <c r="H195" s="2">
        <v>1376301</v>
      </c>
      <c r="I195" s="11">
        <f>Table1[[#This Row],[Date]]-7</f>
        <v>43651</v>
      </c>
      <c r="J195" s="5">
        <f>IFERROR(VLOOKUP(Table1[[#This Row],[last week date]],Table1[[#All],[Date]:[Orders]],7,FALSE), "NA")</f>
        <v>1255565</v>
      </c>
      <c r="K195" s="5">
        <f>IFERROR(VLOOKUP(Table1[[#This Row],[last week date]],Table1[[#All],[Date]:[Listing]],3,FALSE),"NA")</f>
        <v>20631473</v>
      </c>
      <c r="L195" s="13">
        <f>Table1[[#This Row],[Orders]]/Table1[[#This Row],[Listing]]</f>
        <v>6.6013927235370584E-2</v>
      </c>
      <c r="M195" s="13">
        <f>IFERROR(VLOOKUP(Table1[[#This Row],[last week date]],Table1[[#All],[Date]:[Overall conversion]],11,FALSE),"NA")</f>
        <v>6.0856779348716403E-2</v>
      </c>
      <c r="N195" s="15">
        <f>IFERROR((Table1[[#This Row],[Orders]]/Table1[[#This Row],[Orders of Same day last week]])-1,"NA")</f>
        <v>9.6160692596560127E-2</v>
      </c>
      <c r="O195" s="12">
        <f>IFERROR(Table1[[#This Row],[Listing]]/Table1[[#This Row],[listing of same day last week]]-1,"NA")</f>
        <v>1.0526296401619062E-2</v>
      </c>
      <c r="P195" s="6">
        <f>IFERROR(Table1[[#This Row],[Overall conversion]]/Table1[[#This Row],[overall Conversion last week same day]]-1,"NA")</f>
        <v>8.4742372860435511E-2</v>
      </c>
      <c r="Q195" s="6">
        <f>Table1[[#This Row],[Menu]]/Table1[[#This Row],[Listing]]</f>
        <v>0.24750000551594573</v>
      </c>
      <c r="R195" s="6">
        <f>Table1[[#This Row],[Carts]]/Table1[[#This Row],[Menu]]</f>
        <v>0.4119999069774653</v>
      </c>
      <c r="S195" s="6">
        <f>Table1[[#This Row],[Payments]]/Table1[[#This Row],[Carts]]</f>
        <v>0.75189986904591677</v>
      </c>
      <c r="T195" s="6">
        <f>Table1[[#This Row],[Orders]]/Table1[[#This Row],[Payments]]</f>
        <v>0.86100015577191236</v>
      </c>
      <c r="U195" s="33">
        <f>Table1[[#This Row],[L2M]]/Q188-1</f>
        <v>4.2105464498808587E-2</v>
      </c>
      <c r="V195" s="33">
        <f>Table1[[#This Row],[M2C]]/R188-1</f>
        <v>-9.6155188278593817E-3</v>
      </c>
      <c r="W195" s="33">
        <f>Table1[[#This Row],[C2P]]/S188-1</f>
        <v>-1.9047684103469131E-2</v>
      </c>
      <c r="X195" s="33">
        <f>Table1[[#This Row],[P2O]]/T188-1</f>
        <v>7.1428534868310356E-2</v>
      </c>
    </row>
    <row r="196" spans="2:24" x14ac:dyDescent="0.3">
      <c r="B196" s="10">
        <v>43659</v>
      </c>
      <c r="C196" s="8">
        <f>B196</f>
        <v>43659</v>
      </c>
      <c r="D196" s="2">
        <v>44889750</v>
      </c>
      <c r="E196" s="2">
        <v>9898190</v>
      </c>
      <c r="F196" s="2">
        <v>3466346</v>
      </c>
      <c r="G196" s="2">
        <v>2404257</v>
      </c>
      <c r="H196" s="2">
        <v>1912827</v>
      </c>
      <c r="I196" s="11">
        <f>Table1[[#This Row],[Date]]-7</f>
        <v>43652</v>
      </c>
      <c r="J196" s="5">
        <f>IFERROR(VLOOKUP(Table1[[#This Row],[last week date]],Table1[[#All],[Date]:[Orders]],7,FALSE), "NA")</f>
        <v>1750824</v>
      </c>
      <c r="K196" s="5">
        <f>IFERROR(VLOOKUP(Table1[[#This Row],[last week date]],Table1[[#All],[Date]:[Listing]],3,FALSE),"NA")</f>
        <v>44889750</v>
      </c>
      <c r="L196" s="13">
        <f>Table1[[#This Row],[Orders]]/Table1[[#This Row],[Listing]]</f>
        <v>4.2611665246520644E-2</v>
      </c>
      <c r="M196" s="13">
        <f>IFERROR(VLOOKUP(Table1[[#This Row],[last week date]],Table1[[#All],[Date]:[Overall conversion]],11,FALSE),"NA")</f>
        <v>3.9002756754047414E-2</v>
      </c>
      <c r="N196" s="15">
        <f>IFERROR((Table1[[#This Row],[Orders]]/Table1[[#This Row],[Orders of Same day last week]])-1,"NA")</f>
        <v>9.2529574645995316E-2</v>
      </c>
      <c r="O196" s="12">
        <f>IFERROR(Table1[[#This Row],[Listing]]/Table1[[#This Row],[listing of same day last week]]-1,"NA")</f>
        <v>0</v>
      </c>
      <c r="P196" s="6">
        <f>IFERROR(Table1[[#This Row],[Overall conversion]]/Table1[[#This Row],[overall Conversion last week same day]]-1,"NA")</f>
        <v>9.2529574645995316E-2</v>
      </c>
      <c r="Q196" s="6">
        <f>Table1[[#This Row],[Menu]]/Table1[[#This Row],[Listing]]</f>
        <v>0.22050000278460005</v>
      </c>
      <c r="R196" s="6">
        <f>Table1[[#This Row],[Carts]]/Table1[[#This Row],[Menu]]</f>
        <v>0.35019998605805708</v>
      </c>
      <c r="S196" s="6">
        <f>Table1[[#This Row],[Payments]]/Table1[[#This Row],[Carts]]</f>
        <v>0.6935998310612963</v>
      </c>
      <c r="T196" s="6">
        <f>Table1[[#This Row],[Orders]]/Table1[[#This Row],[Payments]]</f>
        <v>0.79560005440350179</v>
      </c>
      <c r="U196" s="33">
        <f>Table1[[#This Row],[L2M]]/Q189-1</f>
        <v>6.0606076841138945E-2</v>
      </c>
      <c r="V196" s="33">
        <f>Table1[[#This Row],[M2C]]/R189-1</f>
        <v>1.9802139625167969E-2</v>
      </c>
      <c r="W196" s="33">
        <f>Table1[[#This Row],[C2P]]/S189-1</f>
        <v>1.9999639229512312E-2</v>
      </c>
      <c r="X196" s="33">
        <f>Table1[[#This Row],[P2O]]/T189-1</f>
        <v>-9.7082659594197596E-3</v>
      </c>
    </row>
    <row r="197" spans="2:24" x14ac:dyDescent="0.3">
      <c r="B197" s="10">
        <v>43660</v>
      </c>
      <c r="C197" s="8">
        <f>B197</f>
        <v>43660</v>
      </c>
      <c r="D197" s="2">
        <v>43094160</v>
      </c>
      <c r="E197" s="2">
        <v>9230769</v>
      </c>
      <c r="F197" s="2">
        <v>3232615</v>
      </c>
      <c r="G197" s="2">
        <v>2264123</v>
      </c>
      <c r="H197" s="2">
        <v>1801336</v>
      </c>
      <c r="I197" s="11">
        <f>Table1[[#This Row],[Date]]-7</f>
        <v>43653</v>
      </c>
      <c r="J197" s="5">
        <f>IFERROR(VLOOKUP(Table1[[#This Row],[last week date]],Table1[[#All],[Date]:[Orders]],7,FALSE), "NA")</f>
        <v>1632180</v>
      </c>
      <c r="K197" s="5">
        <f>IFERROR(VLOOKUP(Table1[[#This Row],[last week date]],Table1[[#All],[Date]:[Listing]],3,FALSE),"NA")</f>
        <v>43543058</v>
      </c>
      <c r="L197" s="13">
        <f>Table1[[#This Row],[Orders]]/Table1[[#This Row],[Listing]]</f>
        <v>4.1800002598960044E-2</v>
      </c>
      <c r="M197" s="13">
        <f>IFERROR(VLOOKUP(Table1[[#This Row],[last week date]],Table1[[#All],[Date]:[Overall conversion]],11,FALSE),"NA")</f>
        <v>3.748427590914722E-2</v>
      </c>
      <c r="N197" s="15">
        <f>IFERROR((Table1[[#This Row],[Orders]]/Table1[[#This Row],[Orders of Same day last week]])-1,"NA")</f>
        <v>0.10363807913342882</v>
      </c>
      <c r="O197" s="12">
        <f>IFERROR(Table1[[#This Row],[Listing]]/Table1[[#This Row],[listing of same day last week]]-1,"NA")</f>
        <v>-1.0309289715021874E-2</v>
      </c>
      <c r="P197" s="6">
        <f>IFERROR(Table1[[#This Row],[Overall conversion]]/Table1[[#This Row],[overall Conversion last week same day]]-1,"NA")</f>
        <v>0.11513432192936301</v>
      </c>
      <c r="Q197" s="6">
        <f>Table1[[#This Row],[Menu]]/Table1[[#This Row],[Listing]]</f>
        <v>0.21419999832923997</v>
      </c>
      <c r="R197" s="6">
        <f>Table1[[#This Row],[Carts]]/Table1[[#This Row],[Menu]]</f>
        <v>0.35019996708833251</v>
      </c>
      <c r="S197" s="6">
        <f>Table1[[#This Row],[Payments]]/Table1[[#This Row],[Carts]]</f>
        <v>0.70039983109649617</v>
      </c>
      <c r="T197" s="6">
        <f>Table1[[#This Row],[Orders]]/Table1[[#This Row],[Payments]]</f>
        <v>0.79559988569525597</v>
      </c>
      <c r="U197" s="33">
        <f>Table1[[#This Row],[L2M]]/Q190-1</f>
        <v>2.000001212264757E-2</v>
      </c>
      <c r="V197" s="33">
        <f>Table1[[#This Row],[M2C]]/R190-1</f>
        <v>1.9801891762183832E-2</v>
      </c>
      <c r="W197" s="33">
        <f>Table1[[#This Row],[C2P]]/S190-1</f>
        <v>3.0000002450394581E-2</v>
      </c>
      <c r="X197" s="33">
        <f>Table1[[#This Row],[P2O]]/T190-1</f>
        <v>4.0816017064046362E-2</v>
      </c>
    </row>
    <row r="198" spans="2:24" x14ac:dyDescent="0.3">
      <c r="B198" s="10">
        <v>43661</v>
      </c>
      <c r="C198" s="8">
        <f>B198</f>
        <v>43661</v>
      </c>
      <c r="D198" s="2">
        <v>21500167</v>
      </c>
      <c r="E198" s="2">
        <v>5590043</v>
      </c>
      <c r="F198" s="2">
        <v>2236017</v>
      </c>
      <c r="G198" s="2">
        <v>1599646</v>
      </c>
      <c r="H198" s="2">
        <v>1298593</v>
      </c>
      <c r="I198" s="11">
        <f>Table1[[#This Row],[Date]]-7</f>
        <v>43654</v>
      </c>
      <c r="J198" s="5">
        <f>IFERROR(VLOOKUP(Table1[[#This Row],[last week date]],Table1[[#All],[Date]:[Orders]],7,FALSE), "NA")</f>
        <v>1284426</v>
      </c>
      <c r="K198" s="5">
        <f>IFERROR(VLOOKUP(Table1[[#This Row],[last week date]],Table1[[#All],[Date]:[Listing]],3,FALSE),"NA")</f>
        <v>21282993</v>
      </c>
      <c r="L198" s="13">
        <f>Table1[[#This Row],[Orders]]/Table1[[#This Row],[Listing]]</f>
        <v>6.0399205271289287E-2</v>
      </c>
      <c r="M198" s="13">
        <f>IFERROR(VLOOKUP(Table1[[#This Row],[last week date]],Table1[[#All],[Date]:[Overall conversion]],11,FALSE),"NA")</f>
        <v>6.0349876542270156E-2</v>
      </c>
      <c r="N198" s="15">
        <f>IFERROR((Table1[[#This Row],[Orders]]/Table1[[#This Row],[Orders of Same day last week]])-1,"NA")</f>
        <v>1.1029829667104307E-2</v>
      </c>
      <c r="O198" s="12">
        <f>IFERROR(Table1[[#This Row],[Listing]]/Table1[[#This Row],[listing of same day last week]]-1,"NA")</f>
        <v>1.0204109920066262E-2</v>
      </c>
      <c r="P198" s="6">
        <f>IFERROR(Table1[[#This Row],[Overall conversion]]/Table1[[#This Row],[overall Conversion last week same day]]-1,"NA")</f>
        <v>8.1737912064450136E-4</v>
      </c>
      <c r="Q198" s="6">
        <f>Table1[[#This Row],[Menu]]/Table1[[#This Row],[Listing]]</f>
        <v>0.25999998046526801</v>
      </c>
      <c r="R198" s="6">
        <f>Table1[[#This Row],[Carts]]/Table1[[#This Row],[Menu]]</f>
        <v>0.39999996422209988</v>
      </c>
      <c r="S198" s="6">
        <f>Table1[[#This Row],[Payments]]/Table1[[#This Row],[Carts]]</f>
        <v>0.71539974874967405</v>
      </c>
      <c r="T198" s="6">
        <f>Table1[[#This Row],[Orders]]/Table1[[#This Row],[Payments]]</f>
        <v>0.8118002358021712</v>
      </c>
      <c r="U198" s="33">
        <f>Table1[[#This Row],[L2M]]/Q191-1</f>
        <v>5.0505124639288024E-2</v>
      </c>
      <c r="V198" s="33">
        <f>Table1[[#This Row],[M2C]]/R191-1</f>
        <v>4.166675888758542E-2</v>
      </c>
      <c r="W198" s="33">
        <f>Table1[[#This Row],[C2P]]/S191-1</f>
        <v>-5.7692385822921688E-2</v>
      </c>
      <c r="X198" s="33">
        <f>Table1[[#This Row],[P2O]]/T191-1</f>
        <v>-2.9411464644936935E-2</v>
      </c>
    </row>
    <row r="199" spans="2:24" x14ac:dyDescent="0.3">
      <c r="B199" s="10">
        <v>43662</v>
      </c>
      <c r="C199" s="8">
        <f>B199</f>
        <v>43662</v>
      </c>
      <c r="D199" s="2">
        <v>20631473</v>
      </c>
      <c r="E199" s="2">
        <v>2063147</v>
      </c>
      <c r="F199" s="2">
        <v>817006</v>
      </c>
      <c r="G199" s="2">
        <v>596414</v>
      </c>
      <c r="H199" s="2">
        <v>498841</v>
      </c>
      <c r="I199" s="11">
        <f>Table1[[#This Row],[Date]]-7</f>
        <v>43655</v>
      </c>
      <c r="J199" s="5">
        <f>IFERROR(VLOOKUP(Table1[[#This Row],[last week date]],Table1[[#All],[Date]:[Orders]],7,FALSE), "NA")</f>
        <v>1351214</v>
      </c>
      <c r="K199" s="5">
        <f>IFERROR(VLOOKUP(Table1[[#This Row],[last week date]],Table1[[#All],[Date]:[Listing]],3,FALSE),"NA")</f>
        <v>22803207</v>
      </c>
      <c r="L199" s="13">
        <f>Table1[[#This Row],[Orders]]/Table1[[#This Row],[Listing]]</f>
        <v>2.4178642019404045E-2</v>
      </c>
      <c r="M199" s="13">
        <f>IFERROR(VLOOKUP(Table1[[#This Row],[last week date]],Table1[[#All],[Date]:[Overall conversion]],11,FALSE),"NA")</f>
        <v>5.9255437184778437E-2</v>
      </c>
      <c r="N199" s="15">
        <f>IFERROR((Table1[[#This Row],[Orders]]/Table1[[#This Row],[Orders of Same day last week]])-1,"NA")</f>
        <v>-0.63082013655867986</v>
      </c>
      <c r="O199" s="12">
        <f>IFERROR(Table1[[#This Row],[Listing]]/Table1[[#This Row],[listing of same day last week]]-1,"NA")</f>
        <v>-9.5238095238095233E-2</v>
      </c>
      <c r="P199" s="6">
        <f>IFERROR(Table1[[#This Row],[Overall conversion]]/Table1[[#This Row],[overall Conversion last week same day]]-1,"NA")</f>
        <v>-0.59195909830169868</v>
      </c>
      <c r="Q199" s="6">
        <f>Table1[[#This Row],[Menu]]/Table1[[#This Row],[Listing]]</f>
        <v>9.9999985459109E-2</v>
      </c>
      <c r="R199" s="6">
        <f>Table1[[#This Row],[Carts]]/Table1[[#This Row],[Menu]]</f>
        <v>0.39599989724435536</v>
      </c>
      <c r="S199" s="6">
        <f>Table1[[#This Row],[Payments]]/Table1[[#This Row],[Carts]]</f>
        <v>0.72999953488713665</v>
      </c>
      <c r="T199" s="6">
        <f>Table1[[#This Row],[Orders]]/Table1[[#This Row],[Payments]]</f>
        <v>0.83640055397760615</v>
      </c>
      <c r="U199" s="33">
        <f>Table1[[#This Row],[L2M]]/Q192-1</f>
        <v>-0.59595960227083933</v>
      </c>
      <c r="V199" s="33">
        <f>Table1[[#This Row],[M2C]]/R192-1</f>
        <v>-2.4695566513965872E-7</v>
      </c>
      <c r="W199" s="33">
        <f>Table1[[#This Row],[C2P]]/S192-1</f>
        <v>-9.9017791961107937E-3</v>
      </c>
      <c r="X199" s="33">
        <f>Table1[[#This Row],[P2O]]/T192-1</f>
        <v>2.0001324776860452E-2</v>
      </c>
    </row>
    <row r="200" spans="2:24" x14ac:dyDescent="0.3">
      <c r="B200" s="10">
        <v>43663</v>
      </c>
      <c r="C200" s="8">
        <f>B200</f>
        <v>43663</v>
      </c>
      <c r="D200" s="2">
        <v>21500167</v>
      </c>
      <c r="E200" s="2">
        <v>5267540</v>
      </c>
      <c r="F200" s="2">
        <v>2064876</v>
      </c>
      <c r="G200" s="2">
        <v>1552580</v>
      </c>
      <c r="H200" s="2">
        <v>1285847</v>
      </c>
      <c r="I200" s="11">
        <f>Table1[[#This Row],[Date]]-7</f>
        <v>43656</v>
      </c>
      <c r="J200" s="5">
        <f>IFERROR(VLOOKUP(Table1[[#This Row],[last week date]],Table1[[#All],[Date]:[Orders]],7,FALSE), "NA")</f>
        <v>1506346</v>
      </c>
      <c r="K200" s="5">
        <f>IFERROR(VLOOKUP(Table1[[#This Row],[last week date]],Table1[[#All],[Date]:[Listing]],3,FALSE),"NA")</f>
        <v>22803207</v>
      </c>
      <c r="L200" s="13">
        <f>Table1[[#This Row],[Orders]]/Table1[[#This Row],[Listing]]</f>
        <v>5.9806372666779753E-2</v>
      </c>
      <c r="M200" s="13">
        <f>IFERROR(VLOOKUP(Table1[[#This Row],[last week date]],Table1[[#All],[Date]:[Overall conversion]],11,FALSE),"NA")</f>
        <v>6.6058515365843062E-2</v>
      </c>
      <c r="N200" s="15">
        <f>IFERROR((Table1[[#This Row],[Orders]]/Table1[[#This Row],[Orders of Same day last week]])-1,"NA")</f>
        <v>-0.14638004814298977</v>
      </c>
      <c r="O200" s="12">
        <f>IFERROR(Table1[[#This Row],[Listing]]/Table1[[#This Row],[listing of same day last week]]-1,"NA")</f>
        <v>-5.7142839601464823E-2</v>
      </c>
      <c r="P200" s="6">
        <f>IFERROR(Table1[[#This Row],[Overall conversion]]/Table1[[#This Row],[overall Conversion last week same day]]-1,"NA")</f>
        <v>-9.4645522449875008E-2</v>
      </c>
      <c r="Q200" s="6">
        <f>Table1[[#This Row],[Menu]]/Table1[[#This Row],[Listing]]</f>
        <v>0.24499995744219102</v>
      </c>
      <c r="R200" s="6">
        <f>Table1[[#This Row],[Carts]]/Table1[[#This Row],[Menu]]</f>
        <v>0.39200006074942001</v>
      </c>
      <c r="S200" s="6">
        <f>Table1[[#This Row],[Payments]]/Table1[[#This Row],[Carts]]</f>
        <v>0.75189987195357011</v>
      </c>
      <c r="T200" s="6">
        <f>Table1[[#This Row],[Orders]]/Table1[[#This Row],[Payments]]</f>
        <v>0.82820015715776318</v>
      </c>
      <c r="U200" s="33">
        <f>Table1[[#This Row],[L2M]]/Q193-1</f>
        <v>-3.9215723462067253E-2</v>
      </c>
      <c r="V200" s="33">
        <f>Table1[[#This Row],[M2C]]/R193-1</f>
        <v>-4.854330199108059E-2</v>
      </c>
      <c r="W200" s="33">
        <f>Table1[[#This Row],[C2P]]/S193-1</f>
        <v>-9.6158381682532879E-3</v>
      </c>
      <c r="X200" s="33">
        <f>Table1[[#This Row],[P2O]]/T193-1</f>
        <v>1.2058419884830585E-7</v>
      </c>
    </row>
    <row r="201" spans="2:24" x14ac:dyDescent="0.3">
      <c r="B201" s="10">
        <v>43664</v>
      </c>
      <c r="C201" s="8">
        <f>B201</f>
        <v>43664</v>
      </c>
      <c r="D201" s="2">
        <v>22151687</v>
      </c>
      <c r="E201" s="2">
        <v>5759438</v>
      </c>
      <c r="F201" s="2">
        <v>2211624</v>
      </c>
      <c r="G201" s="2">
        <v>1695210</v>
      </c>
      <c r="H201" s="2">
        <v>1445675</v>
      </c>
      <c r="I201" s="11">
        <f>Table1[[#This Row],[Date]]-7</f>
        <v>43657</v>
      </c>
      <c r="J201" s="5">
        <f>IFERROR(VLOOKUP(Table1[[#This Row],[last week date]],Table1[[#All],[Date]:[Orders]],7,FALSE), "NA")</f>
        <v>1338860</v>
      </c>
      <c r="K201" s="5">
        <f>IFERROR(VLOOKUP(Table1[[#This Row],[last week date]],Table1[[#All],[Date]:[Listing]],3,FALSE),"NA")</f>
        <v>21500167</v>
      </c>
      <c r="L201" s="13">
        <f>Table1[[#This Row],[Orders]]/Table1[[#This Row],[Listing]]</f>
        <v>6.5262523797848901E-2</v>
      </c>
      <c r="M201" s="13">
        <f>IFERROR(VLOOKUP(Table1[[#This Row],[last week date]],Table1[[#All],[Date]:[Overall conversion]],11,FALSE),"NA")</f>
        <v>6.2272074444817103E-2</v>
      </c>
      <c r="N201" s="15">
        <f>IFERROR((Table1[[#This Row],[Orders]]/Table1[[#This Row],[Orders of Same day last week]])-1,"NA")</f>
        <v>7.9780559580538757E-2</v>
      </c>
      <c r="O201" s="12">
        <f>IFERROR(Table1[[#This Row],[Listing]]/Table1[[#This Row],[listing of same day last week]]-1,"NA")</f>
        <v>3.0303020437004058E-2</v>
      </c>
      <c r="P201" s="6">
        <f>IFERROR(Table1[[#This Row],[Overall conversion]]/Table1[[#This Row],[overall Conversion last week same day]]-1,"NA")</f>
        <v>4.8022317863873454E-2</v>
      </c>
      <c r="Q201" s="6">
        <f>Table1[[#This Row],[Menu]]/Table1[[#This Row],[Listing]]</f>
        <v>0.25999997201116104</v>
      </c>
      <c r="R201" s="6">
        <f>Table1[[#This Row],[Carts]]/Table1[[#This Row],[Menu]]</f>
        <v>0.38399996666341402</v>
      </c>
      <c r="S201" s="6">
        <f>Table1[[#This Row],[Payments]]/Table1[[#This Row],[Carts]]</f>
        <v>0.76650009223991056</v>
      </c>
      <c r="T201" s="6">
        <f>Table1[[#This Row],[Orders]]/Table1[[#This Row],[Payments]]</f>
        <v>0.85279994808902737</v>
      </c>
      <c r="U201" s="33">
        <f>Table1[[#This Row],[L2M]]/Q194-1</f>
        <v>5.0505003059462039E-2</v>
      </c>
      <c r="V201" s="33">
        <f>Table1[[#This Row],[M2C]]/R194-1</f>
        <v>-4.9504783649126138E-2</v>
      </c>
      <c r="W201" s="33">
        <f>Table1[[#This Row],[C2P]]/S194-1</f>
        <v>2.9411775787385963E-2</v>
      </c>
      <c r="X201" s="33">
        <f>Table1[[#This Row],[P2O]]/T194-1</f>
        <v>1.9608244703647637E-2</v>
      </c>
    </row>
    <row r="202" spans="2:24" x14ac:dyDescent="0.3">
      <c r="B202" s="10">
        <v>43665</v>
      </c>
      <c r="C202" s="8">
        <f>B202</f>
        <v>43665</v>
      </c>
      <c r="D202" s="2">
        <v>22586034</v>
      </c>
      <c r="E202" s="2">
        <v>5872368</v>
      </c>
      <c r="F202" s="2">
        <v>2442905</v>
      </c>
      <c r="G202" s="2">
        <v>1783320</v>
      </c>
      <c r="H202" s="2">
        <v>1491569</v>
      </c>
      <c r="I202" s="11">
        <f>Table1[[#This Row],[Date]]-7</f>
        <v>43658</v>
      </c>
      <c r="J202" s="5">
        <f>IFERROR(VLOOKUP(Table1[[#This Row],[last week date]],Table1[[#All],[Date]:[Orders]],7,FALSE), "NA")</f>
        <v>1376301</v>
      </c>
      <c r="K202" s="5">
        <f>IFERROR(VLOOKUP(Table1[[#This Row],[last week date]],Table1[[#All],[Date]:[Listing]],3,FALSE),"NA")</f>
        <v>20848646</v>
      </c>
      <c r="L202" s="13">
        <f>Table1[[#This Row],[Orders]]/Table1[[#This Row],[Listing]]</f>
        <v>6.6039438353807489E-2</v>
      </c>
      <c r="M202" s="13">
        <f>IFERROR(VLOOKUP(Table1[[#This Row],[last week date]],Table1[[#All],[Date]:[Overall conversion]],11,FALSE),"NA")</f>
        <v>6.6013927235370584E-2</v>
      </c>
      <c r="N202" s="15">
        <f>IFERROR((Table1[[#This Row],[Orders]]/Table1[[#This Row],[Orders of Same day last week]])-1,"NA")</f>
        <v>8.3752028081066632E-2</v>
      </c>
      <c r="O202" s="12">
        <f>IFERROR(Table1[[#This Row],[Listing]]/Table1[[#This Row],[listing of same day last week]]-1,"NA")</f>
        <v>8.3333373303954517E-2</v>
      </c>
      <c r="P202" s="6">
        <f>IFERROR(Table1[[#This Row],[Overall conversion]]/Table1[[#This Row],[overall Conversion last week same day]]-1,"NA")</f>
        <v>3.8645054922947786E-4</v>
      </c>
      <c r="Q202" s="6">
        <f>Table1[[#This Row],[Menu]]/Table1[[#This Row],[Listing]]</f>
        <v>0.25999996280887561</v>
      </c>
      <c r="R202" s="6">
        <f>Table1[[#This Row],[Carts]]/Table1[[#This Row],[Menu]]</f>
        <v>0.41599998501456315</v>
      </c>
      <c r="S202" s="6">
        <f>Table1[[#This Row],[Payments]]/Table1[[#This Row],[Carts]]</f>
        <v>0.72999973392334128</v>
      </c>
      <c r="T202" s="6">
        <f>Table1[[#This Row],[Orders]]/Table1[[#This Row],[Payments]]</f>
        <v>0.83640008523428211</v>
      </c>
      <c r="U202" s="33">
        <f>Table1[[#This Row],[L2M]]/Q195-1</f>
        <v>5.0504876825647305E-2</v>
      </c>
      <c r="V202" s="33">
        <f>Table1[[#This Row],[M2C]]/R195-1</f>
        <v>9.708929466619054E-3</v>
      </c>
      <c r="W202" s="33">
        <f>Table1[[#This Row],[C2P]]/S195-1</f>
        <v>-2.9126398373182982E-2</v>
      </c>
      <c r="X202" s="33">
        <f>Table1[[#This Row],[P2O]]/T195-1</f>
        <v>-2.8571505327517066E-2</v>
      </c>
    </row>
    <row r="203" spans="2:24" x14ac:dyDescent="0.3">
      <c r="B203" s="10">
        <v>43666</v>
      </c>
      <c r="C203" s="8">
        <f>B203</f>
        <v>43666</v>
      </c>
      <c r="D203" s="2">
        <v>44440853</v>
      </c>
      <c r="E203" s="2">
        <v>9332579</v>
      </c>
      <c r="F203" s="2">
        <v>3331730</v>
      </c>
      <c r="G203" s="2">
        <v>2152298</v>
      </c>
      <c r="H203" s="2">
        <v>1729156</v>
      </c>
      <c r="I203" s="11">
        <f>Table1[[#This Row],[Date]]-7</f>
        <v>43659</v>
      </c>
      <c r="J203" s="5">
        <f>IFERROR(VLOOKUP(Table1[[#This Row],[last week date]],Table1[[#All],[Date]:[Orders]],7,FALSE), "NA")</f>
        <v>1912827</v>
      </c>
      <c r="K203" s="5">
        <f>IFERROR(VLOOKUP(Table1[[#This Row],[last week date]],Table1[[#All],[Date]:[Listing]],3,FALSE),"NA")</f>
        <v>44889750</v>
      </c>
      <c r="L203" s="13">
        <f>Table1[[#This Row],[Orders]]/Table1[[#This Row],[Listing]]</f>
        <v>3.8909154151474099E-2</v>
      </c>
      <c r="M203" s="13">
        <f>IFERROR(VLOOKUP(Table1[[#This Row],[last week date]],Table1[[#All],[Date]:[Overall conversion]],11,FALSE),"NA")</f>
        <v>4.2611665246520644E-2</v>
      </c>
      <c r="N203" s="15">
        <f>IFERROR((Table1[[#This Row],[Orders]]/Table1[[#This Row],[Orders of Same day last week]])-1,"NA")</f>
        <v>-9.6020706524949762E-2</v>
      </c>
      <c r="O203" s="12">
        <f>IFERROR(Table1[[#This Row],[Listing]]/Table1[[#This Row],[listing of same day last week]]-1,"NA")</f>
        <v>-9.9999888615998067E-3</v>
      </c>
      <c r="P203" s="6">
        <f>IFERROR(Table1[[#This Row],[Overall conversion]]/Table1[[#This Row],[overall Conversion last week same day]]-1,"NA")</f>
        <v>-8.6889612823776385E-2</v>
      </c>
      <c r="Q203" s="6">
        <f>Table1[[#This Row],[Menu]]/Table1[[#This Row],[Listing]]</f>
        <v>0.20999999707476361</v>
      </c>
      <c r="R203" s="6">
        <f>Table1[[#This Row],[Carts]]/Table1[[#This Row],[Menu]]</f>
        <v>0.35699992467248337</v>
      </c>
      <c r="S203" s="6">
        <f>Table1[[#This Row],[Payments]]/Table1[[#This Row],[Carts]]</f>
        <v>0.64600012606063517</v>
      </c>
      <c r="T203" s="6">
        <f>Table1[[#This Row],[Orders]]/Table1[[#This Row],[Payments]]</f>
        <v>0.803399900943085</v>
      </c>
      <c r="U203" s="33">
        <f>Table1[[#This Row],[L2M]]/Q196-1</f>
        <v>-4.7619072912636562E-2</v>
      </c>
      <c r="V203" s="33">
        <f>Table1[[#This Row],[M2C]]/R196-1</f>
        <v>1.9417301213995319E-2</v>
      </c>
      <c r="W203" s="33">
        <f>Table1[[#This Row],[C2P]]/S196-1</f>
        <v>-6.862704237950501E-2</v>
      </c>
      <c r="X203" s="33">
        <f>Table1[[#This Row],[P2O]]/T196-1</f>
        <v>9.803728011847701E-3</v>
      </c>
    </row>
    <row r="204" spans="2:24" x14ac:dyDescent="0.3">
      <c r="B204" s="10">
        <v>43667</v>
      </c>
      <c r="C204" s="8">
        <f>B204</f>
        <v>43667</v>
      </c>
      <c r="D204" s="2">
        <v>42645263</v>
      </c>
      <c r="E204" s="2">
        <v>9134615</v>
      </c>
      <c r="F204" s="2">
        <v>2950480</v>
      </c>
      <c r="G204" s="2">
        <v>1926073</v>
      </c>
      <c r="H204" s="2">
        <v>1547407</v>
      </c>
      <c r="I204" s="11">
        <f>Table1[[#This Row],[Date]]-7</f>
        <v>43660</v>
      </c>
      <c r="J204" s="5">
        <f>IFERROR(VLOOKUP(Table1[[#This Row],[last week date]],Table1[[#All],[Date]:[Orders]],7,FALSE), "NA")</f>
        <v>1801336</v>
      </c>
      <c r="K204" s="5">
        <f>IFERROR(VLOOKUP(Table1[[#This Row],[last week date]],Table1[[#All],[Date]:[Listing]],3,FALSE),"NA")</f>
        <v>43094160</v>
      </c>
      <c r="L204" s="13">
        <f>Table1[[#This Row],[Orders]]/Table1[[#This Row],[Listing]]</f>
        <v>3.6285554154045198E-2</v>
      </c>
      <c r="M204" s="13">
        <f>IFERROR(VLOOKUP(Table1[[#This Row],[last week date]],Table1[[#All],[Date]:[Overall conversion]],11,FALSE),"NA")</f>
        <v>4.1800002598960044E-2</v>
      </c>
      <c r="N204" s="15">
        <f>IFERROR((Table1[[#This Row],[Orders]]/Table1[[#This Row],[Orders of Same day last week]])-1,"NA")</f>
        <v>-0.14096703779861175</v>
      </c>
      <c r="O204" s="12">
        <f>IFERROR(Table1[[#This Row],[Listing]]/Table1[[#This Row],[listing of same day last week]]-1,"NA")</f>
        <v>-1.0416655064166447E-2</v>
      </c>
      <c r="P204" s="6">
        <f>IFERROR(Table1[[#This Row],[Overall conversion]]/Table1[[#This Row],[overall Conversion last week same day]]-1,"NA")</f>
        <v>-0.13192459574277737</v>
      </c>
      <c r="Q204" s="6">
        <f>Table1[[#This Row],[Menu]]/Table1[[#This Row],[Listing]]</f>
        <v>0.2141999921538765</v>
      </c>
      <c r="R204" s="6">
        <f>Table1[[#This Row],[Carts]]/Table1[[#This Row],[Menu]]</f>
        <v>0.3229999293894707</v>
      </c>
      <c r="S204" s="6">
        <f>Table1[[#This Row],[Payments]]/Table1[[#This Row],[Carts]]</f>
        <v>0.65279988340880124</v>
      </c>
      <c r="T204" s="6">
        <f>Table1[[#This Row],[Orders]]/Table1[[#This Row],[Payments]]</f>
        <v>0.80339997497498794</v>
      </c>
      <c r="U204" s="33">
        <f>Table1[[#This Row],[L2M]]/Q197-1</f>
        <v>-2.8829895026838415E-8</v>
      </c>
      <c r="V204" s="33">
        <f>Table1[[#This Row],[M2C]]/R197-1</f>
        <v>-7.7670017861540819E-2</v>
      </c>
      <c r="W204" s="33">
        <f>Table1[[#This Row],[C2P]]/S197-1</f>
        <v>-6.7961106748378075E-2</v>
      </c>
      <c r="X204" s="33">
        <f>Table1[[#This Row],[P2O]]/T197-1</f>
        <v>9.8040351940418269E-3</v>
      </c>
    </row>
    <row r="205" spans="2:24" x14ac:dyDescent="0.3">
      <c r="B205" s="10">
        <v>43668</v>
      </c>
      <c r="C205" s="8">
        <f>B205</f>
        <v>43668</v>
      </c>
      <c r="D205" s="2">
        <v>21500167</v>
      </c>
      <c r="E205" s="2">
        <v>5321291</v>
      </c>
      <c r="F205" s="2">
        <v>2128516</v>
      </c>
      <c r="G205" s="2">
        <v>1553817</v>
      </c>
      <c r="H205" s="2">
        <v>1286871</v>
      </c>
      <c r="I205" s="11">
        <f>Table1[[#This Row],[Date]]-7</f>
        <v>43661</v>
      </c>
      <c r="J205" s="5">
        <f>IFERROR(VLOOKUP(Table1[[#This Row],[last week date]],Table1[[#All],[Date]:[Orders]],7,FALSE), "NA")</f>
        <v>1298593</v>
      </c>
      <c r="K205" s="5">
        <f>IFERROR(VLOOKUP(Table1[[#This Row],[last week date]],Table1[[#All],[Date]:[Listing]],3,FALSE),"NA")</f>
        <v>21500167</v>
      </c>
      <c r="L205" s="13">
        <f>Table1[[#This Row],[Orders]]/Table1[[#This Row],[Listing]]</f>
        <v>5.9854000203812367E-2</v>
      </c>
      <c r="M205" s="13">
        <f>IFERROR(VLOOKUP(Table1[[#This Row],[last week date]],Table1[[#All],[Date]:[Overall conversion]],11,FALSE),"NA")</f>
        <v>6.0399205271289287E-2</v>
      </c>
      <c r="N205" s="15">
        <f>IFERROR((Table1[[#This Row],[Orders]]/Table1[[#This Row],[Orders of Same day last week]])-1,"NA")</f>
        <v>-9.0266927359072824E-3</v>
      </c>
      <c r="O205" s="12">
        <f>IFERROR(Table1[[#This Row],[Listing]]/Table1[[#This Row],[listing of same day last week]]-1,"NA")</f>
        <v>0</v>
      </c>
      <c r="P205" s="6">
        <f>IFERROR(Table1[[#This Row],[Overall conversion]]/Table1[[#This Row],[overall Conversion last week same day]]-1,"NA")</f>
        <v>-9.0266927359072824E-3</v>
      </c>
      <c r="Q205" s="6">
        <f>Table1[[#This Row],[Menu]]/Table1[[#This Row],[Listing]]</f>
        <v>0.24749998453500385</v>
      </c>
      <c r="R205" s="6">
        <f>Table1[[#This Row],[Carts]]/Table1[[#This Row],[Menu]]</f>
        <v>0.39999992483027147</v>
      </c>
      <c r="S205" s="6">
        <f>Table1[[#This Row],[Payments]]/Table1[[#This Row],[Carts]]</f>
        <v>0.7300001503394854</v>
      </c>
      <c r="T205" s="6">
        <f>Table1[[#This Row],[Orders]]/Table1[[#This Row],[Payments]]</f>
        <v>0.82819984592780227</v>
      </c>
      <c r="U205" s="33">
        <f>Table1[[#This Row],[L2M]]/Q198-1</f>
        <v>-4.8076911036283532E-2</v>
      </c>
      <c r="V205" s="33">
        <f>Table1[[#This Row],[M2C]]/R198-1</f>
        <v>-9.8479579824228836E-8</v>
      </c>
      <c r="W205" s="33">
        <f>Table1[[#This Row],[C2P]]/S198-1</f>
        <v>2.0408731782935341E-2</v>
      </c>
      <c r="X205" s="33">
        <f>Table1[[#This Row],[P2O]]/T198-1</f>
        <v>2.0201534074975935E-2</v>
      </c>
    </row>
    <row r="206" spans="2:24" x14ac:dyDescent="0.3">
      <c r="B206" s="10">
        <v>43669</v>
      </c>
      <c r="C206" s="8">
        <f>B206</f>
        <v>43669</v>
      </c>
      <c r="D206" s="2">
        <v>21282993</v>
      </c>
      <c r="E206" s="2">
        <v>5054710</v>
      </c>
      <c r="F206" s="2">
        <v>2001665</v>
      </c>
      <c r="G206" s="2">
        <v>1505052</v>
      </c>
      <c r="H206" s="2">
        <v>1172435</v>
      </c>
      <c r="I206" s="11">
        <f>Table1[[#This Row],[Date]]-7</f>
        <v>43662</v>
      </c>
      <c r="J206" s="5">
        <f>IFERROR(VLOOKUP(Table1[[#This Row],[last week date]],Table1[[#All],[Date]:[Orders]],7,FALSE), "NA")</f>
        <v>498841</v>
      </c>
      <c r="K206" s="5">
        <f>IFERROR(VLOOKUP(Table1[[#This Row],[last week date]],Table1[[#All],[Date]:[Listing]],3,FALSE),"NA")</f>
        <v>20631473</v>
      </c>
      <c r="L206" s="13">
        <f>Table1[[#This Row],[Orders]]/Table1[[#This Row],[Listing]]</f>
        <v>5.5087881671529941E-2</v>
      </c>
      <c r="M206" s="13">
        <f>IFERROR(VLOOKUP(Table1[[#This Row],[last week date]],Table1[[#All],[Date]:[Overall conversion]],11,FALSE),"NA")</f>
        <v>2.4178642019404045E-2</v>
      </c>
      <c r="N206" s="15">
        <f>IFERROR((Table1[[#This Row],[Orders]]/Table1[[#This Row],[Orders of Same day last week]])-1,"NA")</f>
        <v>1.3503180372102532</v>
      </c>
      <c r="O206" s="12">
        <f>IFERROR(Table1[[#This Row],[Listing]]/Table1[[#This Row],[listing of same day last week]]-1,"NA")</f>
        <v>3.1578937674493712E-2</v>
      </c>
      <c r="P206" s="6">
        <f>IFERROR(Table1[[#This Row],[Overall conversion]]/Table1[[#This Row],[overall Conversion last week same day]]-1,"NA")</f>
        <v>1.2783695472773182</v>
      </c>
      <c r="Q206" s="6">
        <f>Table1[[#This Row],[Menu]]/Table1[[#This Row],[Listing]]</f>
        <v>0.2374999606493316</v>
      </c>
      <c r="R206" s="6">
        <f>Table1[[#This Row],[Carts]]/Table1[[#This Row],[Menu]]</f>
        <v>0.3959999683463542</v>
      </c>
      <c r="S206" s="6">
        <f>Table1[[#This Row],[Payments]]/Table1[[#This Row],[Carts]]</f>
        <v>0.75190004321402437</v>
      </c>
      <c r="T206" s="6">
        <f>Table1[[#This Row],[Orders]]/Table1[[#This Row],[Payments]]</f>
        <v>0.77899966247013397</v>
      </c>
      <c r="U206" s="33">
        <f>Table1[[#This Row],[L2M]]/Q199-1</f>
        <v>1.3749999518394702</v>
      </c>
      <c r="V206" s="33">
        <f>Table1[[#This Row],[M2C]]/R199-1</f>
        <v>1.7955054865126385E-7</v>
      </c>
      <c r="W206" s="33">
        <f>Table1[[#This Row],[C2P]]/S199-1</f>
        <v>3.0000715452885407E-2</v>
      </c>
      <c r="X206" s="33">
        <f>Table1[[#This Row],[P2O]]/T199-1</f>
        <v>-6.8628471411807612E-2</v>
      </c>
    </row>
    <row r="207" spans="2:24" x14ac:dyDescent="0.3">
      <c r="B207" s="10">
        <v>43670</v>
      </c>
      <c r="C207" s="8">
        <f>B207</f>
        <v>43670</v>
      </c>
      <c r="D207" s="2">
        <v>21934513</v>
      </c>
      <c r="E207" s="2">
        <v>5593301</v>
      </c>
      <c r="F207" s="2">
        <v>2192574</v>
      </c>
      <c r="G207" s="2">
        <v>1536555</v>
      </c>
      <c r="H207" s="2">
        <v>1297775</v>
      </c>
      <c r="I207" s="11">
        <f>Table1[[#This Row],[Date]]-7</f>
        <v>43663</v>
      </c>
      <c r="J207" s="5">
        <f>IFERROR(VLOOKUP(Table1[[#This Row],[last week date]],Table1[[#All],[Date]:[Orders]],7,FALSE), "NA")</f>
        <v>1285847</v>
      </c>
      <c r="K207" s="5">
        <f>IFERROR(VLOOKUP(Table1[[#This Row],[last week date]],Table1[[#All],[Date]:[Listing]],3,FALSE),"NA")</f>
        <v>21500167</v>
      </c>
      <c r="L207" s="13">
        <f>Table1[[#This Row],[Orders]]/Table1[[#This Row],[Listing]]</f>
        <v>5.9165890758550235E-2</v>
      </c>
      <c r="M207" s="13">
        <f>IFERROR(VLOOKUP(Table1[[#This Row],[last week date]],Table1[[#All],[Date]:[Overall conversion]],11,FALSE),"NA")</f>
        <v>5.9806372666779753E-2</v>
      </c>
      <c r="N207" s="15">
        <f>IFERROR((Table1[[#This Row],[Orders]]/Table1[[#This Row],[Orders of Same day last week]])-1,"NA")</f>
        <v>9.2763758052085699E-3</v>
      </c>
      <c r="O207" s="12">
        <f>IFERROR(Table1[[#This Row],[Listing]]/Table1[[#This Row],[listing of same day last week]]-1,"NA")</f>
        <v>2.0201982617158221E-2</v>
      </c>
      <c r="P207" s="6">
        <f>IFERROR(Table1[[#This Row],[Overall conversion]]/Table1[[#This Row],[overall Conversion last week same day]]-1,"NA")</f>
        <v>-1.0709258556743761E-2</v>
      </c>
      <c r="Q207" s="6">
        <f>Table1[[#This Row],[Menu]]/Table1[[#This Row],[Listing]]</f>
        <v>0.25500000843419685</v>
      </c>
      <c r="R207" s="6">
        <f>Table1[[#This Row],[Carts]]/Table1[[#This Row],[Menu]]</f>
        <v>0.39200000143028241</v>
      </c>
      <c r="S207" s="6">
        <f>Table1[[#This Row],[Payments]]/Table1[[#This Row],[Carts]]</f>
        <v>0.70079960813181219</v>
      </c>
      <c r="T207" s="6">
        <f>Table1[[#This Row],[Orders]]/Table1[[#This Row],[Payments]]</f>
        <v>0.84460042107181321</v>
      </c>
      <c r="U207" s="33">
        <f>Table1[[#This Row],[L2M]]/Q200-1</f>
        <v>4.0816541751299562E-2</v>
      </c>
      <c r="V207" s="33">
        <f>Table1[[#This Row],[M2C]]/R200-1</f>
        <v>-1.513243071959991E-7</v>
      </c>
      <c r="W207" s="33">
        <f>Table1[[#This Row],[C2P]]/S200-1</f>
        <v>-6.7961527495662866E-2</v>
      </c>
      <c r="X207" s="33">
        <f>Table1[[#This Row],[P2O]]/T200-1</f>
        <v>1.9802295100175726E-2</v>
      </c>
    </row>
    <row r="208" spans="2:24" x14ac:dyDescent="0.3">
      <c r="B208" s="10">
        <v>43671</v>
      </c>
      <c r="C208" s="8">
        <f>B208</f>
        <v>43671</v>
      </c>
      <c r="D208" s="2">
        <v>20631473</v>
      </c>
      <c r="E208" s="2">
        <v>5415761</v>
      </c>
      <c r="F208" s="2">
        <v>2122978</v>
      </c>
      <c r="G208" s="2">
        <v>1580769</v>
      </c>
      <c r="H208" s="2">
        <v>1296231</v>
      </c>
      <c r="I208" s="11">
        <f>Table1[[#This Row],[Date]]-7</f>
        <v>43664</v>
      </c>
      <c r="J208" s="5">
        <f>IFERROR(VLOOKUP(Table1[[#This Row],[last week date]],Table1[[#All],[Date]:[Orders]],7,FALSE), "NA")</f>
        <v>1445675</v>
      </c>
      <c r="K208" s="5">
        <f>IFERROR(VLOOKUP(Table1[[#This Row],[last week date]],Table1[[#All],[Date]:[Listing]],3,FALSE),"NA")</f>
        <v>22151687</v>
      </c>
      <c r="L208" s="13">
        <f>Table1[[#This Row],[Orders]]/Table1[[#This Row],[Listing]]</f>
        <v>6.2827845592992801E-2</v>
      </c>
      <c r="M208" s="13">
        <f>IFERROR(VLOOKUP(Table1[[#This Row],[last week date]],Table1[[#All],[Date]:[Overall conversion]],11,FALSE),"NA")</f>
        <v>6.5262523797848901E-2</v>
      </c>
      <c r="N208" s="15">
        <f>IFERROR((Table1[[#This Row],[Orders]]/Table1[[#This Row],[Orders of Same day last week]])-1,"NA")</f>
        <v>-0.10337316478461622</v>
      </c>
      <c r="O208" s="12">
        <f>IFERROR(Table1[[#This Row],[Listing]]/Table1[[#This Row],[listing of same day last week]]-1,"NA")</f>
        <v>-6.8627459389436152E-2</v>
      </c>
      <c r="P208" s="6">
        <f>IFERROR(Table1[[#This Row],[Overall conversion]]/Table1[[#This Row],[overall Conversion last week same day]]-1,"NA")</f>
        <v>-3.730591560322627E-2</v>
      </c>
      <c r="Q208" s="6">
        <f>Table1[[#This Row],[Menu]]/Table1[[#This Row],[Listing]]</f>
        <v>0.2624999678888657</v>
      </c>
      <c r="R208" s="6">
        <f>Table1[[#This Row],[Carts]]/Table1[[#This Row],[Menu]]</f>
        <v>0.39199994239036767</v>
      </c>
      <c r="S208" s="6">
        <f>Table1[[#This Row],[Payments]]/Table1[[#This Row],[Carts]]</f>
        <v>0.74459980272993875</v>
      </c>
      <c r="T208" s="6">
        <f>Table1[[#This Row],[Orders]]/Table1[[#This Row],[Payments]]</f>
        <v>0.8200002656934694</v>
      </c>
      <c r="U208" s="33">
        <f>Table1[[#This Row],[L2M]]/Q201-1</f>
        <v>9.6153697954910466E-3</v>
      </c>
      <c r="V208" s="33">
        <f>Table1[[#This Row],[M2C]]/R201-1</f>
        <v>2.0833271930895458E-2</v>
      </c>
      <c r="W208" s="33">
        <f>Table1[[#This Row],[C2P]]/S201-1</f>
        <v>-2.8571802836935722E-2</v>
      </c>
      <c r="X208" s="33">
        <f>Table1[[#This Row],[P2O]]/T201-1</f>
        <v>-3.8461168377245114E-2</v>
      </c>
    </row>
    <row r="209" spans="2:24" x14ac:dyDescent="0.3">
      <c r="B209" s="10">
        <v>43672</v>
      </c>
      <c r="C209" s="8">
        <f>B209</f>
        <v>43672</v>
      </c>
      <c r="D209" s="2">
        <v>21065820</v>
      </c>
      <c r="E209" s="2">
        <v>5319119</v>
      </c>
      <c r="F209" s="2">
        <v>2063818</v>
      </c>
      <c r="G209" s="2">
        <v>1566850</v>
      </c>
      <c r="H209" s="2">
        <v>1246273</v>
      </c>
      <c r="I209" s="11">
        <f>Table1[[#This Row],[Date]]-7</f>
        <v>43665</v>
      </c>
      <c r="J209" s="5">
        <f>IFERROR(VLOOKUP(Table1[[#This Row],[last week date]],Table1[[#All],[Date]:[Orders]],7,FALSE), "NA")</f>
        <v>1491569</v>
      </c>
      <c r="K209" s="5">
        <f>IFERROR(VLOOKUP(Table1[[#This Row],[last week date]],Table1[[#All],[Date]:[Listing]],3,FALSE),"NA")</f>
        <v>22586034</v>
      </c>
      <c r="L209" s="13">
        <f>Table1[[#This Row],[Orders]]/Table1[[#This Row],[Listing]]</f>
        <v>5.916090615034212E-2</v>
      </c>
      <c r="M209" s="13">
        <f>IFERROR(VLOOKUP(Table1[[#This Row],[last week date]],Table1[[#All],[Date]:[Overall conversion]],11,FALSE),"NA")</f>
        <v>6.6039438353807489E-2</v>
      </c>
      <c r="N209" s="15">
        <f>IFERROR((Table1[[#This Row],[Orders]]/Table1[[#This Row],[Orders of Same day last week]])-1,"NA")</f>
        <v>-0.16445501347909486</v>
      </c>
      <c r="O209" s="12">
        <f>IFERROR(Table1[[#This Row],[Listing]]/Table1[[#This Row],[listing of same day last week]]-1,"NA")</f>
        <v>-6.7307699970698742E-2</v>
      </c>
      <c r="P209" s="6">
        <f>IFERROR(Table1[[#This Row],[Overall conversion]]/Table1[[#This Row],[overall Conversion last week same day]]-1,"NA")</f>
        <v>-0.10415794523589839</v>
      </c>
      <c r="Q209" s="6">
        <f>Table1[[#This Row],[Menu]]/Table1[[#This Row],[Listing]]</f>
        <v>0.25249997389135576</v>
      </c>
      <c r="R209" s="6">
        <f>Table1[[#This Row],[Carts]]/Table1[[#This Row],[Menu]]</f>
        <v>0.387999967663818</v>
      </c>
      <c r="S209" s="6">
        <f>Table1[[#This Row],[Payments]]/Table1[[#This Row],[Carts]]</f>
        <v>0.75919969687249556</v>
      </c>
      <c r="T209" s="6">
        <f>Table1[[#This Row],[Orders]]/Table1[[#This Row],[Payments]]</f>
        <v>0.79540032549382522</v>
      </c>
      <c r="U209" s="33">
        <f>Table1[[#This Row],[L2M]]/Q202-1</f>
        <v>-2.8846115347458956E-2</v>
      </c>
      <c r="V209" s="33">
        <f>Table1[[#This Row],[M2C]]/R202-1</f>
        <v>-6.7307736440819665E-2</v>
      </c>
      <c r="W209" s="33">
        <f>Table1[[#This Row],[C2P]]/S202-1</f>
        <v>3.9999963824946638E-2</v>
      </c>
      <c r="X209" s="33">
        <f>Table1[[#This Row],[P2O]]/T202-1</f>
        <v>-4.9019315593413104E-2</v>
      </c>
    </row>
    <row r="210" spans="2:24" x14ac:dyDescent="0.3">
      <c r="B210" s="10">
        <v>43673</v>
      </c>
      <c r="C210" s="8">
        <f>B210</f>
        <v>43673</v>
      </c>
      <c r="D210" s="2">
        <v>44889750</v>
      </c>
      <c r="E210" s="2">
        <v>9615384</v>
      </c>
      <c r="F210" s="2">
        <v>3171153</v>
      </c>
      <c r="G210" s="2">
        <v>2156384</v>
      </c>
      <c r="H210" s="2">
        <v>1698799</v>
      </c>
      <c r="I210" s="11">
        <f>Table1[[#This Row],[Date]]-7</f>
        <v>43666</v>
      </c>
      <c r="J210" s="5">
        <f>IFERROR(VLOOKUP(Table1[[#This Row],[last week date]],Table1[[#All],[Date]:[Orders]],7,FALSE), "NA")</f>
        <v>1729156</v>
      </c>
      <c r="K210" s="5">
        <f>IFERROR(VLOOKUP(Table1[[#This Row],[last week date]],Table1[[#All],[Date]:[Listing]],3,FALSE),"NA")</f>
        <v>44440853</v>
      </c>
      <c r="L210" s="13">
        <f>Table1[[#This Row],[Orders]]/Table1[[#This Row],[Listing]]</f>
        <v>3.7843806214113464E-2</v>
      </c>
      <c r="M210" s="13">
        <f>IFERROR(VLOOKUP(Table1[[#This Row],[last week date]],Table1[[#All],[Date]:[Overall conversion]],11,FALSE),"NA")</f>
        <v>3.8909154151474099E-2</v>
      </c>
      <c r="N210" s="15">
        <f>IFERROR((Table1[[#This Row],[Orders]]/Table1[[#This Row],[Orders of Same day last week]])-1,"NA")</f>
        <v>-1.7555963718715928E-2</v>
      </c>
      <c r="O210" s="12">
        <f>IFERROR(Table1[[#This Row],[Listing]]/Table1[[#This Row],[listing of same day last week]]-1,"NA")</f>
        <v>1.0100998736455313E-2</v>
      </c>
      <c r="P210" s="6">
        <f>IFERROR(Table1[[#This Row],[Overall conversion]]/Table1[[#This Row],[overall Conversion last week same day]]-1,"NA")</f>
        <v>-2.7380393138674131E-2</v>
      </c>
      <c r="Q210" s="6">
        <f>Table1[[#This Row],[Menu]]/Table1[[#This Row],[Listing]]</f>
        <v>0.21419998997543982</v>
      </c>
      <c r="R210" s="6">
        <f>Table1[[#This Row],[Carts]]/Table1[[#This Row],[Menu]]</f>
        <v>0.32979993310719574</v>
      </c>
      <c r="S210" s="6">
        <f>Table1[[#This Row],[Payments]]/Table1[[#This Row],[Carts]]</f>
        <v>0.6799999873862913</v>
      </c>
      <c r="T210" s="6">
        <f>Table1[[#This Row],[Orders]]/Table1[[#This Row],[Payments]]</f>
        <v>0.78779985382937356</v>
      </c>
      <c r="U210" s="33">
        <f>Table1[[#This Row],[L2M]]/Q203-1</f>
        <v>1.9999966472289632E-2</v>
      </c>
      <c r="V210" s="33">
        <f>Table1[[#This Row],[M2C]]/R203-1</f>
        <v>-7.6190468640130016E-2</v>
      </c>
      <c r="W210" s="33">
        <f>Table1[[#This Row],[C2P]]/S203-1</f>
        <v>5.2631354010703069E-2</v>
      </c>
      <c r="X210" s="33">
        <f>Table1[[#This Row],[P2O]]/T203-1</f>
        <v>-1.941753676518887E-2</v>
      </c>
    </row>
    <row r="211" spans="2:24" x14ac:dyDescent="0.3">
      <c r="B211" s="10">
        <v>43674</v>
      </c>
      <c r="C211" s="8">
        <f>B211</f>
        <v>43674</v>
      </c>
      <c r="D211" s="2">
        <v>43543058</v>
      </c>
      <c r="E211" s="2">
        <v>8778280</v>
      </c>
      <c r="F211" s="2">
        <v>3074153</v>
      </c>
      <c r="G211" s="2">
        <v>2027711</v>
      </c>
      <c r="H211" s="2">
        <v>1660696</v>
      </c>
      <c r="I211" s="11">
        <f>Table1[[#This Row],[Date]]-7</f>
        <v>43667</v>
      </c>
      <c r="J211" s="5">
        <f>IFERROR(VLOOKUP(Table1[[#This Row],[last week date]],Table1[[#All],[Date]:[Orders]],7,FALSE), "NA")</f>
        <v>1547407</v>
      </c>
      <c r="K211" s="5">
        <f>IFERROR(VLOOKUP(Table1[[#This Row],[last week date]],Table1[[#All],[Date]:[Listing]],3,FALSE),"NA")</f>
        <v>42645263</v>
      </c>
      <c r="L211" s="13">
        <f>Table1[[#This Row],[Orders]]/Table1[[#This Row],[Listing]]</f>
        <v>3.8139167901344917E-2</v>
      </c>
      <c r="M211" s="13">
        <f>IFERROR(VLOOKUP(Table1[[#This Row],[last week date]],Table1[[#All],[Date]:[Overall conversion]],11,FALSE),"NA")</f>
        <v>3.6285554154045198E-2</v>
      </c>
      <c r="N211" s="15">
        <f>IFERROR((Table1[[#This Row],[Orders]]/Table1[[#This Row],[Orders of Same day last week]])-1,"NA")</f>
        <v>7.3212154268398777E-2</v>
      </c>
      <c r="O211" s="12">
        <f>IFERROR(Table1[[#This Row],[Listing]]/Table1[[#This Row],[listing of same day last week]]-1,"NA")</f>
        <v>2.1052631332113103E-2</v>
      </c>
      <c r="P211" s="6">
        <f>IFERROR(Table1[[#This Row],[Overall conversion]]/Table1[[#This Row],[overall Conversion last week same day]]-1,"NA")</f>
        <v>5.1084068867474519E-2</v>
      </c>
      <c r="Q211" s="6">
        <f>Table1[[#This Row],[Menu]]/Table1[[#This Row],[Listing]]</f>
        <v>0.2015999886824669</v>
      </c>
      <c r="R211" s="6">
        <f>Table1[[#This Row],[Carts]]/Table1[[#This Row],[Menu]]</f>
        <v>0.35019992527009847</v>
      </c>
      <c r="S211" s="6">
        <f>Table1[[#This Row],[Payments]]/Table1[[#This Row],[Carts]]</f>
        <v>0.65959989629663851</v>
      </c>
      <c r="T211" s="6">
        <f>Table1[[#This Row],[Orders]]/Table1[[#This Row],[Payments]]</f>
        <v>0.8190003407783456</v>
      </c>
      <c r="U211" s="33">
        <f>Table1[[#This Row],[L2M]]/Q204-1</f>
        <v>-5.8823547772859142E-2</v>
      </c>
      <c r="V211" s="33">
        <f>Table1[[#This Row],[M2C]]/R204-1</f>
        <v>8.421053197144901E-2</v>
      </c>
      <c r="W211" s="33">
        <f>Table1[[#This Row],[C2P]]/S204-1</f>
        <v>1.0416688269502927E-2</v>
      </c>
      <c r="X211" s="33">
        <f>Table1[[#This Row],[P2O]]/T204-1</f>
        <v>1.9417931652093046E-2</v>
      </c>
    </row>
    <row r="212" spans="2:24" x14ac:dyDescent="0.3">
      <c r="B212" s="10">
        <v>43675</v>
      </c>
      <c r="C212" s="8">
        <f>B212</f>
        <v>43675</v>
      </c>
      <c r="D212" s="2">
        <v>21500167</v>
      </c>
      <c r="E212" s="2">
        <v>5536293</v>
      </c>
      <c r="F212" s="2">
        <v>2214517</v>
      </c>
      <c r="G212" s="2">
        <v>1551933</v>
      </c>
      <c r="H212" s="2">
        <v>1298037</v>
      </c>
      <c r="I212" s="11">
        <f>Table1[[#This Row],[Date]]-7</f>
        <v>43668</v>
      </c>
      <c r="J212" s="5">
        <f>IFERROR(VLOOKUP(Table1[[#This Row],[last week date]],Table1[[#All],[Date]:[Orders]],7,FALSE), "NA")</f>
        <v>1286871</v>
      </c>
      <c r="K212" s="5">
        <f>IFERROR(VLOOKUP(Table1[[#This Row],[last week date]],Table1[[#All],[Date]:[Listing]],3,FALSE),"NA")</f>
        <v>21500167</v>
      </c>
      <c r="L212" s="13">
        <f>Table1[[#This Row],[Orders]]/Table1[[#This Row],[Listing]]</f>
        <v>6.0373345007041106E-2</v>
      </c>
      <c r="M212" s="13">
        <f>IFERROR(VLOOKUP(Table1[[#This Row],[last week date]],Table1[[#All],[Date]:[Overall conversion]],11,FALSE),"NA")</f>
        <v>5.9854000203812367E-2</v>
      </c>
      <c r="N212" s="15">
        <f>IFERROR((Table1[[#This Row],[Orders]]/Table1[[#This Row],[Orders of Same day last week]])-1,"NA")</f>
        <v>8.6768603846072434E-3</v>
      </c>
      <c r="O212" s="12">
        <f>IFERROR(Table1[[#This Row],[Listing]]/Table1[[#This Row],[listing of same day last week]]-1,"NA")</f>
        <v>0</v>
      </c>
      <c r="P212" s="6">
        <f>IFERROR(Table1[[#This Row],[Overall conversion]]/Table1[[#This Row],[overall Conversion last week same day]]-1,"NA")</f>
        <v>8.6768603846072434E-3</v>
      </c>
      <c r="Q212" s="6">
        <f>Table1[[#This Row],[Menu]]/Table1[[#This Row],[Listing]]</f>
        <v>0.25749999988372185</v>
      </c>
      <c r="R212" s="6">
        <f>Table1[[#This Row],[Carts]]/Table1[[#This Row],[Menu]]</f>
        <v>0.39999996387474435</v>
      </c>
      <c r="S212" s="6">
        <f>Table1[[#This Row],[Payments]]/Table1[[#This Row],[Carts]]</f>
        <v>0.70079976807583777</v>
      </c>
      <c r="T212" s="6">
        <f>Table1[[#This Row],[Orders]]/Table1[[#This Row],[Payments]]</f>
        <v>0.83640015387262212</v>
      </c>
      <c r="U212" s="33">
        <f>Table1[[#This Row],[L2M]]/Q205-1</f>
        <v>4.0404104943706276E-2</v>
      </c>
      <c r="V212" s="33">
        <f>Table1[[#This Row],[M2C]]/R205-1</f>
        <v>9.7611200455816061E-8</v>
      </c>
      <c r="W212" s="33">
        <f>Table1[[#This Row],[C2P]]/S205-1</f>
        <v>-4.000051541094618E-2</v>
      </c>
      <c r="X212" s="33">
        <f>Table1[[#This Row],[P2O]]/T205-1</f>
        <v>9.9013637652074493E-3</v>
      </c>
    </row>
    <row r="213" spans="2:24" x14ac:dyDescent="0.3">
      <c r="B213" s="10">
        <v>43676</v>
      </c>
      <c r="C213" s="8">
        <f>B213</f>
        <v>43676</v>
      </c>
      <c r="D213" s="2">
        <v>20848646</v>
      </c>
      <c r="E213" s="2">
        <v>5212161</v>
      </c>
      <c r="F213" s="2">
        <v>2043167</v>
      </c>
      <c r="G213" s="2">
        <v>1416936</v>
      </c>
      <c r="H213" s="2">
        <v>1208363</v>
      </c>
      <c r="I213" s="11">
        <f>Table1[[#This Row],[Date]]-7</f>
        <v>43669</v>
      </c>
      <c r="J213" s="5">
        <f>IFERROR(VLOOKUP(Table1[[#This Row],[last week date]],Table1[[#All],[Date]:[Orders]],7,FALSE), "NA")</f>
        <v>1172435</v>
      </c>
      <c r="K213" s="5">
        <f>IFERROR(VLOOKUP(Table1[[#This Row],[last week date]],Table1[[#All],[Date]:[Listing]],3,FALSE),"NA")</f>
        <v>21282993</v>
      </c>
      <c r="L213" s="13">
        <f>Table1[[#This Row],[Orders]]/Table1[[#This Row],[Listing]]</f>
        <v>5.7958823800835793E-2</v>
      </c>
      <c r="M213" s="13">
        <f>IFERROR(VLOOKUP(Table1[[#This Row],[last week date]],Table1[[#All],[Date]:[Overall conversion]],11,FALSE),"NA")</f>
        <v>5.5087881671529941E-2</v>
      </c>
      <c r="N213" s="15">
        <f>IFERROR((Table1[[#This Row],[Orders]]/Table1[[#This Row],[Orders of Same day last week]])-1,"NA")</f>
        <v>3.064391629386698E-2</v>
      </c>
      <c r="O213" s="12">
        <f>IFERROR(Table1[[#This Row],[Listing]]/Table1[[#This Row],[listing of same day last week]]-1,"NA")</f>
        <v>-2.0408172854259776E-2</v>
      </c>
      <c r="P213" s="6">
        <f>IFERROR(Table1[[#This Row],[Overall conversion]]/Table1[[#This Row],[overall Conversion last week same day]]-1,"NA")</f>
        <v>5.2115674848858706E-2</v>
      </c>
      <c r="Q213" s="6">
        <f>Table1[[#This Row],[Menu]]/Table1[[#This Row],[Listing]]</f>
        <v>0.24999997601762725</v>
      </c>
      <c r="R213" s="6">
        <f>Table1[[#This Row],[Carts]]/Table1[[#This Row],[Menu]]</f>
        <v>0.39199997851179197</v>
      </c>
      <c r="S213" s="6">
        <f>Table1[[#This Row],[Payments]]/Table1[[#This Row],[Carts]]</f>
        <v>0.69349984607229853</v>
      </c>
      <c r="T213" s="6">
        <f>Table1[[#This Row],[Orders]]/Table1[[#This Row],[Payments]]</f>
        <v>0.85279998532043788</v>
      </c>
      <c r="U213" s="33">
        <f>Table1[[#This Row],[L2M]]/Q206-1</f>
        <v>5.2631652376363469E-2</v>
      </c>
      <c r="V213" s="33">
        <f>Table1[[#This Row],[M2C]]/R206-1</f>
        <v>-1.0100985238119309E-2</v>
      </c>
      <c r="W213" s="33">
        <f>Table1[[#This Row],[C2P]]/S206-1</f>
        <v>-7.7670160640092578E-2</v>
      </c>
      <c r="X213" s="33">
        <f>Table1[[#This Row],[P2O]]/T206-1</f>
        <v>9.4737297595598458E-2</v>
      </c>
    </row>
    <row r="214" spans="2:24" x14ac:dyDescent="0.3">
      <c r="B214" s="10">
        <v>43677</v>
      </c>
      <c r="C214" s="8">
        <f>B214</f>
        <v>43677</v>
      </c>
      <c r="D214" s="2">
        <v>22368860</v>
      </c>
      <c r="E214" s="2">
        <v>5592215</v>
      </c>
      <c r="F214" s="2">
        <v>2214517</v>
      </c>
      <c r="G214" s="2">
        <v>1535767</v>
      </c>
      <c r="H214" s="2">
        <v>1322295</v>
      </c>
      <c r="I214" s="11">
        <f>Table1[[#This Row],[Date]]-7</f>
        <v>43670</v>
      </c>
      <c r="J214" s="5">
        <f>IFERROR(VLOOKUP(Table1[[#This Row],[last week date]],Table1[[#All],[Date]:[Orders]],7,FALSE), "NA")</f>
        <v>1297775</v>
      </c>
      <c r="K214" s="5">
        <f>IFERROR(VLOOKUP(Table1[[#This Row],[last week date]],Table1[[#All],[Date]:[Listing]],3,FALSE),"NA")</f>
        <v>21934513</v>
      </c>
      <c r="L214" s="13">
        <f>Table1[[#This Row],[Orders]]/Table1[[#This Row],[Listing]]</f>
        <v>5.9113204696171373E-2</v>
      </c>
      <c r="M214" s="13">
        <f>IFERROR(VLOOKUP(Table1[[#This Row],[last week date]],Table1[[#All],[Date]:[Overall conversion]],11,FALSE),"NA")</f>
        <v>5.9165890758550235E-2</v>
      </c>
      <c r="N214" s="15">
        <f>IFERROR((Table1[[#This Row],[Orders]]/Table1[[#This Row],[Orders of Same day last week]])-1,"NA")</f>
        <v>1.8893876057097803E-2</v>
      </c>
      <c r="O214" s="12">
        <f>IFERROR(Table1[[#This Row],[Listing]]/Table1[[#This Row],[listing of same day last week]]-1,"NA")</f>
        <v>1.9801989677181275E-2</v>
      </c>
      <c r="P214" s="6">
        <f>IFERROR(Table1[[#This Row],[Overall conversion]]/Table1[[#This Row],[overall Conversion last week same day]]-1,"NA")</f>
        <v>-8.9048033763017287E-4</v>
      </c>
      <c r="Q214" s="6">
        <f>Table1[[#This Row],[Menu]]/Table1[[#This Row],[Listing]]</f>
        <v>0.25</v>
      </c>
      <c r="R214" s="6">
        <f>Table1[[#This Row],[Carts]]/Table1[[#This Row],[Menu]]</f>
        <v>0.39599997496519718</v>
      </c>
      <c r="S214" s="6">
        <f>Table1[[#This Row],[Payments]]/Table1[[#This Row],[Carts]]</f>
        <v>0.69349975638028516</v>
      </c>
      <c r="T214" s="6">
        <f>Table1[[#This Row],[Orders]]/Table1[[#This Row],[Payments]]</f>
        <v>0.86099974800864976</v>
      </c>
      <c r="U214" s="33">
        <f>Table1[[#This Row],[L2M]]/Q207-1</f>
        <v>-1.9607875564000676E-2</v>
      </c>
      <c r="V214" s="33">
        <f>Table1[[#This Row],[M2C]]/R207-1</f>
        <v>1.0204014082449309E-2</v>
      </c>
      <c r="W214" s="33">
        <f>Table1[[#This Row],[C2P]]/S207-1</f>
        <v>-1.0416460949495887E-2</v>
      </c>
      <c r="X214" s="33">
        <f>Table1[[#This Row],[P2O]]/T207-1</f>
        <v>1.9416669146370413E-2</v>
      </c>
    </row>
    <row r="215" spans="2:24" x14ac:dyDescent="0.3">
      <c r="B215" s="10">
        <v>43678</v>
      </c>
      <c r="C215" s="8">
        <f>B215</f>
        <v>43678</v>
      </c>
      <c r="D215" s="2">
        <v>22151687</v>
      </c>
      <c r="E215" s="2">
        <v>5704059</v>
      </c>
      <c r="F215" s="2">
        <v>2327256</v>
      </c>
      <c r="G215" s="2">
        <v>1749863</v>
      </c>
      <c r="H215" s="2">
        <v>1506632</v>
      </c>
      <c r="I215" s="11">
        <f>Table1[[#This Row],[Date]]-7</f>
        <v>43671</v>
      </c>
      <c r="J215" s="5">
        <f>IFERROR(VLOOKUP(Table1[[#This Row],[last week date]],Table1[[#All],[Date]:[Orders]],7,FALSE), "NA")</f>
        <v>1296231</v>
      </c>
      <c r="K215" s="5">
        <f>IFERROR(VLOOKUP(Table1[[#This Row],[last week date]],Table1[[#All],[Date]:[Listing]],3,FALSE),"NA")</f>
        <v>20631473</v>
      </c>
      <c r="L215" s="13">
        <f>Table1[[#This Row],[Orders]]/Table1[[#This Row],[Listing]]</f>
        <v>6.8014323243191371E-2</v>
      </c>
      <c r="M215" s="13">
        <f>IFERROR(VLOOKUP(Table1[[#This Row],[last week date]],Table1[[#All],[Date]:[Overall conversion]],11,FALSE),"NA")</f>
        <v>6.2827845592992801E-2</v>
      </c>
      <c r="N215" s="15">
        <f>IFERROR((Table1[[#This Row],[Orders]]/Table1[[#This Row],[Orders of Same day last week]])-1,"NA")</f>
        <v>0.16231751902245817</v>
      </c>
      <c r="O215" s="12">
        <f>IFERROR(Table1[[#This Row],[Listing]]/Table1[[#This Row],[listing of same day last week]]-1,"NA")</f>
        <v>7.3684220220243013E-2</v>
      </c>
      <c r="P215" s="6">
        <f>IFERROR(Table1[[#This Row],[Overall conversion]]/Table1[[#This Row],[overall Conversion last week same day]]-1,"NA")</f>
        <v>8.2550620688114362E-2</v>
      </c>
      <c r="Q215" s="6">
        <f>Table1[[#This Row],[Menu]]/Table1[[#This Row],[Listing]]</f>
        <v>0.25749998182982631</v>
      </c>
      <c r="R215" s="6">
        <f>Table1[[#This Row],[Carts]]/Table1[[#This Row],[Menu]]</f>
        <v>0.40799998737740967</v>
      </c>
      <c r="S215" s="6">
        <f>Table1[[#This Row],[Payments]]/Table1[[#This Row],[Carts]]</f>
        <v>0.75189966209132131</v>
      </c>
      <c r="T215" s="6">
        <f>Table1[[#This Row],[Orders]]/Table1[[#This Row],[Payments]]</f>
        <v>0.86099997542664763</v>
      </c>
      <c r="U215" s="33">
        <f>Table1[[#This Row],[L2M]]/Q208-1</f>
        <v>-1.9047568269251136E-2</v>
      </c>
      <c r="V215" s="33">
        <f>Table1[[#This Row],[M2C]]/R208-1</f>
        <v>4.0816447291996294E-2</v>
      </c>
      <c r="W215" s="33">
        <f>Table1[[#This Row],[C2P]]/S208-1</f>
        <v>9.8037352878941331E-3</v>
      </c>
      <c r="X215" s="33">
        <f>Table1[[#This Row],[P2O]]/T208-1</f>
        <v>4.9999629815369762E-2</v>
      </c>
    </row>
    <row r="216" spans="2:24" x14ac:dyDescent="0.3">
      <c r="B216" s="10">
        <v>43679</v>
      </c>
      <c r="C216" s="8">
        <f>B216</f>
        <v>43679</v>
      </c>
      <c r="D216" s="2">
        <v>22803207</v>
      </c>
      <c r="E216" s="2">
        <v>5814817</v>
      </c>
      <c r="F216" s="2">
        <v>2256149</v>
      </c>
      <c r="G216" s="2">
        <v>1581109</v>
      </c>
      <c r="H216" s="2">
        <v>1322439</v>
      </c>
      <c r="I216" s="11">
        <f>Table1[[#This Row],[Date]]-7</f>
        <v>43672</v>
      </c>
      <c r="J216" s="5">
        <f>IFERROR(VLOOKUP(Table1[[#This Row],[last week date]],Table1[[#All],[Date]:[Orders]],7,FALSE), "NA")</f>
        <v>1246273</v>
      </c>
      <c r="K216" s="5">
        <f>IFERROR(VLOOKUP(Table1[[#This Row],[last week date]],Table1[[#All],[Date]:[Listing]],3,FALSE),"NA")</f>
        <v>21065820</v>
      </c>
      <c r="L216" s="13">
        <f>Table1[[#This Row],[Orders]]/Table1[[#This Row],[Listing]]</f>
        <v>5.7993553275203794E-2</v>
      </c>
      <c r="M216" s="13">
        <f>IFERROR(VLOOKUP(Table1[[#This Row],[last week date]],Table1[[#All],[Date]:[Overall conversion]],11,FALSE),"NA")</f>
        <v>5.916090615034212E-2</v>
      </c>
      <c r="N216" s="15">
        <f>IFERROR((Table1[[#This Row],[Orders]]/Table1[[#This Row],[Orders of Same day last week]])-1,"NA")</f>
        <v>6.1115020545257748E-2</v>
      </c>
      <c r="O216" s="12">
        <f>IFERROR(Table1[[#This Row],[Listing]]/Table1[[#This Row],[listing of same day last week]]-1,"NA")</f>
        <v>8.2474216527056665E-2</v>
      </c>
      <c r="P216" s="6">
        <f>IFERROR(Table1[[#This Row],[Overall conversion]]/Table1[[#This Row],[overall Conversion last week same day]]-1,"NA")</f>
        <v>-1.9731828856234923E-2</v>
      </c>
      <c r="Q216" s="6">
        <f>Table1[[#This Row],[Menu]]/Table1[[#This Row],[Listing]]</f>
        <v>0.25499996557501758</v>
      </c>
      <c r="R216" s="6">
        <f>Table1[[#This Row],[Carts]]/Table1[[#This Row],[Menu]]</f>
        <v>0.38800000068789781</v>
      </c>
      <c r="S216" s="6">
        <f>Table1[[#This Row],[Payments]]/Table1[[#This Row],[Carts]]</f>
        <v>0.7007999028432963</v>
      </c>
      <c r="T216" s="6">
        <f>Table1[[#This Row],[Orders]]/Table1[[#This Row],[Payments]]</f>
        <v>0.83639964101146724</v>
      </c>
      <c r="U216" s="33">
        <f>Table1[[#This Row],[L2M]]/Q209-1</f>
        <v>9.9009581867819385E-3</v>
      </c>
      <c r="V216" s="33">
        <f>Table1[[#This Row],[M2C]]/R209-1</f>
        <v>8.5113614822773798E-8</v>
      </c>
      <c r="W216" s="33">
        <f>Table1[[#This Row],[C2P]]/S209-1</f>
        <v>-7.6922836336441924E-2</v>
      </c>
      <c r="X216" s="33">
        <f>Table1[[#This Row],[P2O]]/T209-1</f>
        <v>5.1545510107991799E-2</v>
      </c>
    </row>
    <row r="217" spans="2:24" x14ac:dyDescent="0.3">
      <c r="B217" s="10">
        <v>43680</v>
      </c>
      <c r="C217" s="8">
        <f>B217</f>
        <v>43680</v>
      </c>
      <c r="D217" s="2">
        <v>45338648</v>
      </c>
      <c r="E217" s="2">
        <v>9045060</v>
      </c>
      <c r="F217" s="2">
        <v>3167580</v>
      </c>
      <c r="G217" s="2">
        <v>2240112</v>
      </c>
      <c r="H217" s="2">
        <v>1782233</v>
      </c>
      <c r="I217" s="11">
        <f>Table1[[#This Row],[Date]]-7</f>
        <v>43673</v>
      </c>
      <c r="J217" s="5">
        <f>IFERROR(VLOOKUP(Table1[[#This Row],[last week date]],Table1[[#All],[Date]:[Orders]],7,FALSE), "NA")</f>
        <v>1698799</v>
      </c>
      <c r="K217" s="5">
        <f>IFERROR(VLOOKUP(Table1[[#This Row],[last week date]],Table1[[#All],[Date]:[Listing]],3,FALSE),"NA")</f>
        <v>44889750</v>
      </c>
      <c r="L217" s="13">
        <f>Table1[[#This Row],[Orders]]/Table1[[#This Row],[Listing]]</f>
        <v>3.930935479152356E-2</v>
      </c>
      <c r="M217" s="13">
        <f>IFERROR(VLOOKUP(Table1[[#This Row],[last week date]],Table1[[#All],[Date]:[Overall conversion]],11,FALSE),"NA")</f>
        <v>3.7843806214113464E-2</v>
      </c>
      <c r="N217" s="15">
        <f>IFERROR((Table1[[#This Row],[Orders]]/Table1[[#This Row],[Orders of Same day last week]])-1,"NA")</f>
        <v>4.9113520787332776E-2</v>
      </c>
      <c r="O217" s="12">
        <f>IFERROR(Table1[[#This Row],[Listing]]/Table1[[#This Row],[listing of same day last week]]-1,"NA")</f>
        <v>1.0000011138400211E-2</v>
      </c>
      <c r="P217" s="6">
        <f>IFERROR(Table1[[#This Row],[Overall conversion]]/Table1[[#This Row],[overall Conversion last week same day]]-1,"NA")</f>
        <v>3.8726246750083293E-2</v>
      </c>
      <c r="Q217" s="6">
        <f>Table1[[#This Row],[Menu]]/Table1[[#This Row],[Listing]]</f>
        <v>0.19949999391247838</v>
      </c>
      <c r="R217" s="6">
        <f>Table1[[#This Row],[Carts]]/Table1[[#This Row],[Menu]]</f>
        <v>0.35019999867330898</v>
      </c>
      <c r="S217" s="6">
        <f>Table1[[#This Row],[Payments]]/Table1[[#This Row],[Carts]]</f>
        <v>0.70719981815771027</v>
      </c>
      <c r="T217" s="6">
        <f>Table1[[#This Row],[Orders]]/Table1[[#This Row],[Payments]]</f>
        <v>0.79559995214524992</v>
      </c>
      <c r="U217" s="33">
        <f>Table1[[#This Row],[L2M]]/Q210-1</f>
        <v>-6.8627435811957516E-2</v>
      </c>
      <c r="V217" s="33">
        <f>Table1[[#This Row],[M2C]]/R210-1</f>
        <v>6.1855881454901729E-2</v>
      </c>
      <c r="W217" s="33">
        <f>Table1[[#This Row],[C2P]]/S210-1</f>
        <v>3.9999751876417911E-2</v>
      </c>
      <c r="X217" s="33">
        <f>Table1[[#This Row],[P2O]]/T210-1</f>
        <v>9.9011167341060968E-3</v>
      </c>
    </row>
    <row r="218" spans="2:24" x14ac:dyDescent="0.3">
      <c r="B218" s="10">
        <v>43681</v>
      </c>
      <c r="C218" s="8">
        <f>B218</f>
        <v>43681</v>
      </c>
      <c r="D218" s="2">
        <v>43991955</v>
      </c>
      <c r="E218" s="2">
        <v>9053544</v>
      </c>
      <c r="F218" s="2">
        <v>2924294</v>
      </c>
      <c r="G218" s="2">
        <v>2068061</v>
      </c>
      <c r="H218" s="2">
        <v>1677611</v>
      </c>
      <c r="I218" s="11">
        <f>Table1[[#This Row],[Date]]-7</f>
        <v>43674</v>
      </c>
      <c r="J218" s="5">
        <f>IFERROR(VLOOKUP(Table1[[#This Row],[last week date]],Table1[[#All],[Date]:[Orders]],7,FALSE), "NA")</f>
        <v>1660696</v>
      </c>
      <c r="K218" s="5">
        <f>IFERROR(VLOOKUP(Table1[[#This Row],[last week date]],Table1[[#All],[Date]:[Listing]],3,FALSE),"NA")</f>
        <v>43543058</v>
      </c>
      <c r="L218" s="13">
        <f>Table1[[#This Row],[Orders]]/Table1[[#This Row],[Listing]]</f>
        <v>3.8134495273056179E-2</v>
      </c>
      <c r="M218" s="13">
        <f>IFERROR(VLOOKUP(Table1[[#This Row],[last week date]],Table1[[#All],[Date]:[Overall conversion]],11,FALSE),"NA")</f>
        <v>3.8139167901344917E-2</v>
      </c>
      <c r="N218" s="15">
        <f>IFERROR((Table1[[#This Row],[Orders]]/Table1[[#This Row],[Orders of Same day last week]])-1,"NA")</f>
        <v>1.0185488493980932E-2</v>
      </c>
      <c r="O218" s="12">
        <f>IFERROR(Table1[[#This Row],[Listing]]/Table1[[#This Row],[listing of same day last week]]-1,"NA")</f>
        <v>1.0309266749248591E-2</v>
      </c>
      <c r="P218" s="6">
        <f>IFERROR(Table1[[#This Row],[Overall conversion]]/Table1[[#This Row],[overall Conversion last week same day]]-1,"NA")</f>
        <v>-1.2251521325334913E-4</v>
      </c>
      <c r="Q218" s="6">
        <f>Table1[[#This Row],[Menu]]/Table1[[#This Row],[Listing]]</f>
        <v>0.20579999229404558</v>
      </c>
      <c r="R218" s="6">
        <f>Table1[[#This Row],[Carts]]/Table1[[#This Row],[Menu]]</f>
        <v>0.3229999213567637</v>
      </c>
      <c r="S218" s="6">
        <f>Table1[[#This Row],[Payments]]/Table1[[#This Row],[Carts]]</f>
        <v>0.70720009684388774</v>
      </c>
      <c r="T218" s="6">
        <f>Table1[[#This Row],[Orders]]/Table1[[#This Row],[Payments]]</f>
        <v>0.81119995976907833</v>
      </c>
      <c r="U218" s="33">
        <f>Table1[[#This Row],[L2M]]/Q211-1</f>
        <v>2.0833352417464424E-2</v>
      </c>
      <c r="V218" s="33">
        <f>Table1[[#This Row],[M2C]]/R211-1</f>
        <v>-7.7669930661339315E-2</v>
      </c>
      <c r="W218" s="33">
        <f>Table1[[#This Row],[C2P]]/S211-1</f>
        <v>7.2165263843283256E-2</v>
      </c>
      <c r="X218" s="33">
        <f>Table1[[#This Row],[P2O]]/T211-1</f>
        <v>-9.524270773628829E-3</v>
      </c>
    </row>
    <row r="219" spans="2:24" x14ac:dyDescent="0.3">
      <c r="B219" s="10">
        <v>43682</v>
      </c>
      <c r="C219" s="8">
        <f>B219</f>
        <v>43682</v>
      </c>
      <c r="D219" s="2">
        <v>22368860</v>
      </c>
      <c r="E219" s="2">
        <v>5592215</v>
      </c>
      <c r="F219" s="2">
        <v>2214517</v>
      </c>
      <c r="G219" s="2">
        <v>1551933</v>
      </c>
      <c r="H219" s="2">
        <v>1208956</v>
      </c>
      <c r="I219" s="11">
        <f>Table1[[#This Row],[Date]]-7</f>
        <v>43675</v>
      </c>
      <c r="J219" s="5">
        <f>IFERROR(VLOOKUP(Table1[[#This Row],[last week date]],Table1[[#All],[Date]:[Orders]],7,FALSE), "NA")</f>
        <v>1298037</v>
      </c>
      <c r="K219" s="5">
        <f>IFERROR(VLOOKUP(Table1[[#This Row],[last week date]],Table1[[#All],[Date]:[Listing]],3,FALSE),"NA")</f>
        <v>21500167</v>
      </c>
      <c r="L219" s="13">
        <f>Table1[[#This Row],[Orders]]/Table1[[#This Row],[Listing]]</f>
        <v>5.4046384125073878E-2</v>
      </c>
      <c r="M219" s="13">
        <f>IFERROR(VLOOKUP(Table1[[#This Row],[last week date]],Table1[[#All],[Date]:[Overall conversion]],11,FALSE),"NA")</f>
        <v>6.0373345007041106E-2</v>
      </c>
      <c r="N219" s="15">
        <f>IFERROR((Table1[[#This Row],[Orders]]/Table1[[#This Row],[Orders of Same day last week]])-1,"NA")</f>
        <v>-6.8627473639041092E-2</v>
      </c>
      <c r="O219" s="12">
        <f>IFERROR(Table1[[#This Row],[Listing]]/Table1[[#This Row],[listing of same day last week]]-1,"NA")</f>
        <v>4.0404011745583279E-2</v>
      </c>
      <c r="P219" s="6">
        <f>IFERROR(Table1[[#This Row],[Overall conversion]]/Table1[[#This Row],[overall Conversion last week same day]]-1,"NA")</f>
        <v>-0.10479725582919641</v>
      </c>
      <c r="Q219" s="6">
        <f>Table1[[#This Row],[Menu]]/Table1[[#This Row],[Listing]]</f>
        <v>0.25</v>
      </c>
      <c r="R219" s="6">
        <f>Table1[[#This Row],[Carts]]/Table1[[#This Row],[Menu]]</f>
        <v>0.39599997496519718</v>
      </c>
      <c r="S219" s="6">
        <f>Table1[[#This Row],[Payments]]/Table1[[#This Row],[Carts]]</f>
        <v>0.70079976807583777</v>
      </c>
      <c r="T219" s="6">
        <f>Table1[[#This Row],[Orders]]/Table1[[#This Row],[Payments]]</f>
        <v>0.77900012436103883</v>
      </c>
      <c r="U219" s="33">
        <f>Table1[[#This Row],[L2M]]/Q212-1</f>
        <v>-2.9126213153819802E-2</v>
      </c>
      <c r="V219" s="33">
        <f>Table1[[#This Row],[M2C]]/R212-1</f>
        <v>-9.9999731769968569E-3</v>
      </c>
      <c r="W219" s="33">
        <f>Table1[[#This Row],[C2P]]/S212-1</f>
        <v>0</v>
      </c>
      <c r="X219" s="33">
        <f>Table1[[#This Row],[P2O]]/T212-1</f>
        <v>-6.8627473639041092E-2</v>
      </c>
    </row>
    <row r="220" spans="2:24" x14ac:dyDescent="0.3">
      <c r="B220" s="10">
        <v>43683</v>
      </c>
      <c r="C220" s="8">
        <f>B220</f>
        <v>43683</v>
      </c>
      <c r="D220" s="2">
        <v>22586034</v>
      </c>
      <c r="E220" s="2">
        <v>5420648</v>
      </c>
      <c r="F220" s="2">
        <v>2124894</v>
      </c>
      <c r="G220" s="2">
        <v>1535660</v>
      </c>
      <c r="H220" s="2">
        <v>1221464</v>
      </c>
      <c r="I220" s="11">
        <f>Table1[[#This Row],[Date]]-7</f>
        <v>43676</v>
      </c>
      <c r="J220" s="5">
        <f>IFERROR(VLOOKUP(Table1[[#This Row],[last week date]],Table1[[#All],[Date]:[Orders]],7,FALSE), "NA")</f>
        <v>1208363</v>
      </c>
      <c r="K220" s="5">
        <f>IFERROR(VLOOKUP(Table1[[#This Row],[last week date]],Table1[[#All],[Date]:[Listing]],3,FALSE),"NA")</f>
        <v>20848646</v>
      </c>
      <c r="L220" s="13">
        <f>Table1[[#This Row],[Orders]]/Table1[[#This Row],[Listing]]</f>
        <v>5.4080499480342589E-2</v>
      </c>
      <c r="M220" s="13">
        <f>IFERROR(VLOOKUP(Table1[[#This Row],[last week date]],Table1[[#All],[Date]:[Overall conversion]],11,FALSE),"NA")</f>
        <v>5.7958823800835793E-2</v>
      </c>
      <c r="N220" s="15">
        <f>IFERROR((Table1[[#This Row],[Orders]]/Table1[[#This Row],[Orders of Same day last week]])-1,"NA")</f>
        <v>1.0841940708214315E-2</v>
      </c>
      <c r="O220" s="12">
        <f>IFERROR(Table1[[#This Row],[Listing]]/Table1[[#This Row],[listing of same day last week]]-1,"NA")</f>
        <v>8.3333373303954517E-2</v>
      </c>
      <c r="P220" s="6">
        <f>IFERROR(Table1[[#This Row],[Overall conversion]]/Table1[[#This Row],[overall Conversion last week same day]]-1,"NA")</f>
        <v>-6.6915166081014887E-2</v>
      </c>
      <c r="Q220" s="6">
        <f>Table1[[#This Row],[Menu]]/Table1[[#This Row],[Listing]]</f>
        <v>0.23999999291597632</v>
      </c>
      <c r="R220" s="6">
        <f>Table1[[#This Row],[Carts]]/Table1[[#This Row],[Menu]]</f>
        <v>0.39199999704832339</v>
      </c>
      <c r="S220" s="6">
        <f>Table1[[#This Row],[Payments]]/Table1[[#This Row],[Carts]]</f>
        <v>0.72269957936725315</v>
      </c>
      <c r="T220" s="6">
        <f>Table1[[#This Row],[Orders]]/Table1[[#This Row],[Payments]]</f>
        <v>0.79540002344268912</v>
      </c>
      <c r="U220" s="33">
        <f>Table1[[#This Row],[L2M]]/Q213-1</f>
        <v>-3.999993624377729E-2</v>
      </c>
      <c r="V220" s="33">
        <f>Table1[[#This Row],[M2C]]/R213-1</f>
        <v>4.7287072479917924E-8</v>
      </c>
      <c r="W220" s="33">
        <f>Table1[[#This Row],[C2P]]/S213-1</f>
        <v>4.2104887925109136E-2</v>
      </c>
      <c r="X220" s="33">
        <f>Table1[[#This Row],[P2O]]/T213-1</f>
        <v>-6.7307648763831551E-2</v>
      </c>
    </row>
    <row r="221" spans="2:24" x14ac:dyDescent="0.3">
      <c r="B221" s="10">
        <v>43684</v>
      </c>
      <c r="C221" s="8">
        <f>B221</f>
        <v>43684</v>
      </c>
      <c r="D221" s="2">
        <v>22586034</v>
      </c>
      <c r="E221" s="2">
        <v>5364183</v>
      </c>
      <c r="F221" s="2">
        <v>2124216</v>
      </c>
      <c r="G221" s="2">
        <v>1488650</v>
      </c>
      <c r="H221" s="2">
        <v>1184072</v>
      </c>
      <c r="I221" s="11">
        <f>Table1[[#This Row],[Date]]-7</f>
        <v>43677</v>
      </c>
      <c r="J221" s="5">
        <f>IFERROR(VLOOKUP(Table1[[#This Row],[last week date]],Table1[[#All],[Date]:[Orders]],7,FALSE), "NA")</f>
        <v>1322295</v>
      </c>
      <c r="K221" s="5">
        <f>IFERROR(VLOOKUP(Table1[[#This Row],[last week date]],Table1[[#All],[Date]:[Listing]],3,FALSE),"NA")</f>
        <v>22368860</v>
      </c>
      <c r="L221" s="13">
        <f>Table1[[#This Row],[Orders]]/Table1[[#This Row],[Listing]]</f>
        <v>5.2424963143152974E-2</v>
      </c>
      <c r="M221" s="13">
        <f>IFERROR(VLOOKUP(Table1[[#This Row],[last week date]],Table1[[#All],[Date]:[Overall conversion]],11,FALSE),"NA")</f>
        <v>5.9113204696171373E-2</v>
      </c>
      <c r="N221" s="15">
        <f>IFERROR((Table1[[#This Row],[Orders]]/Table1[[#This Row],[Orders of Same day last week]])-1,"NA")</f>
        <v>-0.10453264967348441</v>
      </c>
      <c r="O221" s="12">
        <f>IFERROR(Table1[[#This Row],[Listing]]/Table1[[#This Row],[listing of same day last week]]-1,"NA")</f>
        <v>9.7087647738864913E-3</v>
      </c>
      <c r="P221" s="6">
        <f>IFERROR(Table1[[#This Row],[Overall conversion]]/Table1[[#This Row],[overall Conversion last week same day]]-1,"NA")</f>
        <v>-0.1131429362930747</v>
      </c>
      <c r="Q221" s="6">
        <f>Table1[[#This Row],[Menu]]/Table1[[#This Row],[Listing]]</f>
        <v>0.23749999667936389</v>
      </c>
      <c r="R221" s="6">
        <f>Table1[[#This Row],[Carts]]/Table1[[#This Row],[Menu]]</f>
        <v>0.39599991275465435</v>
      </c>
      <c r="S221" s="6">
        <f>Table1[[#This Row],[Payments]]/Table1[[#This Row],[Carts]]</f>
        <v>0.70079973034757292</v>
      </c>
      <c r="T221" s="6">
        <f>Table1[[#This Row],[Orders]]/Table1[[#This Row],[Payments]]</f>
        <v>0.79539985893258991</v>
      </c>
      <c r="U221" s="33">
        <f>Table1[[#This Row],[L2M]]/Q214-1</f>
        <v>-5.0000013282544442E-2</v>
      </c>
      <c r="V221" s="33">
        <f>Table1[[#This Row],[M2C]]/R214-1</f>
        <v>-1.570973403586251E-7</v>
      </c>
      <c r="W221" s="33">
        <f>Table1[[#This Row],[C2P]]/S214-1</f>
        <v>1.0526281949095218E-2</v>
      </c>
      <c r="X221" s="33">
        <f>Table1[[#This Row],[P2O]]/T214-1</f>
        <v>-7.6190369657809454E-2</v>
      </c>
    </row>
    <row r="222" spans="2:24" x14ac:dyDescent="0.3">
      <c r="B222" s="10">
        <v>43685</v>
      </c>
      <c r="C222" s="8">
        <f>B222</f>
        <v>43685</v>
      </c>
      <c r="D222" s="2">
        <v>20848646</v>
      </c>
      <c r="E222" s="2">
        <v>5264283</v>
      </c>
      <c r="F222" s="2">
        <v>2168884</v>
      </c>
      <c r="G222" s="2">
        <v>1519954</v>
      </c>
      <c r="H222" s="2">
        <v>1233898</v>
      </c>
      <c r="I222" s="11">
        <f>Table1[[#This Row],[Date]]-7</f>
        <v>43678</v>
      </c>
      <c r="J222" s="5">
        <f>IFERROR(VLOOKUP(Table1[[#This Row],[last week date]],Table1[[#All],[Date]:[Orders]],7,FALSE), "NA")</f>
        <v>1506632</v>
      </c>
      <c r="K222" s="5">
        <f>IFERROR(VLOOKUP(Table1[[#This Row],[last week date]],Table1[[#All],[Date]:[Listing]],3,FALSE),"NA")</f>
        <v>22151687</v>
      </c>
      <c r="L222" s="13">
        <f>Table1[[#This Row],[Orders]]/Table1[[#This Row],[Listing]]</f>
        <v>5.9183603577901416E-2</v>
      </c>
      <c r="M222" s="13">
        <f>IFERROR(VLOOKUP(Table1[[#This Row],[last week date]],Table1[[#All],[Date]:[Overall conversion]],11,FALSE),"NA")</f>
        <v>6.8014323243191371E-2</v>
      </c>
      <c r="N222" s="15">
        <f>IFERROR((Table1[[#This Row],[Orders]]/Table1[[#This Row],[Orders of Same day last week]])-1,"NA")</f>
        <v>-0.18102230670794195</v>
      </c>
      <c r="O222" s="12">
        <f>IFERROR(Table1[[#This Row],[Listing]]/Table1[[#This Row],[listing of same day last week]]-1,"NA")</f>
        <v>-5.8823555966640351E-2</v>
      </c>
      <c r="P222" s="6">
        <f>IFERROR(Table1[[#This Row],[Overall conversion]]/Table1[[#This Row],[overall Conversion last week same day]]-1,"NA")</f>
        <v>-0.12983617632590294</v>
      </c>
      <c r="Q222" s="6">
        <f>Table1[[#This Row],[Menu]]/Table1[[#This Row],[Listing]]</f>
        <v>0.25249999448405425</v>
      </c>
      <c r="R222" s="6">
        <f>Table1[[#This Row],[Carts]]/Table1[[#This Row],[Menu]]</f>
        <v>0.41199988678420213</v>
      </c>
      <c r="S222" s="6">
        <f>Table1[[#This Row],[Payments]]/Table1[[#This Row],[Carts]]</f>
        <v>0.70080004278698171</v>
      </c>
      <c r="T222" s="6">
        <f>Table1[[#This Row],[Orders]]/Table1[[#This Row],[Payments]]</f>
        <v>0.8117995676184937</v>
      </c>
      <c r="U222" s="33">
        <f>Table1[[#This Row],[L2M]]/Q215-1</f>
        <v>-1.9417427955689681E-2</v>
      </c>
      <c r="V222" s="33">
        <f>Table1[[#This Row],[M2C]]/R215-1</f>
        <v>9.8036753199515214E-3</v>
      </c>
      <c r="W222" s="33">
        <f>Table1[[#This Row],[C2P]]/S215-1</f>
        <v>-6.7960689278955044E-2</v>
      </c>
      <c r="X222" s="33">
        <f>Table1[[#This Row],[P2O]]/T215-1</f>
        <v>-5.714333241853331E-2</v>
      </c>
    </row>
    <row r="223" spans="2:24" x14ac:dyDescent="0.3">
      <c r="B223" s="10">
        <v>43686</v>
      </c>
      <c r="C223" s="8">
        <f>B223</f>
        <v>43686</v>
      </c>
      <c r="D223" s="2">
        <v>22586034</v>
      </c>
      <c r="E223" s="2">
        <v>5590043</v>
      </c>
      <c r="F223" s="2">
        <v>2124216</v>
      </c>
      <c r="G223" s="2">
        <v>1566184</v>
      </c>
      <c r="H223" s="2">
        <v>1322799</v>
      </c>
      <c r="I223" s="11">
        <f>Table1[[#This Row],[Date]]-7</f>
        <v>43679</v>
      </c>
      <c r="J223" s="5">
        <f>IFERROR(VLOOKUP(Table1[[#This Row],[last week date]],Table1[[#All],[Date]:[Orders]],7,FALSE), "NA")</f>
        <v>1322439</v>
      </c>
      <c r="K223" s="5">
        <f>IFERROR(VLOOKUP(Table1[[#This Row],[last week date]],Table1[[#All],[Date]:[Listing]],3,FALSE),"NA")</f>
        <v>22803207</v>
      </c>
      <c r="L223" s="13">
        <f>Table1[[#This Row],[Orders]]/Table1[[#This Row],[Listing]]</f>
        <v>5.8567121611523297E-2</v>
      </c>
      <c r="M223" s="13">
        <f>IFERROR(VLOOKUP(Table1[[#This Row],[last week date]],Table1[[#All],[Date]:[Overall conversion]],11,FALSE),"NA")</f>
        <v>5.7993553275203794E-2</v>
      </c>
      <c r="N223" s="15">
        <f>IFERROR((Table1[[#This Row],[Orders]]/Table1[[#This Row],[Orders of Same day last week]])-1,"NA")</f>
        <v>2.7222427650719361E-4</v>
      </c>
      <c r="O223" s="12">
        <f>IFERROR(Table1[[#This Row],[Listing]]/Table1[[#This Row],[listing of same day last week]]-1,"NA")</f>
        <v>-9.5237919824172623E-3</v>
      </c>
      <c r="P223" s="6">
        <f>IFERROR(Table1[[#This Row],[Overall conversion]]/Table1[[#This Row],[overall Conversion last week same day]]-1,"NA")</f>
        <v>9.8902085477963197E-3</v>
      </c>
      <c r="Q223" s="6">
        <f>Table1[[#This Row],[Menu]]/Table1[[#This Row],[Listing]]</f>
        <v>0.24749998162581355</v>
      </c>
      <c r="R223" s="6">
        <f>Table1[[#This Row],[Carts]]/Table1[[#This Row],[Menu]]</f>
        <v>0.37999993917756986</v>
      </c>
      <c r="S223" s="6">
        <f>Table1[[#This Row],[Payments]]/Table1[[#This Row],[Carts]]</f>
        <v>0.7372997849559555</v>
      </c>
      <c r="T223" s="6">
        <f>Table1[[#This Row],[Orders]]/Table1[[#This Row],[Payments]]</f>
        <v>0.84459999591363466</v>
      </c>
      <c r="U223" s="33">
        <f>Table1[[#This Row],[L2M]]/Q216-1</f>
        <v>-2.9411705732162674E-2</v>
      </c>
      <c r="V223" s="33">
        <f>Table1[[#This Row],[M2C]]/R216-1</f>
        <v>-2.0618715196248361E-2</v>
      </c>
      <c r="W223" s="33">
        <f>Table1[[#This Row],[C2P]]/S216-1</f>
        <v>5.2083172335742889E-2</v>
      </c>
      <c r="X223" s="33">
        <f>Table1[[#This Row],[P2O]]/T216-1</f>
        <v>9.8043500978199916E-3</v>
      </c>
    </row>
    <row r="224" spans="2:24" x14ac:dyDescent="0.3">
      <c r="B224" s="10">
        <v>43687</v>
      </c>
      <c r="C224" s="8">
        <f>B224</f>
        <v>43687</v>
      </c>
      <c r="D224" s="2">
        <v>46685340</v>
      </c>
      <c r="E224" s="2">
        <v>9411764</v>
      </c>
      <c r="F224" s="2">
        <v>3328000</v>
      </c>
      <c r="G224" s="2">
        <v>2330931</v>
      </c>
      <c r="H224" s="2">
        <v>1890851</v>
      </c>
      <c r="I224" s="11">
        <f>Table1[[#This Row],[Date]]-7</f>
        <v>43680</v>
      </c>
      <c r="J224" s="5">
        <f>IFERROR(VLOOKUP(Table1[[#This Row],[last week date]],Table1[[#All],[Date]:[Orders]],7,FALSE), "NA")</f>
        <v>1782233</v>
      </c>
      <c r="K224" s="5">
        <f>IFERROR(VLOOKUP(Table1[[#This Row],[last week date]],Table1[[#All],[Date]:[Listing]],3,FALSE),"NA")</f>
        <v>45338648</v>
      </c>
      <c r="L224" s="13">
        <f>Table1[[#This Row],[Orders]]/Table1[[#This Row],[Listing]]</f>
        <v>4.0502029116634898E-2</v>
      </c>
      <c r="M224" s="13">
        <f>IFERROR(VLOOKUP(Table1[[#This Row],[last week date]],Table1[[#All],[Date]:[Overall conversion]],11,FALSE),"NA")</f>
        <v>3.930935479152356E-2</v>
      </c>
      <c r="N224" s="15">
        <f>IFERROR((Table1[[#This Row],[Orders]]/Table1[[#This Row],[Orders of Same day last week]])-1,"NA")</f>
        <v>6.0944893288363611E-2</v>
      </c>
      <c r="O224" s="12">
        <f>IFERROR(Table1[[#This Row],[Listing]]/Table1[[#This Row],[listing of same day last week]]-1,"NA")</f>
        <v>2.9702958941342894E-2</v>
      </c>
      <c r="P224" s="6">
        <f>IFERROR(Table1[[#This Row],[Overall conversion]]/Table1[[#This Row],[overall Conversion last week same day]]-1,"NA")</f>
        <v>3.034072503699603E-2</v>
      </c>
      <c r="Q224" s="6">
        <f>Table1[[#This Row],[Menu]]/Table1[[#This Row],[Listing]]</f>
        <v>0.2015999883475198</v>
      </c>
      <c r="R224" s="6">
        <f>Table1[[#This Row],[Carts]]/Table1[[#This Row],[Menu]]</f>
        <v>0.353600026520002</v>
      </c>
      <c r="S224" s="6">
        <f>Table1[[#This Row],[Payments]]/Table1[[#This Row],[Carts]]</f>
        <v>0.70039993990384619</v>
      </c>
      <c r="T224" s="6">
        <f>Table1[[#This Row],[Orders]]/Table1[[#This Row],[Payments]]</f>
        <v>0.81119990252821728</v>
      </c>
      <c r="U224" s="33">
        <f>Table1[[#This Row],[L2M]]/Q217-1</f>
        <v>1.0526288216142543E-2</v>
      </c>
      <c r="V224" s="33">
        <f>Table1[[#This Row],[M2C]]/R217-1</f>
        <v>9.7088174174004838E-3</v>
      </c>
      <c r="W224" s="33">
        <f>Table1[[#This Row],[C2P]]/S217-1</f>
        <v>-9.6152149354027383E-3</v>
      </c>
      <c r="X224" s="33">
        <f>Table1[[#This Row],[P2O]]/T217-1</f>
        <v>1.9607781952354131E-2</v>
      </c>
    </row>
    <row r="225" spans="2:24" x14ac:dyDescent="0.3">
      <c r="B225" s="10">
        <v>43688</v>
      </c>
      <c r="C225" s="8">
        <f>B225</f>
        <v>43688</v>
      </c>
      <c r="D225" s="2">
        <v>43991955</v>
      </c>
      <c r="E225" s="2">
        <v>9700226</v>
      </c>
      <c r="F225" s="2">
        <v>3166153</v>
      </c>
      <c r="G225" s="2">
        <v>1033432</v>
      </c>
      <c r="H225" s="2">
        <v>765773</v>
      </c>
      <c r="I225" s="11">
        <f>Table1[[#This Row],[Date]]-7</f>
        <v>43681</v>
      </c>
      <c r="J225" s="5">
        <f>IFERROR(VLOOKUP(Table1[[#This Row],[last week date]],Table1[[#All],[Date]:[Orders]],7,FALSE), "NA")</f>
        <v>1677611</v>
      </c>
      <c r="K225" s="5">
        <f>IFERROR(VLOOKUP(Table1[[#This Row],[last week date]],Table1[[#All],[Date]:[Listing]],3,FALSE),"NA")</f>
        <v>43991955</v>
      </c>
      <c r="L225" s="13">
        <f>Table1[[#This Row],[Orders]]/Table1[[#This Row],[Listing]]</f>
        <v>1.7407114550830941E-2</v>
      </c>
      <c r="M225" s="13">
        <f>IFERROR(VLOOKUP(Table1[[#This Row],[last week date]],Table1[[#All],[Date]:[Overall conversion]],11,FALSE),"NA")</f>
        <v>3.8134495273056179E-2</v>
      </c>
      <c r="N225" s="15">
        <f>IFERROR((Table1[[#This Row],[Orders]]/Table1[[#This Row],[Orders of Same day last week]])-1,"NA")</f>
        <v>-0.54353363205176886</v>
      </c>
      <c r="O225" s="12">
        <f>IFERROR(Table1[[#This Row],[Listing]]/Table1[[#This Row],[listing of same day last week]]-1,"NA")</f>
        <v>0</v>
      </c>
      <c r="P225" s="6">
        <f>IFERROR(Table1[[#This Row],[Overall conversion]]/Table1[[#This Row],[overall Conversion last week same day]]-1,"NA")</f>
        <v>-0.54353363205176897</v>
      </c>
      <c r="Q225" s="6">
        <f>Table1[[#This Row],[Menu]]/Table1[[#This Row],[Listing]]</f>
        <v>0.22049999823831426</v>
      </c>
      <c r="R225" s="6">
        <f>Table1[[#This Row],[Carts]]/Table1[[#This Row],[Menu]]</f>
        <v>0.32639992099153153</v>
      </c>
      <c r="S225" s="6">
        <f>Table1[[#This Row],[Payments]]/Table1[[#This Row],[Carts]]</f>
        <v>0.32639989286683241</v>
      </c>
      <c r="T225" s="6">
        <f>Table1[[#This Row],[Orders]]/Table1[[#This Row],[Payments]]</f>
        <v>0.74099989162325142</v>
      </c>
      <c r="U225" s="33">
        <f>Table1[[#This Row],[L2M]]/Q218-1</f>
        <v>7.1428602986852496E-2</v>
      </c>
      <c r="V225" s="33">
        <f>Table1[[#This Row],[M2C]]/R218-1</f>
        <v>1.0526317221645431E-2</v>
      </c>
      <c r="W225" s="33">
        <f>Table1[[#This Row],[C2P]]/S218-1</f>
        <v>-0.53846175315374123</v>
      </c>
      <c r="X225" s="33">
        <f>Table1[[#This Row],[P2O]]/T218-1</f>
        <v>-8.6538549836479906E-2</v>
      </c>
    </row>
    <row r="226" spans="2:24" x14ac:dyDescent="0.3">
      <c r="B226" s="10">
        <v>43689</v>
      </c>
      <c r="C226" s="8">
        <f>B226</f>
        <v>43689</v>
      </c>
      <c r="D226" s="2">
        <v>20631473</v>
      </c>
      <c r="E226" s="2">
        <v>5157868</v>
      </c>
      <c r="F226" s="2">
        <v>2063147</v>
      </c>
      <c r="G226" s="2">
        <v>1445853</v>
      </c>
      <c r="H226" s="2">
        <v>1244880</v>
      </c>
      <c r="I226" s="11">
        <f>Table1[[#This Row],[Date]]-7</f>
        <v>43682</v>
      </c>
      <c r="J226" s="5">
        <f>IFERROR(VLOOKUP(Table1[[#This Row],[last week date]],Table1[[#All],[Date]:[Orders]],7,FALSE), "NA")</f>
        <v>1208956</v>
      </c>
      <c r="K226" s="5">
        <f>IFERROR(VLOOKUP(Table1[[#This Row],[last week date]],Table1[[#All],[Date]:[Listing]],3,FALSE),"NA")</f>
        <v>22368860</v>
      </c>
      <c r="L226" s="13">
        <f>Table1[[#This Row],[Orders]]/Table1[[#This Row],[Listing]]</f>
        <v>6.0338881281040861E-2</v>
      </c>
      <c r="M226" s="13">
        <f>IFERROR(VLOOKUP(Table1[[#This Row],[last week date]],Table1[[#All],[Date]:[Overall conversion]],11,FALSE),"NA")</f>
        <v>5.4046384125073878E-2</v>
      </c>
      <c r="N226" s="15">
        <f>IFERROR((Table1[[#This Row],[Orders]]/Table1[[#This Row],[Orders of Same day last week]])-1,"NA")</f>
        <v>2.971489450401843E-2</v>
      </c>
      <c r="O226" s="12">
        <f>IFERROR(Table1[[#This Row],[Listing]]/Table1[[#This Row],[listing of same day last week]]-1,"NA")</f>
        <v>-7.7669894666066996E-2</v>
      </c>
      <c r="P226" s="6">
        <f>IFERROR(Table1[[#This Row],[Overall conversion]]/Table1[[#This Row],[overall Conversion last week same day]]-1,"NA")</f>
        <v>0.11642771774342786</v>
      </c>
      <c r="Q226" s="6">
        <f>Table1[[#This Row],[Menu]]/Table1[[#This Row],[Listing]]</f>
        <v>0.24999998788259084</v>
      </c>
      <c r="R226" s="6">
        <f>Table1[[#This Row],[Carts]]/Table1[[#This Row],[Menu]]</f>
        <v>0.39999996122428877</v>
      </c>
      <c r="S226" s="6">
        <f>Table1[[#This Row],[Payments]]/Table1[[#This Row],[Carts]]</f>
        <v>0.70079979759076794</v>
      </c>
      <c r="T226" s="6">
        <f>Table1[[#This Row],[Orders]]/Table1[[#This Row],[Payments]]</f>
        <v>0.86100039215604907</v>
      </c>
      <c r="U226" s="33">
        <f>Table1[[#This Row],[L2M]]/Q219-1</f>
        <v>-4.8469636637626934E-8</v>
      </c>
      <c r="V226" s="33">
        <f>Table1[[#This Row],[M2C]]/R219-1</f>
        <v>1.0100976040322118E-2</v>
      </c>
      <c r="W226" s="33">
        <f>Table1[[#This Row],[C2P]]/S219-1</f>
        <v>4.211606730031292E-8</v>
      </c>
      <c r="X226" s="33">
        <f>Table1[[#This Row],[P2O]]/T219-1</f>
        <v>0.10526348485793835</v>
      </c>
    </row>
    <row r="227" spans="2:24" x14ac:dyDescent="0.3">
      <c r="B227" s="10">
        <v>43690</v>
      </c>
      <c r="C227" s="8">
        <f>B227</f>
        <v>43690</v>
      </c>
      <c r="D227" s="2">
        <v>20848646</v>
      </c>
      <c r="E227" s="2">
        <v>5316404</v>
      </c>
      <c r="F227" s="2">
        <v>2211624</v>
      </c>
      <c r="G227" s="2">
        <v>1549906</v>
      </c>
      <c r="H227" s="2">
        <v>1334469</v>
      </c>
      <c r="I227" s="11">
        <f>Table1[[#This Row],[Date]]-7</f>
        <v>43683</v>
      </c>
      <c r="J227" s="5">
        <f>IFERROR(VLOOKUP(Table1[[#This Row],[last week date]],Table1[[#All],[Date]:[Orders]],7,FALSE), "NA")</f>
        <v>1221464</v>
      </c>
      <c r="K227" s="5">
        <f>IFERROR(VLOOKUP(Table1[[#This Row],[last week date]],Table1[[#All],[Date]:[Listing]],3,FALSE),"NA")</f>
        <v>22586034</v>
      </c>
      <c r="L227" s="13">
        <f>Table1[[#This Row],[Orders]]/Table1[[#This Row],[Listing]]</f>
        <v>6.4007466000429961E-2</v>
      </c>
      <c r="M227" s="13">
        <f>IFERROR(VLOOKUP(Table1[[#This Row],[last week date]],Table1[[#All],[Date]:[Overall conversion]],11,FALSE),"NA")</f>
        <v>5.4080499480342589E-2</v>
      </c>
      <c r="N227" s="15">
        <f>IFERROR((Table1[[#This Row],[Orders]]/Table1[[#This Row],[Orders of Same day last week]])-1,"NA")</f>
        <v>9.2516029944394562E-2</v>
      </c>
      <c r="O227" s="12">
        <f>IFERROR(Table1[[#This Row],[Listing]]/Table1[[#This Row],[listing of same day last week]]-1,"NA")</f>
        <v>-7.6923110980883114E-2</v>
      </c>
      <c r="P227" s="6">
        <f>IFERROR(Table1[[#This Row],[Overall conversion]]/Table1[[#This Row],[overall Conversion last week same day]]-1,"NA")</f>
        <v>0.18355907610830524</v>
      </c>
      <c r="Q227" s="6">
        <f>Table1[[#This Row],[Menu]]/Table1[[#This Row],[Listing]]</f>
        <v>0.25499996498573574</v>
      </c>
      <c r="R227" s="6">
        <f>Table1[[#This Row],[Carts]]/Table1[[#This Row],[Menu]]</f>
        <v>0.41599998796178772</v>
      </c>
      <c r="S227" s="6">
        <f>Table1[[#This Row],[Payments]]/Table1[[#This Row],[Carts]]</f>
        <v>0.70079995514608273</v>
      </c>
      <c r="T227" s="6">
        <f>Table1[[#This Row],[Orders]]/Table1[[#This Row],[Payments]]</f>
        <v>0.86099995741677238</v>
      </c>
      <c r="U227" s="33">
        <f>Table1[[#This Row],[L2M]]/Q220-1</f>
        <v>6.2499885468792149E-2</v>
      </c>
      <c r="V227" s="33">
        <f>Table1[[#This Row],[M2C]]/R220-1</f>
        <v>6.1224467076987699E-2</v>
      </c>
      <c r="W227" s="33">
        <f>Table1[[#This Row],[C2P]]/S220-1</f>
        <v>-3.0302527974824911E-2</v>
      </c>
      <c r="X227" s="33">
        <f>Table1[[#This Row],[P2O]]/T220-1</f>
        <v>8.247414136367559E-2</v>
      </c>
    </row>
    <row r="228" spans="2:24" x14ac:dyDescent="0.3">
      <c r="B228" s="10">
        <v>43691</v>
      </c>
      <c r="C228" s="8">
        <f>B228</f>
        <v>43691</v>
      </c>
      <c r="D228" s="2">
        <v>22586034</v>
      </c>
      <c r="E228" s="2">
        <v>5477113</v>
      </c>
      <c r="F228" s="2">
        <v>2147028</v>
      </c>
      <c r="G228" s="2">
        <v>1551657</v>
      </c>
      <c r="H228" s="2">
        <v>1335977</v>
      </c>
      <c r="I228" s="11">
        <f>Table1[[#This Row],[Date]]-7</f>
        <v>43684</v>
      </c>
      <c r="J228" s="5">
        <f>IFERROR(VLOOKUP(Table1[[#This Row],[last week date]],Table1[[#All],[Date]:[Orders]],7,FALSE), "NA")</f>
        <v>1184072</v>
      </c>
      <c r="K228" s="5">
        <f>IFERROR(VLOOKUP(Table1[[#This Row],[last week date]],Table1[[#All],[Date]:[Listing]],3,FALSE),"NA")</f>
        <v>22586034</v>
      </c>
      <c r="L228" s="13">
        <f>Table1[[#This Row],[Orders]]/Table1[[#This Row],[Listing]]</f>
        <v>5.9150579512985767E-2</v>
      </c>
      <c r="M228" s="13">
        <f>IFERROR(VLOOKUP(Table1[[#This Row],[last week date]],Table1[[#All],[Date]:[Overall conversion]],11,FALSE),"NA")</f>
        <v>5.2424963143152974E-2</v>
      </c>
      <c r="N228" s="15">
        <f>IFERROR((Table1[[#This Row],[Orders]]/Table1[[#This Row],[Orders of Same day last week]])-1,"NA")</f>
        <v>0.12829034045226972</v>
      </c>
      <c r="O228" s="12">
        <f>IFERROR(Table1[[#This Row],[Listing]]/Table1[[#This Row],[listing of same day last week]]-1,"NA")</f>
        <v>0</v>
      </c>
      <c r="P228" s="6">
        <f>IFERROR(Table1[[#This Row],[Overall conversion]]/Table1[[#This Row],[overall Conversion last week same day]]-1,"NA")</f>
        <v>0.12829034045226972</v>
      </c>
      <c r="Q228" s="6">
        <f>Table1[[#This Row],[Menu]]/Table1[[#This Row],[Listing]]</f>
        <v>0.24249998915258872</v>
      </c>
      <c r="R228" s="6">
        <f>Table1[[#This Row],[Carts]]/Table1[[#This Row],[Menu]]</f>
        <v>0.39199994595693022</v>
      </c>
      <c r="S228" s="6">
        <f>Table1[[#This Row],[Payments]]/Table1[[#This Row],[Carts]]</f>
        <v>0.72269993684292888</v>
      </c>
      <c r="T228" s="6">
        <f>Table1[[#This Row],[Orders]]/Table1[[#This Row],[Payments]]</f>
        <v>0.86100020816456213</v>
      </c>
      <c r="U228" s="33">
        <f>Table1[[#This Row],[L2M]]/Q221-1</f>
        <v>2.1052600181612036E-2</v>
      </c>
      <c r="V228" s="33">
        <f>Table1[[#This Row],[M2C]]/R221-1</f>
        <v>-1.0100928482280613E-2</v>
      </c>
      <c r="W228" s="33">
        <f>Table1[[#This Row],[C2P]]/S221-1</f>
        <v>3.1250306681045892E-2</v>
      </c>
      <c r="X228" s="33">
        <f>Table1[[#This Row],[P2O]]/T221-1</f>
        <v>8.2474680495928876E-2</v>
      </c>
    </row>
    <row r="229" spans="2:24" x14ac:dyDescent="0.3">
      <c r="B229" s="10">
        <v>43692</v>
      </c>
      <c r="C229" s="8">
        <f>B229</f>
        <v>43692</v>
      </c>
      <c r="D229" s="2">
        <v>21934513</v>
      </c>
      <c r="E229" s="2">
        <v>5702973</v>
      </c>
      <c r="F229" s="2">
        <v>2235565</v>
      </c>
      <c r="G229" s="2">
        <v>1615643</v>
      </c>
      <c r="H229" s="2">
        <v>1298330</v>
      </c>
      <c r="I229" s="11">
        <f>Table1[[#This Row],[Date]]-7</f>
        <v>43685</v>
      </c>
      <c r="J229" s="5">
        <f>IFERROR(VLOOKUP(Table1[[#This Row],[last week date]],Table1[[#All],[Date]:[Orders]],7,FALSE), "NA")</f>
        <v>1233898</v>
      </c>
      <c r="K229" s="5">
        <f>IFERROR(VLOOKUP(Table1[[#This Row],[last week date]],Table1[[#All],[Date]:[Listing]],3,FALSE),"NA")</f>
        <v>20848646</v>
      </c>
      <c r="L229" s="13">
        <f>Table1[[#This Row],[Orders]]/Table1[[#This Row],[Listing]]</f>
        <v>5.9191193349038565E-2</v>
      </c>
      <c r="M229" s="13">
        <f>IFERROR(VLOOKUP(Table1[[#This Row],[last week date]],Table1[[#All],[Date]:[Overall conversion]],11,FALSE),"NA")</f>
        <v>5.9183603577901416E-2</v>
      </c>
      <c r="N229" s="15">
        <f>IFERROR((Table1[[#This Row],[Orders]]/Table1[[#This Row],[Orders of Same day last week]])-1,"NA")</f>
        <v>5.2218254669348596E-2</v>
      </c>
      <c r="O229" s="12">
        <f>IFERROR(Table1[[#This Row],[Listing]]/Table1[[#This Row],[listing of same day last week]]-1,"NA")</f>
        <v>5.2083334332598819E-2</v>
      </c>
      <c r="P229" s="6">
        <f>IFERROR(Table1[[#This Row],[Overall conversion]]/Table1[[#This Row],[overall Conversion last week same day]]-1,"NA")</f>
        <v>1.282411120364646E-4</v>
      </c>
      <c r="Q229" s="6">
        <f>Table1[[#This Row],[Menu]]/Table1[[#This Row],[Listing]]</f>
        <v>0.25999998267570379</v>
      </c>
      <c r="R229" s="6">
        <f>Table1[[#This Row],[Carts]]/Table1[[#This Row],[Menu]]</f>
        <v>0.39199992705559011</v>
      </c>
      <c r="S229" s="6">
        <f>Table1[[#This Row],[Payments]]/Table1[[#This Row],[Carts]]</f>
        <v>0.7227000780563303</v>
      </c>
      <c r="T229" s="6">
        <f>Table1[[#This Row],[Orders]]/Table1[[#This Row],[Payments]]</f>
        <v>0.8035995575755287</v>
      </c>
      <c r="U229" s="33">
        <f>Table1[[#This Row],[L2M]]/Q222-1</f>
        <v>2.970292418015541E-2</v>
      </c>
      <c r="V229" s="33">
        <f>Table1[[#This Row],[M2C]]/R222-1</f>
        <v>-4.854360491387133E-2</v>
      </c>
      <c r="W229" s="33">
        <f>Table1[[#This Row],[C2P]]/S222-1</f>
        <v>3.1250048419311227E-2</v>
      </c>
      <c r="X229" s="33">
        <f>Table1[[#This Row],[P2O]]/T222-1</f>
        <v>-1.0101027852257527E-2</v>
      </c>
    </row>
    <row r="230" spans="2:24" x14ac:dyDescent="0.3">
      <c r="B230" s="10">
        <v>43693</v>
      </c>
      <c r="C230" s="8">
        <f>B230</f>
        <v>43693</v>
      </c>
      <c r="D230" s="2">
        <v>21282993</v>
      </c>
      <c r="E230" s="2">
        <v>5480370</v>
      </c>
      <c r="F230" s="2">
        <v>2279834</v>
      </c>
      <c r="G230" s="2">
        <v>1581065</v>
      </c>
      <c r="H230" s="2">
        <v>1257579</v>
      </c>
      <c r="I230" s="11">
        <f>Table1[[#This Row],[Date]]-7</f>
        <v>43686</v>
      </c>
      <c r="J230" s="5">
        <f>IFERROR(VLOOKUP(Table1[[#This Row],[last week date]],Table1[[#All],[Date]:[Orders]],7,FALSE), "NA")</f>
        <v>1322799</v>
      </c>
      <c r="K230" s="5">
        <f>IFERROR(VLOOKUP(Table1[[#This Row],[last week date]],Table1[[#All],[Date]:[Listing]],3,FALSE),"NA")</f>
        <v>22586034</v>
      </c>
      <c r="L230" s="13">
        <f>Table1[[#This Row],[Orders]]/Table1[[#This Row],[Listing]]</f>
        <v>5.9088446817606902E-2</v>
      </c>
      <c r="M230" s="13">
        <f>IFERROR(VLOOKUP(Table1[[#This Row],[last week date]],Table1[[#All],[Date]:[Overall conversion]],11,FALSE),"NA")</f>
        <v>5.8567121611523297E-2</v>
      </c>
      <c r="N230" s="15">
        <f>IFERROR((Table1[[#This Row],[Orders]]/Table1[[#This Row],[Orders of Same day last week]])-1,"NA")</f>
        <v>-4.9304542867056877E-2</v>
      </c>
      <c r="O230" s="12">
        <f>IFERROR(Table1[[#This Row],[Listing]]/Table1[[#This Row],[listing of same day last week]]-1,"NA")</f>
        <v>-5.7692333235662363E-2</v>
      </c>
      <c r="P230" s="6">
        <f>IFERROR(Table1[[#This Row],[Overall conversion]]/Table1[[#This Row],[overall Conversion last week same day]]-1,"NA")</f>
        <v>8.9013287957289133E-3</v>
      </c>
      <c r="Q230" s="6">
        <f>Table1[[#This Row],[Menu]]/Table1[[#This Row],[Listing]]</f>
        <v>0.2574999672273538</v>
      </c>
      <c r="R230" s="6">
        <f>Table1[[#This Row],[Carts]]/Table1[[#This Row],[Menu]]</f>
        <v>0.41600001459755453</v>
      </c>
      <c r="S230" s="6">
        <f>Table1[[#This Row],[Payments]]/Table1[[#This Row],[Carts]]</f>
        <v>0.69350005307403961</v>
      </c>
      <c r="T230" s="6">
        <f>Table1[[#This Row],[Orders]]/Table1[[#This Row],[Payments]]</f>
        <v>0.79539993611900839</v>
      </c>
      <c r="U230" s="33">
        <f>Table1[[#This Row],[L2M]]/Q223-1</f>
        <v>4.0403985228002481E-2</v>
      </c>
      <c r="V230" s="33">
        <f>Table1[[#This Row],[M2C]]/R223-1</f>
        <v>9.4737055742428078E-2</v>
      </c>
      <c r="W230" s="33">
        <f>Table1[[#This Row],[C2P]]/S223-1</f>
        <v>-5.9405594271985773E-2</v>
      </c>
      <c r="X230" s="33">
        <f>Table1[[#This Row],[P2O]]/T223-1</f>
        <v>-5.825249826268919E-2</v>
      </c>
    </row>
    <row r="231" spans="2:24" x14ac:dyDescent="0.3">
      <c r="B231" s="10">
        <v>43694</v>
      </c>
      <c r="C231" s="8">
        <f>B231</f>
        <v>43694</v>
      </c>
      <c r="D231" s="2">
        <v>46685340</v>
      </c>
      <c r="E231" s="2">
        <v>10098039</v>
      </c>
      <c r="F231" s="2">
        <v>3399000</v>
      </c>
      <c r="G231" s="2">
        <v>2357546</v>
      </c>
      <c r="H231" s="2">
        <v>1857275</v>
      </c>
      <c r="I231" s="11">
        <f>Table1[[#This Row],[Date]]-7</f>
        <v>43687</v>
      </c>
      <c r="J231" s="5">
        <f>IFERROR(VLOOKUP(Table1[[#This Row],[last week date]],Table1[[#All],[Date]:[Orders]],7,FALSE), "NA")</f>
        <v>1890851</v>
      </c>
      <c r="K231" s="5">
        <f>IFERROR(VLOOKUP(Table1[[#This Row],[last week date]],Table1[[#All],[Date]:[Listing]],3,FALSE),"NA")</f>
        <v>46685340</v>
      </c>
      <c r="L231" s="13">
        <f>Table1[[#This Row],[Orders]]/Table1[[#This Row],[Listing]]</f>
        <v>3.9782831184264698E-2</v>
      </c>
      <c r="M231" s="13">
        <f>IFERROR(VLOOKUP(Table1[[#This Row],[last week date]],Table1[[#All],[Date]:[Overall conversion]],11,FALSE),"NA")</f>
        <v>4.0502029116634898E-2</v>
      </c>
      <c r="N231" s="15">
        <f>IFERROR((Table1[[#This Row],[Orders]]/Table1[[#This Row],[Orders of Same day last week]])-1,"NA")</f>
        <v>-1.7757083979647259E-2</v>
      </c>
      <c r="O231" s="12">
        <f>IFERROR(Table1[[#This Row],[Listing]]/Table1[[#This Row],[listing of same day last week]]-1,"NA")</f>
        <v>0</v>
      </c>
      <c r="P231" s="6">
        <f>IFERROR(Table1[[#This Row],[Overall conversion]]/Table1[[#This Row],[overall Conversion last week same day]]-1,"NA")</f>
        <v>-1.7757083979647148E-2</v>
      </c>
      <c r="Q231" s="6">
        <f>Table1[[#This Row],[Menu]]/Table1[[#This Row],[Listing]]</f>
        <v>0.21629999910035999</v>
      </c>
      <c r="R231" s="6">
        <f>Table1[[#This Row],[Carts]]/Table1[[#This Row],[Menu]]</f>
        <v>0.33660000718951472</v>
      </c>
      <c r="S231" s="6">
        <f>Table1[[#This Row],[Payments]]/Table1[[#This Row],[Carts]]</f>
        <v>0.69359988231832892</v>
      </c>
      <c r="T231" s="6">
        <f>Table1[[#This Row],[Orders]]/Table1[[#This Row],[Payments]]</f>
        <v>0.78780011079317225</v>
      </c>
      <c r="U231" s="33">
        <f>Table1[[#This Row],[L2M]]/Q224-1</f>
        <v>7.2916724218754281E-2</v>
      </c>
      <c r="V231" s="33">
        <f>Table1[[#This Row],[M2C]]/R224-1</f>
        <v>-4.8076974138817397E-2</v>
      </c>
      <c r="W231" s="33">
        <f>Table1[[#This Row],[C2P]]/S224-1</f>
        <v>-9.7088209151628968E-3</v>
      </c>
      <c r="X231" s="33">
        <f>Table1[[#This Row],[P2O]]/T224-1</f>
        <v>-2.8845900575328431E-2</v>
      </c>
    </row>
    <row r="232" spans="2:24" x14ac:dyDescent="0.3">
      <c r="B232" s="10">
        <v>43695</v>
      </c>
      <c r="C232" s="8">
        <f>B232</f>
        <v>43695</v>
      </c>
      <c r="D232" s="2">
        <v>45338648</v>
      </c>
      <c r="E232" s="2">
        <v>9521116</v>
      </c>
      <c r="F232" s="2">
        <v>3140064</v>
      </c>
      <c r="G232" s="2">
        <v>2028481</v>
      </c>
      <c r="H232" s="2">
        <v>1582215</v>
      </c>
      <c r="I232" s="11">
        <f>Table1[[#This Row],[Date]]-7</f>
        <v>43688</v>
      </c>
      <c r="J232" s="5">
        <f>IFERROR(VLOOKUP(Table1[[#This Row],[last week date]],Table1[[#All],[Date]:[Orders]],7,FALSE), "NA")</f>
        <v>765773</v>
      </c>
      <c r="K232" s="5">
        <f>IFERROR(VLOOKUP(Table1[[#This Row],[last week date]],Table1[[#All],[Date]:[Listing]],3,FALSE),"NA")</f>
        <v>43991955</v>
      </c>
      <c r="L232" s="13">
        <f>Table1[[#This Row],[Orders]]/Table1[[#This Row],[Listing]]</f>
        <v>3.4897710227265712E-2</v>
      </c>
      <c r="M232" s="13">
        <f>IFERROR(VLOOKUP(Table1[[#This Row],[last week date]],Table1[[#All],[Date]:[Overall conversion]],11,FALSE),"NA")</f>
        <v>1.7407114550830941E-2</v>
      </c>
      <c r="N232" s="15">
        <f>IFERROR((Table1[[#This Row],[Orders]]/Table1[[#This Row],[Orders of Same day last week]])-1,"NA")</f>
        <v>1.0661671278564273</v>
      </c>
      <c r="O232" s="12">
        <f>IFERROR(Table1[[#This Row],[Listing]]/Table1[[#This Row],[listing of same day last week]]-1,"NA")</f>
        <v>3.0612256263673698E-2</v>
      </c>
      <c r="P232" s="6">
        <f>IFERROR(Table1[[#This Row],[Overall conversion]]/Table1[[#This Row],[overall Conversion last week same day]]-1,"NA")</f>
        <v>1.0047958049198824</v>
      </c>
      <c r="Q232" s="6">
        <f>Table1[[#This Row],[Menu]]/Table1[[#This Row],[Listing]]</f>
        <v>0.20999999823550097</v>
      </c>
      <c r="R232" s="6">
        <f>Table1[[#This Row],[Carts]]/Table1[[#This Row],[Menu]]</f>
        <v>0.32979999403431276</v>
      </c>
      <c r="S232" s="6">
        <f>Table1[[#This Row],[Payments]]/Table1[[#This Row],[Carts]]</f>
        <v>0.64599989044809281</v>
      </c>
      <c r="T232" s="6">
        <f>Table1[[#This Row],[Orders]]/Table1[[#This Row],[Payments]]</f>
        <v>0.77999991126364998</v>
      </c>
      <c r="U232" s="33">
        <f>Table1[[#This Row],[L2M]]/Q225-1</f>
        <v>-4.7619048012258913E-2</v>
      </c>
      <c r="V232" s="33">
        <f>Table1[[#This Row],[M2C]]/R225-1</f>
        <v>1.0416892971213176E-2</v>
      </c>
      <c r="W232" s="33">
        <f>Table1[[#This Row],[C2P]]/S225-1</f>
        <v>0.97916698064497742</v>
      </c>
      <c r="X232" s="33">
        <f>Table1[[#This Row],[P2O]]/T225-1</f>
        <v>5.2631613150393664E-2</v>
      </c>
    </row>
    <row r="233" spans="2:24" x14ac:dyDescent="0.3">
      <c r="B233" s="10">
        <v>43696</v>
      </c>
      <c r="C233" s="8">
        <f>B233</f>
        <v>43696</v>
      </c>
      <c r="D233" s="2">
        <v>21065820</v>
      </c>
      <c r="E233" s="2">
        <v>5003132</v>
      </c>
      <c r="F233" s="2">
        <v>2041277</v>
      </c>
      <c r="G233" s="2">
        <v>1534836</v>
      </c>
      <c r="H233" s="2">
        <v>1233394</v>
      </c>
      <c r="I233" s="11">
        <f>Table1[[#This Row],[Date]]-7</f>
        <v>43689</v>
      </c>
      <c r="J233" s="5">
        <f>IFERROR(VLOOKUP(Table1[[#This Row],[last week date]],Table1[[#All],[Date]:[Orders]],7,FALSE), "NA")</f>
        <v>1244880</v>
      </c>
      <c r="K233" s="5">
        <f>IFERROR(VLOOKUP(Table1[[#This Row],[last week date]],Table1[[#All],[Date]:[Listing]],3,FALSE),"NA")</f>
        <v>20631473</v>
      </c>
      <c r="L233" s="13">
        <f>Table1[[#This Row],[Orders]]/Table1[[#This Row],[Listing]]</f>
        <v>5.8549536642770135E-2</v>
      </c>
      <c r="M233" s="13">
        <f>IFERROR(VLOOKUP(Table1[[#This Row],[last week date]],Table1[[#All],[Date]:[Overall conversion]],11,FALSE),"NA")</f>
        <v>6.0338881281040861E-2</v>
      </c>
      <c r="N233" s="15">
        <f>IFERROR((Table1[[#This Row],[Orders]]/Table1[[#This Row],[Orders of Same day last week]])-1,"NA")</f>
        <v>-9.2265921213289248E-3</v>
      </c>
      <c r="O233" s="12">
        <f>IFERROR(Table1[[#This Row],[Listing]]/Table1[[#This Row],[listing of same day last week]]-1,"NA")</f>
        <v>2.105264127287465E-2</v>
      </c>
      <c r="P233" s="6">
        <f>IFERROR(Table1[[#This Row],[Overall conversion]]/Table1[[#This Row],[overall Conversion last week same day]]-1,"NA")</f>
        <v>-2.9654919022056192E-2</v>
      </c>
      <c r="Q233" s="6">
        <f>Table1[[#This Row],[Menu]]/Table1[[#This Row],[Listing]]</f>
        <v>0.23749998813243445</v>
      </c>
      <c r="R233" s="6">
        <f>Table1[[#This Row],[Carts]]/Table1[[#This Row],[Menu]]</f>
        <v>0.40799982890717257</v>
      </c>
      <c r="S233" s="6">
        <f>Table1[[#This Row],[Payments]]/Table1[[#This Row],[Carts]]</f>
        <v>0.75189991363249575</v>
      </c>
      <c r="T233" s="6">
        <f>Table1[[#This Row],[Orders]]/Table1[[#This Row],[Payments]]</f>
        <v>0.80359986343817846</v>
      </c>
      <c r="U233" s="33">
        <f>Table1[[#This Row],[L2M]]/Q226-1</f>
        <v>-5.0000001424107432E-2</v>
      </c>
      <c r="V233" s="33">
        <f>Table1[[#This Row],[M2C]]/R226-1</f>
        <v>1.9999671145963127E-2</v>
      </c>
      <c r="W233" s="33">
        <f>Table1[[#This Row],[C2P]]/S226-1</f>
        <v>7.2916853311604024E-2</v>
      </c>
      <c r="X233" s="33">
        <f>Table1[[#This Row],[P2O]]/T226-1</f>
        <v>-6.6667250376196363E-2</v>
      </c>
    </row>
    <row r="234" spans="2:24" x14ac:dyDescent="0.3">
      <c r="B234" s="10">
        <v>43697</v>
      </c>
      <c r="C234" s="8">
        <f>B234</f>
        <v>43697</v>
      </c>
      <c r="D234" s="2">
        <v>21934513</v>
      </c>
      <c r="E234" s="2">
        <v>5757809</v>
      </c>
      <c r="F234" s="2">
        <v>2303123</v>
      </c>
      <c r="G234" s="2">
        <v>1714906</v>
      </c>
      <c r="H234" s="2">
        <v>1392160</v>
      </c>
      <c r="I234" s="11">
        <f>Table1[[#This Row],[Date]]-7</f>
        <v>43690</v>
      </c>
      <c r="J234" s="5">
        <f>IFERROR(VLOOKUP(Table1[[#This Row],[last week date]],Table1[[#All],[Date]:[Orders]],7,FALSE), "NA")</f>
        <v>1334469</v>
      </c>
      <c r="K234" s="5">
        <f>IFERROR(VLOOKUP(Table1[[#This Row],[last week date]],Table1[[#All],[Date]:[Listing]],3,FALSE),"NA")</f>
        <v>20848646</v>
      </c>
      <c r="L234" s="13">
        <f>Table1[[#This Row],[Orders]]/Table1[[#This Row],[Listing]]</f>
        <v>6.3468926800426345E-2</v>
      </c>
      <c r="M234" s="13">
        <f>IFERROR(VLOOKUP(Table1[[#This Row],[last week date]],Table1[[#All],[Date]:[Overall conversion]],11,FALSE),"NA")</f>
        <v>6.4007466000429961E-2</v>
      </c>
      <c r="N234" s="15">
        <f>IFERROR((Table1[[#This Row],[Orders]]/Table1[[#This Row],[Orders of Same day last week]])-1,"NA")</f>
        <v>4.3231427631514885E-2</v>
      </c>
      <c r="O234" s="12">
        <f>IFERROR(Table1[[#This Row],[Listing]]/Table1[[#This Row],[listing of same day last week]]-1,"NA")</f>
        <v>5.2083334332598819E-2</v>
      </c>
      <c r="P234" s="6">
        <f>IFERROR(Table1[[#This Row],[Overall conversion]]/Table1[[#This Row],[overall Conversion last week same day]]-1,"NA")</f>
        <v>-8.4136934900688187E-3</v>
      </c>
      <c r="Q234" s="6">
        <f>Table1[[#This Row],[Menu]]/Table1[[#This Row],[Listing]]</f>
        <v>0.26249996979645729</v>
      </c>
      <c r="R234" s="6">
        <f>Table1[[#This Row],[Carts]]/Table1[[#This Row],[Menu]]</f>
        <v>0.39999989579369516</v>
      </c>
      <c r="S234" s="6">
        <f>Table1[[#This Row],[Payments]]/Table1[[#This Row],[Carts]]</f>
        <v>0.74460026668137136</v>
      </c>
      <c r="T234" s="6">
        <f>Table1[[#This Row],[Orders]]/Table1[[#This Row],[Payments]]</f>
        <v>0.81179959717908734</v>
      </c>
      <c r="U234" s="33">
        <f>Table1[[#This Row],[L2M]]/Q227-1</f>
        <v>2.9411787610014395E-2</v>
      </c>
      <c r="V234" s="33">
        <f>Table1[[#This Row],[M2C]]/R227-1</f>
        <v>-3.8461761132460137E-2</v>
      </c>
      <c r="W234" s="33">
        <f>Table1[[#This Row],[C2P]]/S227-1</f>
        <v>6.2500448542635034E-2</v>
      </c>
      <c r="X234" s="33">
        <f>Table1[[#This Row],[P2O]]/T227-1</f>
        <v>-5.7143278363565919E-2</v>
      </c>
    </row>
    <row r="235" spans="2:24" x14ac:dyDescent="0.3">
      <c r="B235" s="10">
        <v>43698</v>
      </c>
      <c r="C235" s="8">
        <f>B235</f>
        <v>43698</v>
      </c>
      <c r="D235" s="2">
        <v>22368860</v>
      </c>
      <c r="E235" s="2">
        <v>5592215</v>
      </c>
      <c r="F235" s="2">
        <v>2259254</v>
      </c>
      <c r="G235" s="2">
        <v>1599778</v>
      </c>
      <c r="H235" s="2">
        <v>1351172</v>
      </c>
      <c r="I235" s="11">
        <f>Table1[[#This Row],[Date]]-7</f>
        <v>43691</v>
      </c>
      <c r="J235" s="5">
        <f>IFERROR(VLOOKUP(Table1[[#This Row],[last week date]],Table1[[#All],[Date]:[Orders]],7,FALSE), "NA")</f>
        <v>1335977</v>
      </c>
      <c r="K235" s="5">
        <f>IFERROR(VLOOKUP(Table1[[#This Row],[last week date]],Table1[[#All],[Date]:[Listing]],3,FALSE),"NA")</f>
        <v>22586034</v>
      </c>
      <c r="L235" s="13">
        <f>Table1[[#This Row],[Orders]]/Table1[[#This Row],[Listing]]</f>
        <v>6.0404151127951985E-2</v>
      </c>
      <c r="M235" s="13">
        <f>IFERROR(VLOOKUP(Table1[[#This Row],[last week date]],Table1[[#All],[Date]:[Overall conversion]],11,FALSE),"NA")</f>
        <v>5.9150579512985767E-2</v>
      </c>
      <c r="N235" s="15">
        <f>IFERROR((Table1[[#This Row],[Orders]]/Table1[[#This Row],[Orders of Same day last week]])-1,"NA")</f>
        <v>1.1373698798706755E-2</v>
      </c>
      <c r="O235" s="12">
        <f>IFERROR(Table1[[#This Row],[Listing]]/Table1[[#This Row],[listing of same day last week]]-1,"NA")</f>
        <v>-9.6154110101844825E-3</v>
      </c>
      <c r="P235" s="6">
        <f>IFERROR(Table1[[#This Row],[Overall conversion]]/Table1[[#This Row],[overall Conversion last week same day]]-1,"NA")</f>
        <v>2.1192888138839239E-2</v>
      </c>
      <c r="Q235" s="6">
        <f>Table1[[#This Row],[Menu]]/Table1[[#This Row],[Listing]]</f>
        <v>0.25</v>
      </c>
      <c r="R235" s="6">
        <f>Table1[[#This Row],[Carts]]/Table1[[#This Row],[Menu]]</f>
        <v>0.40399984621478252</v>
      </c>
      <c r="S235" s="6">
        <f>Table1[[#This Row],[Payments]]/Table1[[#This Row],[Carts]]</f>
        <v>0.70810010738057783</v>
      </c>
      <c r="T235" s="6">
        <f>Table1[[#This Row],[Orders]]/Table1[[#This Row],[Payments]]</f>
        <v>0.8445996882067387</v>
      </c>
      <c r="U235" s="33">
        <f>Table1[[#This Row],[L2M]]/Q228-1</f>
        <v>3.092788116659273E-2</v>
      </c>
      <c r="V235" s="33">
        <f>Table1[[#This Row],[M2C]]/R228-1</f>
        <v>3.0611994674026644E-2</v>
      </c>
      <c r="W235" s="33">
        <f>Table1[[#This Row],[C2P]]/S228-1</f>
        <v>-2.0201785994515942E-2</v>
      </c>
      <c r="X235" s="33">
        <f>Table1[[#This Row],[P2O]]/T228-1</f>
        <v>-1.9048218342229251E-2</v>
      </c>
    </row>
    <row r="236" spans="2:24" x14ac:dyDescent="0.3">
      <c r="B236" s="10">
        <v>43699</v>
      </c>
      <c r="C236" s="8">
        <f>B236</f>
        <v>43699</v>
      </c>
      <c r="D236" s="2">
        <v>21934513</v>
      </c>
      <c r="E236" s="2">
        <v>5483628</v>
      </c>
      <c r="F236" s="2">
        <v>2193451</v>
      </c>
      <c r="G236" s="2">
        <v>1617231</v>
      </c>
      <c r="H236" s="2">
        <v>1392436</v>
      </c>
      <c r="I236" s="11">
        <f>Table1[[#This Row],[Date]]-7</f>
        <v>43692</v>
      </c>
      <c r="J236" s="5">
        <f>IFERROR(VLOOKUP(Table1[[#This Row],[last week date]],Table1[[#All],[Date]:[Orders]],7,FALSE), "NA")</f>
        <v>1298330</v>
      </c>
      <c r="K236" s="5">
        <f>IFERROR(VLOOKUP(Table1[[#This Row],[last week date]],Table1[[#All],[Date]:[Listing]],3,FALSE),"NA")</f>
        <v>21934513</v>
      </c>
      <c r="L236" s="13">
        <f>Table1[[#This Row],[Orders]]/Table1[[#This Row],[Listing]]</f>
        <v>6.3481509710290804E-2</v>
      </c>
      <c r="M236" s="13">
        <f>IFERROR(VLOOKUP(Table1[[#This Row],[last week date]],Table1[[#All],[Date]:[Overall conversion]],11,FALSE),"NA")</f>
        <v>5.9191193349038565E-2</v>
      </c>
      <c r="N236" s="15">
        <f>IFERROR((Table1[[#This Row],[Orders]]/Table1[[#This Row],[Orders of Same day last week]])-1,"NA")</f>
        <v>7.2482342701778446E-2</v>
      </c>
      <c r="O236" s="12">
        <f>IFERROR(Table1[[#This Row],[Listing]]/Table1[[#This Row],[listing of same day last week]]-1,"NA")</f>
        <v>0</v>
      </c>
      <c r="P236" s="6">
        <f>IFERROR(Table1[[#This Row],[Overall conversion]]/Table1[[#This Row],[overall Conversion last week same day]]-1,"NA")</f>
        <v>7.2482342701778446E-2</v>
      </c>
      <c r="Q236" s="6">
        <f>Table1[[#This Row],[Menu]]/Table1[[#This Row],[Listing]]</f>
        <v>0.24999998860243672</v>
      </c>
      <c r="R236" s="6">
        <f>Table1[[#This Row],[Carts]]/Table1[[#This Row],[Menu]]</f>
        <v>0.39999996352779582</v>
      </c>
      <c r="S236" s="6">
        <f>Table1[[#This Row],[Payments]]/Table1[[#This Row],[Carts]]</f>
        <v>0.7372998074723347</v>
      </c>
      <c r="T236" s="6">
        <f>Table1[[#This Row],[Orders]]/Table1[[#This Row],[Payments]]</f>
        <v>0.86100006739915325</v>
      </c>
      <c r="U236" s="33">
        <f>Table1[[#This Row],[L2M]]/Q229-1</f>
        <v>-3.8461518229176206E-2</v>
      </c>
      <c r="V236" s="33">
        <f>Table1[[#This Row],[M2C]]/R229-1</f>
        <v>2.0408260104270992E-2</v>
      </c>
      <c r="W236" s="33">
        <f>Table1[[#This Row],[C2P]]/S229-1</f>
        <v>2.0201643613032116E-2</v>
      </c>
      <c r="X236" s="33">
        <f>Table1[[#This Row],[P2O]]/T229-1</f>
        <v>7.1429245178783685E-2</v>
      </c>
    </row>
    <row r="237" spans="2:24" x14ac:dyDescent="0.3">
      <c r="B237" s="10">
        <v>43700</v>
      </c>
      <c r="C237" s="8">
        <f>B237</f>
        <v>43700</v>
      </c>
      <c r="D237" s="2">
        <v>20848646</v>
      </c>
      <c r="E237" s="2">
        <v>5420648</v>
      </c>
      <c r="F237" s="2">
        <v>2146576</v>
      </c>
      <c r="G237" s="2">
        <v>1519990</v>
      </c>
      <c r="H237" s="2">
        <v>1296248</v>
      </c>
      <c r="I237" s="11">
        <f>Table1[[#This Row],[Date]]-7</f>
        <v>43693</v>
      </c>
      <c r="J237" s="5">
        <f>IFERROR(VLOOKUP(Table1[[#This Row],[last week date]],Table1[[#All],[Date]:[Orders]],7,FALSE), "NA")</f>
        <v>1257579</v>
      </c>
      <c r="K237" s="5">
        <f>IFERROR(VLOOKUP(Table1[[#This Row],[last week date]],Table1[[#All],[Date]:[Listing]],3,FALSE),"NA")</f>
        <v>21282993</v>
      </c>
      <c r="L237" s="13">
        <f>Table1[[#This Row],[Orders]]/Table1[[#This Row],[Listing]]</f>
        <v>6.2174205461592087E-2</v>
      </c>
      <c r="M237" s="13">
        <f>IFERROR(VLOOKUP(Table1[[#This Row],[last week date]],Table1[[#All],[Date]:[Overall conversion]],11,FALSE),"NA")</f>
        <v>5.9088446817606902E-2</v>
      </c>
      <c r="N237" s="15">
        <f>IFERROR((Table1[[#This Row],[Orders]]/Table1[[#This Row],[Orders of Same day last week]])-1,"NA")</f>
        <v>3.0748764093547987E-2</v>
      </c>
      <c r="O237" s="12">
        <f>IFERROR(Table1[[#This Row],[Listing]]/Table1[[#This Row],[listing of same day last week]]-1,"NA")</f>
        <v>-2.0408172854259776E-2</v>
      </c>
      <c r="P237" s="6">
        <f>IFERROR(Table1[[#This Row],[Overall conversion]]/Table1[[#This Row],[overall Conversion last week same day]]-1,"NA")</f>
        <v>5.2222706978747313E-2</v>
      </c>
      <c r="Q237" s="6">
        <f>Table1[[#This Row],[Menu]]/Table1[[#This Row],[Listing]]</f>
        <v>0.2600000019185898</v>
      </c>
      <c r="R237" s="6">
        <f>Table1[[#This Row],[Carts]]/Table1[[#This Row],[Menu]]</f>
        <v>0.3959998878362882</v>
      </c>
      <c r="S237" s="6">
        <f>Table1[[#This Row],[Payments]]/Table1[[#This Row],[Carts]]</f>
        <v>0.70809978309642896</v>
      </c>
      <c r="T237" s="6">
        <f>Table1[[#This Row],[Orders]]/Table1[[#This Row],[Payments]]</f>
        <v>0.85280034737070642</v>
      </c>
      <c r="U237" s="33">
        <f>Table1[[#This Row],[L2M]]/Q230-1</f>
        <v>9.7088738229960114E-3</v>
      </c>
      <c r="V237" s="33">
        <f>Table1[[#This Row],[M2C]]/R230-1</f>
        <v>-4.8077226104462523E-2</v>
      </c>
      <c r="W237" s="33">
        <f>Table1[[#This Row],[C2P]]/S230-1</f>
        <v>2.1052240670601075E-2</v>
      </c>
      <c r="X237" s="33">
        <f>Table1[[#This Row],[P2O]]/T230-1</f>
        <v>7.2165471287025218E-2</v>
      </c>
    </row>
    <row r="238" spans="2:24" x14ac:dyDescent="0.3">
      <c r="B238" s="10">
        <v>43701</v>
      </c>
      <c r="C238" s="8">
        <f>B238</f>
        <v>43701</v>
      </c>
      <c r="D238" s="2">
        <v>43094160</v>
      </c>
      <c r="E238" s="2">
        <v>9321266</v>
      </c>
      <c r="F238" s="2">
        <v>3264307</v>
      </c>
      <c r="G238" s="2">
        <v>2108742</v>
      </c>
      <c r="H238" s="2">
        <v>1628371</v>
      </c>
      <c r="I238" s="11">
        <f>Table1[[#This Row],[Date]]-7</f>
        <v>43694</v>
      </c>
      <c r="J238" s="5">
        <f>IFERROR(VLOOKUP(Table1[[#This Row],[last week date]],Table1[[#All],[Date]:[Orders]],7,FALSE), "NA")</f>
        <v>1857275</v>
      </c>
      <c r="K238" s="5">
        <f>IFERROR(VLOOKUP(Table1[[#This Row],[last week date]],Table1[[#All],[Date]:[Listing]],3,FALSE),"NA")</f>
        <v>46685340</v>
      </c>
      <c r="L238" s="13">
        <f>Table1[[#This Row],[Orders]]/Table1[[#This Row],[Listing]]</f>
        <v>3.7786349704925212E-2</v>
      </c>
      <c r="M238" s="13">
        <f>IFERROR(VLOOKUP(Table1[[#This Row],[last week date]],Table1[[#All],[Date]:[Overall conversion]],11,FALSE),"NA")</f>
        <v>3.9782831184264698E-2</v>
      </c>
      <c r="N238" s="15">
        <f>IFERROR((Table1[[#This Row],[Orders]]/Table1[[#This Row],[Orders of Same day last week]])-1,"NA")</f>
        <v>-0.12324723048552311</v>
      </c>
      <c r="O238" s="12">
        <f>IFERROR(Table1[[#This Row],[Listing]]/Table1[[#This Row],[listing of same day last week]]-1,"NA")</f>
        <v>-7.6923076923076872E-2</v>
      </c>
      <c r="P238" s="6">
        <f>IFERROR(Table1[[#This Row],[Overall conversion]]/Table1[[#This Row],[overall Conversion last week same day]]-1,"NA")</f>
        <v>-5.0184499692650153E-2</v>
      </c>
      <c r="Q238" s="6">
        <f>Table1[[#This Row],[Menu]]/Table1[[#This Row],[Listing]]</f>
        <v>0.21629998125035968</v>
      </c>
      <c r="R238" s="6">
        <f>Table1[[#This Row],[Carts]]/Table1[[#This Row],[Menu]]</f>
        <v>0.35019996210815141</v>
      </c>
      <c r="S238" s="6">
        <f>Table1[[#This Row],[Payments]]/Table1[[#This Row],[Carts]]</f>
        <v>0.64599990135731722</v>
      </c>
      <c r="T238" s="6">
        <f>Table1[[#This Row],[Orders]]/Table1[[#This Row],[Payments]]</f>
        <v>0.77220020277492463</v>
      </c>
      <c r="U238" s="33">
        <f>Table1[[#This Row],[L2M]]/Q231-1</f>
        <v>-8.2524273636863654E-8</v>
      </c>
      <c r="V238" s="33">
        <f>Table1[[#This Row],[M2C]]/R231-1</f>
        <v>4.0403905609483814E-2</v>
      </c>
      <c r="W238" s="33">
        <f>Table1[[#This Row],[C2P]]/S231-1</f>
        <v>-6.8627435174744789E-2</v>
      </c>
      <c r="X238" s="33">
        <f>Table1[[#This Row],[P2O]]/T231-1</f>
        <v>-1.9801860655415893E-2</v>
      </c>
    </row>
    <row r="239" spans="2:24" x14ac:dyDescent="0.3">
      <c r="B239" s="10">
        <v>43702</v>
      </c>
      <c r="C239" s="8">
        <f>B239</f>
        <v>43702</v>
      </c>
      <c r="D239" s="2">
        <v>44440853</v>
      </c>
      <c r="E239" s="2">
        <v>9332579</v>
      </c>
      <c r="F239" s="2">
        <v>3331730</v>
      </c>
      <c r="G239" s="2">
        <v>2288232</v>
      </c>
      <c r="H239" s="2">
        <v>1784821</v>
      </c>
      <c r="I239" s="11">
        <f>Table1[[#This Row],[Date]]-7</f>
        <v>43695</v>
      </c>
      <c r="J239" s="5">
        <f>IFERROR(VLOOKUP(Table1[[#This Row],[last week date]],Table1[[#All],[Date]:[Orders]],7,FALSE), "NA")</f>
        <v>1582215</v>
      </c>
      <c r="K239" s="5">
        <f>IFERROR(VLOOKUP(Table1[[#This Row],[last week date]],Table1[[#All],[Date]:[Listing]],3,FALSE),"NA")</f>
        <v>45338648</v>
      </c>
      <c r="L239" s="13">
        <f>Table1[[#This Row],[Orders]]/Table1[[#This Row],[Listing]]</f>
        <v>4.0161717868016616E-2</v>
      </c>
      <c r="M239" s="13">
        <f>IFERROR(VLOOKUP(Table1[[#This Row],[last week date]],Table1[[#All],[Date]:[Overall conversion]],11,FALSE),"NA")</f>
        <v>3.4897710227265712E-2</v>
      </c>
      <c r="N239" s="15">
        <f>IFERROR((Table1[[#This Row],[Orders]]/Table1[[#This Row],[Orders of Same day last week]])-1,"NA")</f>
        <v>0.12805212945143363</v>
      </c>
      <c r="O239" s="12">
        <f>IFERROR(Table1[[#This Row],[Listing]]/Table1[[#This Row],[listing of same day last week]]-1,"NA")</f>
        <v>-1.9801979979641171E-2</v>
      </c>
      <c r="P239" s="6">
        <f>IFERROR(Table1[[#This Row],[Overall conversion]]/Table1[[#This Row],[overall Conversion last week same day]]-1,"NA")</f>
        <v>0.15084106110314699</v>
      </c>
      <c r="Q239" s="6">
        <f>Table1[[#This Row],[Menu]]/Table1[[#This Row],[Listing]]</f>
        <v>0.20999999707476361</v>
      </c>
      <c r="R239" s="6">
        <f>Table1[[#This Row],[Carts]]/Table1[[#This Row],[Menu]]</f>
        <v>0.35699992467248337</v>
      </c>
      <c r="S239" s="6">
        <f>Table1[[#This Row],[Payments]]/Table1[[#This Row],[Carts]]</f>
        <v>0.68679995077632339</v>
      </c>
      <c r="T239" s="6">
        <f>Table1[[#This Row],[Orders]]/Table1[[#This Row],[Payments]]</f>
        <v>0.78000001748074499</v>
      </c>
      <c r="U239" s="33">
        <f>Table1[[#This Row],[L2M]]/Q232-1</f>
        <v>-5.5273208232620163E-9</v>
      </c>
      <c r="V239" s="33">
        <f>Table1[[#This Row],[M2C]]/R232-1</f>
        <v>8.2474017981154724E-2</v>
      </c>
      <c r="W239" s="33">
        <f>Table1[[#This Row],[C2P]]/S232-1</f>
        <v>6.3157998834844964E-2</v>
      </c>
      <c r="X239" s="33">
        <f>Table1[[#This Row],[P2O]]/T232-1</f>
        <v>1.3617577843128004E-7</v>
      </c>
    </row>
    <row r="240" spans="2:24" x14ac:dyDescent="0.3">
      <c r="B240" s="10">
        <v>43703</v>
      </c>
      <c r="C240" s="8">
        <f>B240</f>
        <v>43703</v>
      </c>
      <c r="D240" s="2">
        <v>22368860</v>
      </c>
      <c r="E240" s="2">
        <v>5424448</v>
      </c>
      <c r="F240" s="2">
        <v>2169779</v>
      </c>
      <c r="G240" s="2">
        <v>1568099</v>
      </c>
      <c r="H240" s="2">
        <v>1260124</v>
      </c>
      <c r="I240" s="11">
        <f>Table1[[#This Row],[Date]]-7</f>
        <v>43696</v>
      </c>
      <c r="J240" s="5">
        <f>IFERROR(VLOOKUP(Table1[[#This Row],[last week date]],Table1[[#All],[Date]:[Orders]],7,FALSE), "NA")</f>
        <v>1233394</v>
      </c>
      <c r="K240" s="5">
        <f>IFERROR(VLOOKUP(Table1[[#This Row],[last week date]],Table1[[#All],[Date]:[Listing]],3,FALSE),"NA")</f>
        <v>21065820</v>
      </c>
      <c r="L240" s="13">
        <f>Table1[[#This Row],[Orders]]/Table1[[#This Row],[Listing]]</f>
        <v>5.6333849825158724E-2</v>
      </c>
      <c r="M240" s="13">
        <f>IFERROR(VLOOKUP(Table1[[#This Row],[last week date]],Table1[[#All],[Date]:[Overall conversion]],11,FALSE),"NA")</f>
        <v>5.8549536642770135E-2</v>
      </c>
      <c r="N240" s="15">
        <f>IFERROR((Table1[[#This Row],[Orders]]/Table1[[#This Row],[Orders of Same day last week]])-1,"NA")</f>
        <v>2.1671906949441988E-2</v>
      </c>
      <c r="O240" s="12">
        <f>IFERROR(Table1[[#This Row],[Listing]]/Table1[[#This Row],[listing of same day last week]]-1,"NA")</f>
        <v>6.1855650527727013E-2</v>
      </c>
      <c r="P240" s="6">
        <f>IFERROR(Table1[[#This Row],[Overall conversion]]/Table1[[#This Row],[overall Conversion last week same day]]-1,"NA")</f>
        <v>-3.7842943679128327E-2</v>
      </c>
      <c r="Q240" s="6">
        <f>Table1[[#This Row],[Menu]]/Table1[[#This Row],[Listing]]</f>
        <v>0.24249997541224722</v>
      </c>
      <c r="R240" s="6">
        <f>Table1[[#This Row],[Carts]]/Table1[[#This Row],[Menu]]</f>
        <v>0.399999963129889</v>
      </c>
      <c r="S240" s="6">
        <f>Table1[[#This Row],[Payments]]/Table1[[#This Row],[Carts]]</f>
        <v>0.72269986943370734</v>
      </c>
      <c r="T240" s="6">
        <f>Table1[[#This Row],[Orders]]/Table1[[#This Row],[Payments]]</f>
        <v>0.80359977271843164</v>
      </c>
      <c r="U240" s="33">
        <f>Table1[[#This Row],[L2M]]/Q233-1</f>
        <v>2.1052579072234234E-2</v>
      </c>
      <c r="V240" s="33">
        <f>Table1[[#This Row],[M2C]]/R233-1</f>
        <v>-1.9607522382328435E-2</v>
      </c>
      <c r="W240" s="33">
        <f>Table1[[#This Row],[C2P]]/S233-1</f>
        <v>-3.8835014699922454E-2</v>
      </c>
      <c r="X240" s="33">
        <f>Table1[[#This Row],[P2O]]/T233-1</f>
        <v>-1.1289169021821976E-7</v>
      </c>
    </row>
    <row r="241" spans="2:24" x14ac:dyDescent="0.3">
      <c r="B241" s="10">
        <v>43704</v>
      </c>
      <c r="C241" s="8">
        <f>B241</f>
        <v>43704</v>
      </c>
      <c r="D241" s="2">
        <v>20848646</v>
      </c>
      <c r="E241" s="2">
        <v>5003675</v>
      </c>
      <c r="F241" s="2">
        <v>1961440</v>
      </c>
      <c r="G241" s="2">
        <v>1446170</v>
      </c>
      <c r="H241" s="2">
        <v>1150283</v>
      </c>
      <c r="I241" s="11">
        <f>Table1[[#This Row],[Date]]-7</f>
        <v>43697</v>
      </c>
      <c r="J241" s="5">
        <f>IFERROR(VLOOKUP(Table1[[#This Row],[last week date]],Table1[[#All],[Date]:[Orders]],7,FALSE), "NA")</f>
        <v>1392160</v>
      </c>
      <c r="K241" s="5">
        <f>IFERROR(VLOOKUP(Table1[[#This Row],[last week date]],Table1[[#All],[Date]:[Listing]],3,FALSE),"NA")</f>
        <v>21934513</v>
      </c>
      <c r="L241" s="13">
        <f>Table1[[#This Row],[Orders]]/Table1[[#This Row],[Listing]]</f>
        <v>5.5173031380551046E-2</v>
      </c>
      <c r="M241" s="13">
        <f>IFERROR(VLOOKUP(Table1[[#This Row],[last week date]],Table1[[#All],[Date]:[Overall conversion]],11,FALSE),"NA")</f>
        <v>6.3468926800426345E-2</v>
      </c>
      <c r="N241" s="15">
        <f>IFERROR((Table1[[#This Row],[Orders]]/Table1[[#This Row],[Orders of Same day last week]])-1,"NA")</f>
        <v>-0.17374224227100332</v>
      </c>
      <c r="O241" s="12">
        <f>IFERROR(Table1[[#This Row],[Listing]]/Table1[[#This Row],[listing of same day last week]]-1,"NA")</f>
        <v>-4.9504951397826846E-2</v>
      </c>
      <c r="P241" s="6">
        <f>IFERROR(Table1[[#This Row],[Overall conversion]]/Table1[[#This Row],[overall Conversion last week same day]]-1,"NA")</f>
        <v>-0.13070798323030053</v>
      </c>
      <c r="Q241" s="6">
        <f>Table1[[#This Row],[Menu]]/Table1[[#This Row],[Listing]]</f>
        <v>0.23999999808141018</v>
      </c>
      <c r="R241" s="6">
        <f>Table1[[#This Row],[Carts]]/Table1[[#This Row],[Menu]]</f>
        <v>0.39199988008813524</v>
      </c>
      <c r="S241" s="6">
        <f>Table1[[#This Row],[Payments]]/Table1[[#This Row],[Carts]]</f>
        <v>0.73730014683089973</v>
      </c>
      <c r="T241" s="6">
        <f>Table1[[#This Row],[Orders]]/Table1[[#This Row],[Payments]]</f>
        <v>0.79539957266434791</v>
      </c>
      <c r="U241" s="33">
        <f>Table1[[#This Row],[L2M]]/Q234-1</f>
        <v>-8.571418782445428E-2</v>
      </c>
      <c r="V241" s="33">
        <f>Table1[[#This Row],[M2C]]/R234-1</f>
        <v>-2.0000044474226653E-2</v>
      </c>
      <c r="W241" s="33">
        <f>Table1[[#This Row],[C2P]]/S234-1</f>
        <v>-9.8040790167961411E-3</v>
      </c>
      <c r="X241" s="33">
        <f>Table1[[#This Row],[P2O]]/T234-1</f>
        <v>-2.0202060424429513E-2</v>
      </c>
    </row>
    <row r="242" spans="2:24" x14ac:dyDescent="0.3">
      <c r="B242" s="10">
        <v>43705</v>
      </c>
      <c r="C242" s="8">
        <f>B242</f>
        <v>43705</v>
      </c>
      <c r="D242" s="2">
        <v>21934513</v>
      </c>
      <c r="E242" s="2">
        <v>5593301</v>
      </c>
      <c r="F242" s="2">
        <v>2304440</v>
      </c>
      <c r="G242" s="2">
        <v>1699063</v>
      </c>
      <c r="H242" s="2">
        <v>1421096</v>
      </c>
      <c r="I242" s="11">
        <f>Table1[[#This Row],[Date]]-7</f>
        <v>43698</v>
      </c>
      <c r="J242" s="5">
        <f>IFERROR(VLOOKUP(Table1[[#This Row],[last week date]],Table1[[#All],[Date]:[Orders]],7,FALSE), "NA")</f>
        <v>1351172</v>
      </c>
      <c r="K242" s="5">
        <f>IFERROR(VLOOKUP(Table1[[#This Row],[last week date]],Table1[[#All],[Date]:[Listing]],3,FALSE),"NA")</f>
        <v>22368860</v>
      </c>
      <c r="L242" s="13">
        <f>Table1[[#This Row],[Orders]]/Table1[[#This Row],[Listing]]</f>
        <v>6.4788126365057666E-2</v>
      </c>
      <c r="M242" s="13">
        <f>IFERROR(VLOOKUP(Table1[[#This Row],[last week date]],Table1[[#All],[Date]:[Overall conversion]],11,FALSE),"NA")</f>
        <v>6.0404151127951985E-2</v>
      </c>
      <c r="N242" s="15">
        <f>IFERROR((Table1[[#This Row],[Orders]]/Table1[[#This Row],[Orders of Same day last week]])-1,"NA")</f>
        <v>5.1750628343393723E-2</v>
      </c>
      <c r="O242" s="12">
        <f>IFERROR(Table1[[#This Row],[Listing]]/Table1[[#This Row],[listing of same day last week]]-1,"NA")</f>
        <v>-1.9417484842768062E-2</v>
      </c>
      <c r="P242" s="6">
        <f>IFERROR(Table1[[#This Row],[Overall conversion]]/Table1[[#This Row],[overall Conversion last week same day]]-1,"NA")</f>
        <v>7.2577383428818587E-2</v>
      </c>
      <c r="Q242" s="6">
        <f>Table1[[#This Row],[Menu]]/Table1[[#This Row],[Listing]]</f>
        <v>0.25500000843419685</v>
      </c>
      <c r="R242" s="6">
        <f>Table1[[#This Row],[Carts]]/Table1[[#This Row],[Menu]]</f>
        <v>0.41199999785457642</v>
      </c>
      <c r="S242" s="6">
        <f>Table1[[#This Row],[Payments]]/Table1[[#This Row],[Carts]]</f>
        <v>0.73729973442571728</v>
      </c>
      <c r="T242" s="6">
        <f>Table1[[#This Row],[Orders]]/Table1[[#This Row],[Payments]]</f>
        <v>0.83639982743429764</v>
      </c>
      <c r="U242" s="33">
        <f>Table1[[#This Row],[L2M]]/Q235-1</f>
        <v>2.0000033736787381E-2</v>
      </c>
      <c r="V242" s="33">
        <f>Table1[[#This Row],[M2C]]/R235-1</f>
        <v>1.9802363081942165E-2</v>
      </c>
      <c r="W242" s="33">
        <f>Table1[[#This Row],[C2P]]/S235-1</f>
        <v>4.1236580450687121E-2</v>
      </c>
      <c r="X242" s="33">
        <f>Table1[[#This Row],[P2O]]/T235-1</f>
        <v>-9.7085766037293686E-3</v>
      </c>
    </row>
    <row r="243" spans="2:24" x14ac:dyDescent="0.3">
      <c r="B243" s="10">
        <v>43706</v>
      </c>
      <c r="C243" s="8">
        <f>B243</f>
        <v>43706</v>
      </c>
      <c r="D243" s="2">
        <v>21282993</v>
      </c>
      <c r="E243" s="2">
        <v>5214333</v>
      </c>
      <c r="F243" s="2">
        <v>2044018</v>
      </c>
      <c r="G243" s="2">
        <v>1566740</v>
      </c>
      <c r="H243" s="2">
        <v>1310421</v>
      </c>
      <c r="I243" s="11">
        <f>Table1[[#This Row],[Date]]-7</f>
        <v>43699</v>
      </c>
      <c r="J243" s="5">
        <f>IFERROR(VLOOKUP(Table1[[#This Row],[last week date]],Table1[[#All],[Date]:[Orders]],7,FALSE), "NA")</f>
        <v>1392436</v>
      </c>
      <c r="K243" s="5">
        <f>IFERROR(VLOOKUP(Table1[[#This Row],[last week date]],Table1[[#All],[Date]:[Listing]],3,FALSE),"NA")</f>
        <v>21934513</v>
      </c>
      <c r="L243" s="13">
        <f>Table1[[#This Row],[Orders]]/Table1[[#This Row],[Listing]]</f>
        <v>6.1571274303383924E-2</v>
      </c>
      <c r="M243" s="13">
        <f>IFERROR(VLOOKUP(Table1[[#This Row],[last week date]],Table1[[#All],[Date]:[Overall conversion]],11,FALSE),"NA")</f>
        <v>6.3481509710290804E-2</v>
      </c>
      <c r="N243" s="15">
        <f>IFERROR((Table1[[#This Row],[Orders]]/Table1[[#This Row],[Orders of Same day last week]])-1,"NA")</f>
        <v>-5.8900373158981778E-2</v>
      </c>
      <c r="O243" s="12">
        <f>IFERROR(Table1[[#This Row],[Listing]]/Table1[[#This Row],[listing of same day last week]]-1,"NA")</f>
        <v>-2.970296172064546E-2</v>
      </c>
      <c r="P243" s="6">
        <f>IFERROR(Table1[[#This Row],[Overall conversion]]/Table1[[#This Row],[overall Conversion last week same day]]-1,"NA")</f>
        <v>-3.0091209481699188E-2</v>
      </c>
      <c r="Q243" s="6">
        <f>Table1[[#This Row],[Menu]]/Table1[[#This Row],[Listing]]</f>
        <v>0.24499998660902628</v>
      </c>
      <c r="R243" s="6">
        <f>Table1[[#This Row],[Carts]]/Table1[[#This Row],[Menu]]</f>
        <v>0.39199989720641165</v>
      </c>
      <c r="S243" s="6">
        <f>Table1[[#This Row],[Payments]]/Table1[[#This Row],[Carts]]</f>
        <v>0.76650009931419394</v>
      </c>
      <c r="T243" s="6">
        <f>Table1[[#This Row],[Orders]]/Table1[[#This Row],[Payments]]</f>
        <v>0.83639978554195338</v>
      </c>
      <c r="U243" s="33">
        <f>Table1[[#This Row],[L2M]]/Q236-1</f>
        <v>-2.0000008885447285E-2</v>
      </c>
      <c r="V243" s="33">
        <f>Table1[[#This Row],[M2C]]/R236-1</f>
        <v>-2.0000167627085896E-2</v>
      </c>
      <c r="W243" s="33">
        <f>Table1[[#This Row],[C2P]]/S236-1</f>
        <v>3.9604366562858262E-2</v>
      </c>
      <c r="X243" s="33">
        <f>Table1[[#This Row],[P2O]]/T236-1</f>
        <v>-2.8571753695107893E-2</v>
      </c>
    </row>
    <row r="244" spans="2:24" x14ac:dyDescent="0.3">
      <c r="B244" s="10">
        <v>43707</v>
      </c>
      <c r="C244" s="8">
        <f>B244</f>
        <v>43707</v>
      </c>
      <c r="D244" s="2">
        <v>21934513</v>
      </c>
      <c r="E244" s="2">
        <v>5319119</v>
      </c>
      <c r="F244" s="2">
        <v>2127647</v>
      </c>
      <c r="G244" s="2">
        <v>1522119</v>
      </c>
      <c r="H244" s="2">
        <v>1210693</v>
      </c>
      <c r="I244" s="11">
        <f>Table1[[#This Row],[Date]]-7</f>
        <v>43700</v>
      </c>
      <c r="J244" s="5">
        <f>IFERROR(VLOOKUP(Table1[[#This Row],[last week date]],Table1[[#All],[Date]:[Orders]],7,FALSE), "NA")</f>
        <v>1296248</v>
      </c>
      <c r="K244" s="5">
        <f>IFERROR(VLOOKUP(Table1[[#This Row],[last week date]],Table1[[#All],[Date]:[Listing]],3,FALSE),"NA")</f>
        <v>20848646</v>
      </c>
      <c r="L244" s="13">
        <f>Table1[[#This Row],[Orders]]/Table1[[#This Row],[Listing]]</f>
        <v>5.5195800335298077E-2</v>
      </c>
      <c r="M244" s="13">
        <f>IFERROR(VLOOKUP(Table1[[#This Row],[last week date]],Table1[[#All],[Date]:[Overall conversion]],11,FALSE),"NA")</f>
        <v>6.2174205461592087E-2</v>
      </c>
      <c r="N244" s="15">
        <f>IFERROR((Table1[[#This Row],[Orders]]/Table1[[#This Row],[Orders of Same day last week]])-1,"NA")</f>
        <v>-6.6002030475649676E-2</v>
      </c>
      <c r="O244" s="12">
        <f>IFERROR(Table1[[#This Row],[Listing]]/Table1[[#This Row],[listing of same day last week]]-1,"NA")</f>
        <v>5.2083334332598819E-2</v>
      </c>
      <c r="P244" s="6">
        <f>IFERROR(Table1[[#This Row],[Overall conversion]]/Table1[[#This Row],[overall Conversion last week same day]]-1,"NA")</f>
        <v>-0.11223955456262158</v>
      </c>
      <c r="Q244" s="6">
        <f>Table1[[#This Row],[Menu]]/Table1[[#This Row],[Listing]]</f>
        <v>0.24249998164992312</v>
      </c>
      <c r="R244" s="6">
        <f>Table1[[#This Row],[Carts]]/Table1[[#This Row],[Menu]]</f>
        <v>0.39999988719936513</v>
      </c>
      <c r="S244" s="6">
        <f>Table1[[#This Row],[Payments]]/Table1[[#This Row],[Carts]]</f>
        <v>0.71540015801493384</v>
      </c>
      <c r="T244" s="6">
        <f>Table1[[#This Row],[Orders]]/Table1[[#This Row],[Payments]]</f>
        <v>0.79539970265136961</v>
      </c>
      <c r="U244" s="33">
        <f>Table1[[#This Row],[L2M]]/Q237-1</f>
        <v>-6.7307769767425696E-2</v>
      </c>
      <c r="V244" s="33">
        <f>Table1[[#This Row],[M2C]]/R237-1</f>
        <v>1.0101011353646161E-2</v>
      </c>
      <c r="W244" s="33">
        <f>Table1[[#This Row],[C2P]]/S237-1</f>
        <v>1.0309810979719947E-2</v>
      </c>
      <c r="X244" s="33">
        <f>Table1[[#This Row],[P2O]]/T237-1</f>
        <v>-6.7308420893952947E-2</v>
      </c>
    </row>
    <row r="245" spans="2:24" x14ac:dyDescent="0.3">
      <c r="B245" s="10">
        <v>43708</v>
      </c>
      <c r="C245" s="8">
        <f>B245</f>
        <v>43708</v>
      </c>
      <c r="D245" s="2">
        <v>45338648</v>
      </c>
      <c r="E245" s="2">
        <v>9235482</v>
      </c>
      <c r="F245" s="2">
        <v>3265666</v>
      </c>
      <c r="G245" s="2">
        <v>2176240</v>
      </c>
      <c r="H245" s="2">
        <v>1663518</v>
      </c>
      <c r="I245" s="11">
        <f>Table1[[#This Row],[Date]]-7</f>
        <v>43701</v>
      </c>
      <c r="J245" s="5">
        <f>IFERROR(VLOOKUP(Table1[[#This Row],[last week date]],Table1[[#All],[Date]:[Orders]],7,FALSE), "NA")</f>
        <v>1628371</v>
      </c>
      <c r="K245" s="5">
        <f>IFERROR(VLOOKUP(Table1[[#This Row],[last week date]],Table1[[#All],[Date]:[Listing]],3,FALSE),"NA")</f>
        <v>43094160</v>
      </c>
      <c r="L245" s="13">
        <f>Table1[[#This Row],[Orders]]/Table1[[#This Row],[Listing]]</f>
        <v>3.6690948525858115E-2</v>
      </c>
      <c r="M245" s="13">
        <f>IFERROR(VLOOKUP(Table1[[#This Row],[last week date]],Table1[[#All],[Date]:[Overall conversion]],11,FALSE),"NA")</f>
        <v>3.7786349704925212E-2</v>
      </c>
      <c r="N245" s="15">
        <f>IFERROR((Table1[[#This Row],[Orders]]/Table1[[#This Row],[Orders of Same day last week]])-1,"NA")</f>
        <v>2.158414759290106E-2</v>
      </c>
      <c r="O245" s="12">
        <f>IFERROR(Table1[[#This Row],[Listing]]/Table1[[#This Row],[listing of same day last week]]-1,"NA")</f>
        <v>5.2083344935833553E-2</v>
      </c>
      <c r="P245" s="6">
        <f>IFERROR(Table1[[#This Row],[Overall conversion]]/Table1[[#This Row],[overall Conversion last week same day]]-1,"NA")</f>
        <v>-2.8989335768633939E-2</v>
      </c>
      <c r="Q245" s="6">
        <f>Table1[[#This Row],[Menu]]/Table1[[#This Row],[Listing]]</f>
        <v>0.20369998681919232</v>
      </c>
      <c r="R245" s="6">
        <f>Table1[[#This Row],[Carts]]/Table1[[#This Row],[Menu]]</f>
        <v>0.35359995287739177</v>
      </c>
      <c r="S245" s="6">
        <f>Table1[[#This Row],[Payments]]/Table1[[#This Row],[Carts]]</f>
        <v>0.66640005438400618</v>
      </c>
      <c r="T245" s="6">
        <f>Table1[[#This Row],[Orders]]/Table1[[#This Row],[Payments]]</f>
        <v>0.76440006616917255</v>
      </c>
      <c r="U245" s="33">
        <f>Table1[[#This Row],[L2M]]/Q238-1</f>
        <v>-5.8252406488113806E-2</v>
      </c>
      <c r="V245" s="33">
        <f>Table1[[#This Row],[M2C]]/R238-1</f>
        <v>9.7087125560291199E-3</v>
      </c>
      <c r="W245" s="33">
        <f>Table1[[#This Row],[C2P]]/S238-1</f>
        <v>3.1579189073908553E-2</v>
      </c>
      <c r="X245" s="33">
        <f>Table1[[#This Row],[P2O]]/T238-1</f>
        <v>-1.0101184353127679E-2</v>
      </c>
    </row>
    <row r="246" spans="2:24" x14ac:dyDescent="0.3">
      <c r="B246" s="10">
        <v>43709</v>
      </c>
      <c r="C246" s="8">
        <f>B246</f>
        <v>43709</v>
      </c>
      <c r="D246" s="2">
        <v>42645263</v>
      </c>
      <c r="E246" s="2">
        <v>9224170</v>
      </c>
      <c r="F246" s="2">
        <v>3261666</v>
      </c>
      <c r="G246" s="2">
        <v>2217933</v>
      </c>
      <c r="H246" s="2">
        <v>1660788</v>
      </c>
      <c r="I246" s="11">
        <f>Table1[[#This Row],[Date]]-7</f>
        <v>43702</v>
      </c>
      <c r="J246" s="5">
        <f>IFERROR(VLOOKUP(Table1[[#This Row],[last week date]],Table1[[#All],[Date]:[Orders]],7,FALSE), "NA")</f>
        <v>1784821</v>
      </c>
      <c r="K246" s="5">
        <f>IFERROR(VLOOKUP(Table1[[#This Row],[last week date]],Table1[[#All],[Date]:[Listing]],3,FALSE),"NA")</f>
        <v>44440853</v>
      </c>
      <c r="L246" s="13">
        <f>Table1[[#This Row],[Orders]]/Table1[[#This Row],[Listing]]</f>
        <v>3.8944255074707827E-2</v>
      </c>
      <c r="M246" s="13">
        <f>IFERROR(VLOOKUP(Table1[[#This Row],[last week date]],Table1[[#All],[Date]:[Overall conversion]],11,FALSE),"NA")</f>
        <v>4.0161717868016616E-2</v>
      </c>
      <c r="N246" s="15">
        <f>IFERROR((Table1[[#This Row],[Orders]]/Table1[[#This Row],[Orders of Same day last week]])-1,"NA")</f>
        <v>-6.9493243300028373E-2</v>
      </c>
      <c r="O246" s="12">
        <f>IFERROR(Table1[[#This Row],[Listing]]/Table1[[#This Row],[listing of same day last week]]-1,"NA")</f>
        <v>-4.0404039949458181E-2</v>
      </c>
      <c r="P246" s="6">
        <f>IFERROR(Table1[[#This Row],[Overall conversion]]/Table1[[#This Row],[overall Conversion last week same day]]-1,"NA")</f>
        <v>-3.0314011898338933E-2</v>
      </c>
      <c r="Q246" s="6">
        <f>Table1[[#This Row],[Menu]]/Table1[[#This Row],[Listing]]</f>
        <v>0.21629999092748003</v>
      </c>
      <c r="R246" s="6">
        <f>Table1[[#This Row],[Carts]]/Table1[[#This Row],[Menu]]</f>
        <v>0.3535999444936509</v>
      </c>
      <c r="S246" s="6">
        <f>Table1[[#This Row],[Payments]]/Table1[[#This Row],[Carts]]</f>
        <v>0.68000003679101417</v>
      </c>
      <c r="T246" s="6">
        <f>Table1[[#This Row],[Orders]]/Table1[[#This Row],[Payments]]</f>
        <v>0.74879989611949505</v>
      </c>
      <c r="U246" s="33">
        <f>Table1[[#This Row],[L2M]]/Q239-1</f>
        <v>2.9999971145111548E-2</v>
      </c>
      <c r="V246" s="33">
        <f>Table1[[#This Row],[M2C]]/R239-1</f>
        <v>-9.5237560118581754E-3</v>
      </c>
      <c r="W246" s="33">
        <f>Table1[[#This Row],[C2P]]/S239-1</f>
        <v>-9.9008655688209712E-3</v>
      </c>
      <c r="X246" s="33">
        <f>Table1[[#This Row],[P2O]]/T239-1</f>
        <v>-4.0000154694894152E-2</v>
      </c>
    </row>
    <row r="247" spans="2:24" x14ac:dyDescent="0.3">
      <c r="B247" s="10">
        <v>43710</v>
      </c>
      <c r="C247" s="8">
        <f>B247</f>
        <v>43710</v>
      </c>
      <c r="D247" s="2">
        <v>22803207</v>
      </c>
      <c r="E247" s="2">
        <v>5529777</v>
      </c>
      <c r="F247" s="2">
        <v>2278268</v>
      </c>
      <c r="G247" s="2">
        <v>1696398</v>
      </c>
      <c r="H247" s="2">
        <v>1335405</v>
      </c>
      <c r="I247" s="11">
        <f>Table1[[#This Row],[Date]]-7</f>
        <v>43703</v>
      </c>
      <c r="J247" s="5">
        <f>IFERROR(VLOOKUP(Table1[[#This Row],[last week date]],Table1[[#All],[Date]:[Orders]],7,FALSE), "NA")</f>
        <v>1260124</v>
      </c>
      <c r="K247" s="5">
        <f>IFERROR(VLOOKUP(Table1[[#This Row],[last week date]],Table1[[#All],[Date]:[Listing]],3,FALSE),"NA")</f>
        <v>22368860</v>
      </c>
      <c r="L247" s="13">
        <f>Table1[[#This Row],[Orders]]/Table1[[#This Row],[Listing]]</f>
        <v>5.8562157507055915E-2</v>
      </c>
      <c r="M247" s="13">
        <f>IFERROR(VLOOKUP(Table1[[#This Row],[last week date]],Table1[[#All],[Date]:[Overall conversion]],11,FALSE),"NA")</f>
        <v>5.6333849825158724E-2</v>
      </c>
      <c r="N247" s="15">
        <f>IFERROR((Table1[[#This Row],[Orders]]/Table1[[#This Row],[Orders of Same day last week]])-1,"NA")</f>
        <v>5.9740946129111183E-2</v>
      </c>
      <c r="O247" s="12">
        <f>IFERROR(Table1[[#This Row],[Listing]]/Table1[[#This Row],[listing of same day last week]]-1,"NA")</f>
        <v>1.9417484842767951E-2</v>
      </c>
      <c r="P247" s="6">
        <f>IFERROR(Table1[[#This Row],[Overall conversion]]/Table1[[#This Row],[overall Conversion last week same day]]-1,"NA")</f>
        <v>3.9555395003414651E-2</v>
      </c>
      <c r="Q247" s="6">
        <f>Table1[[#This Row],[Menu]]/Table1[[#This Row],[Listing]]</f>
        <v>0.24249996941219715</v>
      </c>
      <c r="R247" s="6">
        <f>Table1[[#This Row],[Carts]]/Table1[[#This Row],[Menu]]</f>
        <v>0.41199997757594925</v>
      </c>
      <c r="S247" s="6">
        <f>Table1[[#This Row],[Payments]]/Table1[[#This Row],[Carts]]</f>
        <v>0.7445998451455228</v>
      </c>
      <c r="T247" s="6">
        <f>Table1[[#This Row],[Orders]]/Table1[[#This Row],[Payments]]</f>
        <v>0.78720029144104153</v>
      </c>
      <c r="U247" s="33">
        <f>Table1[[#This Row],[L2M]]/Q240-1</f>
        <v>-2.4742477067185575E-8</v>
      </c>
      <c r="V247" s="33">
        <f>Table1[[#This Row],[M2C]]/R240-1</f>
        <v>3.0000038880412472E-2</v>
      </c>
      <c r="W247" s="33">
        <f>Table1[[#This Row],[C2P]]/S240-1</f>
        <v>3.0303002170148252E-2</v>
      </c>
      <c r="X247" s="33">
        <f>Table1[[#This Row],[P2O]]/T240-1</f>
        <v>-2.0407523538631289E-2</v>
      </c>
    </row>
    <row r="248" spans="2:24" x14ac:dyDescent="0.3">
      <c r="B248" s="10">
        <v>43711</v>
      </c>
      <c r="C248" s="8">
        <f>B248</f>
        <v>43711</v>
      </c>
      <c r="D248" s="2">
        <v>22586034</v>
      </c>
      <c r="E248" s="2">
        <v>5702973</v>
      </c>
      <c r="F248" s="2">
        <v>2167129</v>
      </c>
      <c r="G248" s="2">
        <v>1502904</v>
      </c>
      <c r="H248" s="2">
        <v>1170762</v>
      </c>
      <c r="I248" s="11">
        <f>Table1[[#This Row],[Date]]-7</f>
        <v>43704</v>
      </c>
      <c r="J248" s="5">
        <f>IFERROR(VLOOKUP(Table1[[#This Row],[last week date]],Table1[[#All],[Date]:[Orders]],7,FALSE), "NA")</f>
        <v>1150283</v>
      </c>
      <c r="K248" s="5">
        <f>IFERROR(VLOOKUP(Table1[[#This Row],[last week date]],Table1[[#All],[Date]:[Listing]],3,FALSE),"NA")</f>
        <v>20848646</v>
      </c>
      <c r="L248" s="13">
        <f>Table1[[#This Row],[Orders]]/Table1[[#This Row],[Listing]]</f>
        <v>5.1835660922143305E-2</v>
      </c>
      <c r="M248" s="13">
        <f>IFERROR(VLOOKUP(Table1[[#This Row],[last week date]],Table1[[#All],[Date]:[Overall conversion]],11,FALSE),"NA")</f>
        <v>5.5173031380551046E-2</v>
      </c>
      <c r="N248" s="15">
        <f>IFERROR((Table1[[#This Row],[Orders]]/Table1[[#This Row],[Orders of Same day last week]])-1,"NA")</f>
        <v>1.7803444891387521E-2</v>
      </c>
      <c r="O248" s="12">
        <f>IFERROR(Table1[[#This Row],[Listing]]/Table1[[#This Row],[listing of same day last week]]-1,"NA")</f>
        <v>8.3333373303954517E-2</v>
      </c>
      <c r="P248" s="6">
        <f>IFERROR(Table1[[#This Row],[Overall conversion]]/Table1[[#This Row],[overall Conversion last week same day]]-1,"NA")</f>
        <v>-6.048916245671776E-2</v>
      </c>
      <c r="Q248" s="6">
        <f>Table1[[#This Row],[Menu]]/Table1[[#This Row],[Listing]]</f>
        <v>0.25249997409903835</v>
      </c>
      <c r="R248" s="6">
        <f>Table1[[#This Row],[Carts]]/Table1[[#This Row],[Menu]]</f>
        <v>0.37999987024311704</v>
      </c>
      <c r="S248" s="6">
        <f>Table1[[#This Row],[Payments]]/Table1[[#This Row],[Carts]]</f>
        <v>0.6935000177654399</v>
      </c>
      <c r="T248" s="6">
        <f>Table1[[#This Row],[Orders]]/Table1[[#This Row],[Payments]]</f>
        <v>0.77899985627824531</v>
      </c>
      <c r="U248" s="33">
        <f>Table1[[#This Row],[L2M]]/Q241-1</f>
        <v>5.2083233823143837E-2</v>
      </c>
      <c r="V248" s="33">
        <f>Table1[[#This Row],[M2C]]/R241-1</f>
        <v>-3.0612279377024709E-2</v>
      </c>
      <c r="W248" s="33">
        <f>Table1[[#This Row],[C2P]]/S241-1</f>
        <v>-5.9406103815011768E-2</v>
      </c>
      <c r="X248" s="33">
        <f>Table1[[#This Row],[P2O]]/T241-1</f>
        <v>-2.0618211210710724E-2</v>
      </c>
    </row>
    <row r="249" spans="2:24" x14ac:dyDescent="0.3">
      <c r="B249" s="10">
        <v>43712</v>
      </c>
      <c r="C249" s="8">
        <f>B249</f>
        <v>43712</v>
      </c>
      <c r="D249" s="2">
        <v>22368860</v>
      </c>
      <c r="E249" s="2">
        <v>5592215</v>
      </c>
      <c r="F249" s="2">
        <v>2259254</v>
      </c>
      <c r="G249" s="2">
        <v>1566793</v>
      </c>
      <c r="H249" s="2">
        <v>1310465</v>
      </c>
      <c r="I249" s="11">
        <f>Table1[[#This Row],[Date]]-7</f>
        <v>43705</v>
      </c>
      <c r="J249" s="5">
        <f>IFERROR(VLOOKUP(Table1[[#This Row],[last week date]],Table1[[#All],[Date]:[Orders]],7,FALSE), "NA")</f>
        <v>1421096</v>
      </c>
      <c r="K249" s="5">
        <f>IFERROR(VLOOKUP(Table1[[#This Row],[last week date]],Table1[[#All],[Date]:[Listing]],3,FALSE),"NA")</f>
        <v>21934513</v>
      </c>
      <c r="L249" s="13">
        <f>Table1[[#This Row],[Orders]]/Table1[[#This Row],[Listing]]</f>
        <v>5.8584344486039969E-2</v>
      </c>
      <c r="M249" s="13">
        <f>IFERROR(VLOOKUP(Table1[[#This Row],[last week date]],Table1[[#All],[Date]:[Overall conversion]],11,FALSE),"NA")</f>
        <v>6.4788126365057666E-2</v>
      </c>
      <c r="N249" s="15">
        <f>IFERROR((Table1[[#This Row],[Orders]]/Table1[[#This Row],[Orders of Same day last week]])-1,"NA")</f>
        <v>-7.7849068606202554E-2</v>
      </c>
      <c r="O249" s="12">
        <f>IFERROR(Table1[[#This Row],[Listing]]/Table1[[#This Row],[listing of same day last week]]-1,"NA")</f>
        <v>1.9801989677181275E-2</v>
      </c>
      <c r="P249" s="6">
        <f>IFERROR(Table1[[#This Row],[Overall conversion]]/Table1[[#This Row],[overall Conversion last week same day]]-1,"NA")</f>
        <v>-9.575492033928612E-2</v>
      </c>
      <c r="Q249" s="6">
        <f>Table1[[#This Row],[Menu]]/Table1[[#This Row],[Listing]]</f>
        <v>0.25</v>
      </c>
      <c r="R249" s="6">
        <f>Table1[[#This Row],[Carts]]/Table1[[#This Row],[Menu]]</f>
        <v>0.40399984621478252</v>
      </c>
      <c r="S249" s="6">
        <f>Table1[[#This Row],[Payments]]/Table1[[#This Row],[Carts]]</f>
        <v>0.69350015536101739</v>
      </c>
      <c r="T249" s="6">
        <f>Table1[[#This Row],[Orders]]/Table1[[#This Row],[Payments]]</f>
        <v>0.83639957543849119</v>
      </c>
      <c r="U249" s="33">
        <f>Table1[[#This Row],[L2M]]/Q242-1</f>
        <v>-1.9607875564000676E-2</v>
      </c>
      <c r="V249" s="33">
        <f>Table1[[#This Row],[M2C]]/R242-1</f>
        <v>-1.9417843887022834E-2</v>
      </c>
      <c r="W249" s="33">
        <f>Table1[[#This Row],[C2P]]/S242-1</f>
        <v>-5.9405391077233194E-2</v>
      </c>
      <c r="X249" s="33">
        <f>Table1[[#This Row],[P2O]]/T242-1</f>
        <v>-3.0128629657788508E-7</v>
      </c>
    </row>
    <row r="250" spans="2:24" x14ac:dyDescent="0.3">
      <c r="B250" s="10">
        <v>43713</v>
      </c>
      <c r="C250" s="8">
        <f>B250</f>
        <v>43713</v>
      </c>
      <c r="D250" s="2">
        <v>20631473</v>
      </c>
      <c r="E250" s="2">
        <v>5261025</v>
      </c>
      <c r="F250" s="2">
        <v>2146498</v>
      </c>
      <c r="G250" s="2">
        <v>1598282</v>
      </c>
      <c r="H250" s="2">
        <v>1284380</v>
      </c>
      <c r="I250" s="11">
        <f>Table1[[#This Row],[Date]]-7</f>
        <v>43706</v>
      </c>
      <c r="J250" s="5">
        <f>IFERROR(VLOOKUP(Table1[[#This Row],[last week date]],Table1[[#All],[Date]:[Orders]],7,FALSE), "NA")</f>
        <v>1310421</v>
      </c>
      <c r="K250" s="5">
        <f>IFERROR(VLOOKUP(Table1[[#This Row],[last week date]],Table1[[#All],[Date]:[Listing]],3,FALSE),"NA")</f>
        <v>21282993</v>
      </c>
      <c r="L250" s="13">
        <f>Table1[[#This Row],[Orders]]/Table1[[#This Row],[Listing]]</f>
        <v>6.22534319289757E-2</v>
      </c>
      <c r="M250" s="13">
        <f>IFERROR(VLOOKUP(Table1[[#This Row],[last week date]],Table1[[#All],[Date]:[Overall conversion]],11,FALSE),"NA")</f>
        <v>6.1571274303383924E-2</v>
      </c>
      <c r="N250" s="15">
        <f>IFERROR((Table1[[#This Row],[Orders]]/Table1[[#This Row],[Orders of Same day last week]])-1,"NA")</f>
        <v>-1.9872239532180869E-2</v>
      </c>
      <c r="O250" s="12">
        <f>IFERROR(Table1[[#This Row],[Listing]]/Table1[[#This Row],[listing of same day last week]]-1,"NA")</f>
        <v>-3.061223578845329E-2</v>
      </c>
      <c r="P250" s="6">
        <f>IFERROR(Table1[[#This Row],[Overall conversion]]/Table1[[#This Row],[overall Conversion last week same day]]-1,"NA")</f>
        <v>1.1079153928673646E-2</v>
      </c>
      <c r="Q250" s="6">
        <f>Table1[[#This Row],[Menu]]/Table1[[#This Row],[Listing]]</f>
        <v>0.25499997019117343</v>
      </c>
      <c r="R250" s="6">
        <f>Table1[[#This Row],[Carts]]/Table1[[#This Row],[Menu]]</f>
        <v>0.40799996198459426</v>
      </c>
      <c r="S250" s="6">
        <f>Table1[[#This Row],[Payments]]/Table1[[#This Row],[Carts]]</f>
        <v>0.74459980861850328</v>
      </c>
      <c r="T250" s="6">
        <f>Table1[[#This Row],[Orders]]/Table1[[#This Row],[Payments]]</f>
        <v>0.80360036589287742</v>
      </c>
      <c r="U250" s="33">
        <f>Table1[[#This Row],[L2M]]/Q243-1</f>
        <v>4.0816261749863747E-2</v>
      </c>
      <c r="V250" s="33">
        <f>Table1[[#This Row],[M2C]]/R243-1</f>
        <v>4.0816502484330108E-2</v>
      </c>
      <c r="W250" s="33">
        <f>Table1[[#This Row],[C2P]]/S243-1</f>
        <v>-2.8571804120163025E-2</v>
      </c>
      <c r="X250" s="33">
        <f>Table1[[#This Row],[P2O]]/T243-1</f>
        <v>-3.9215002461799098E-2</v>
      </c>
    </row>
    <row r="251" spans="2:24" x14ac:dyDescent="0.3">
      <c r="B251" s="10">
        <v>43714</v>
      </c>
      <c r="C251" s="8">
        <f>B251</f>
        <v>43714</v>
      </c>
      <c r="D251" s="2">
        <v>20848646</v>
      </c>
      <c r="E251" s="2">
        <v>5264283</v>
      </c>
      <c r="F251" s="2">
        <v>2084656</v>
      </c>
      <c r="G251" s="2">
        <v>1460927</v>
      </c>
      <c r="H251" s="2">
        <v>1233898</v>
      </c>
      <c r="I251" s="11">
        <f>Table1[[#This Row],[Date]]-7</f>
        <v>43707</v>
      </c>
      <c r="J251" s="5">
        <f>IFERROR(VLOOKUP(Table1[[#This Row],[last week date]],Table1[[#All],[Date]:[Orders]],7,FALSE), "NA")</f>
        <v>1210693</v>
      </c>
      <c r="K251" s="5">
        <f>IFERROR(VLOOKUP(Table1[[#This Row],[last week date]],Table1[[#All],[Date]:[Listing]],3,FALSE),"NA")</f>
        <v>21934513</v>
      </c>
      <c r="L251" s="13">
        <f>Table1[[#This Row],[Orders]]/Table1[[#This Row],[Listing]]</f>
        <v>5.9183603577901416E-2</v>
      </c>
      <c r="M251" s="13">
        <f>IFERROR(VLOOKUP(Table1[[#This Row],[last week date]],Table1[[#All],[Date]:[Overall conversion]],11,FALSE),"NA")</f>
        <v>5.5195800335298077E-2</v>
      </c>
      <c r="N251" s="15">
        <f>IFERROR((Table1[[#This Row],[Orders]]/Table1[[#This Row],[Orders of Same day last week]])-1,"NA")</f>
        <v>1.9166708653638898E-2</v>
      </c>
      <c r="O251" s="12">
        <f>IFERROR(Table1[[#This Row],[Listing]]/Table1[[#This Row],[listing of same day last week]]-1,"NA")</f>
        <v>-4.9504951397826846E-2</v>
      </c>
      <c r="P251" s="6">
        <f>IFERROR(Table1[[#This Row],[Overall conversion]]/Table1[[#This Row],[overall Conversion last week same day]]-1,"NA")</f>
        <v>7.2248309081100803E-2</v>
      </c>
      <c r="Q251" s="6">
        <f>Table1[[#This Row],[Menu]]/Table1[[#This Row],[Listing]]</f>
        <v>0.25249999448405425</v>
      </c>
      <c r="R251" s="6">
        <f>Table1[[#This Row],[Carts]]/Table1[[#This Row],[Menu]]</f>
        <v>0.3959999870827613</v>
      </c>
      <c r="S251" s="6">
        <f>Table1[[#This Row],[Payments]]/Table1[[#This Row],[Carts]]</f>
        <v>0.70080003607309793</v>
      </c>
      <c r="T251" s="6">
        <f>Table1[[#This Row],[Orders]]/Table1[[#This Row],[Payments]]</f>
        <v>0.84459935369802874</v>
      </c>
      <c r="U251" s="33">
        <f>Table1[[#This Row],[L2M]]/Q244-1</f>
        <v>4.1237169446747934E-2</v>
      </c>
      <c r="V251" s="33">
        <f>Table1[[#This Row],[M2C]]/R244-1</f>
        <v>-9.9997531114558447E-3</v>
      </c>
      <c r="W251" s="33">
        <f>Table1[[#This Row],[C2P]]/S244-1</f>
        <v>-2.0408329210253151E-2</v>
      </c>
      <c r="X251" s="33">
        <f>Table1[[#This Row],[P2O]]/T244-1</f>
        <v>6.1855254512489743E-2</v>
      </c>
    </row>
    <row r="252" spans="2:24" x14ac:dyDescent="0.3">
      <c r="B252" s="10">
        <v>43715</v>
      </c>
      <c r="C252" s="8">
        <f>B252</f>
        <v>43715</v>
      </c>
      <c r="D252" s="2">
        <v>46685340</v>
      </c>
      <c r="E252" s="2">
        <v>9313725</v>
      </c>
      <c r="F252" s="2">
        <v>3135000</v>
      </c>
      <c r="G252" s="2">
        <v>2025210</v>
      </c>
      <c r="H252" s="2">
        <v>1500680</v>
      </c>
      <c r="I252" s="11">
        <f>Table1[[#This Row],[Date]]-7</f>
        <v>43708</v>
      </c>
      <c r="J252" s="5">
        <f>IFERROR(VLOOKUP(Table1[[#This Row],[last week date]],Table1[[#All],[Date]:[Orders]],7,FALSE), "NA")</f>
        <v>1663518</v>
      </c>
      <c r="K252" s="5">
        <f>IFERROR(VLOOKUP(Table1[[#This Row],[last week date]],Table1[[#All],[Date]:[Listing]],3,FALSE),"NA")</f>
        <v>45338648</v>
      </c>
      <c r="L252" s="13">
        <f>Table1[[#This Row],[Orders]]/Table1[[#This Row],[Listing]]</f>
        <v>3.2144566152886536E-2</v>
      </c>
      <c r="M252" s="13">
        <f>IFERROR(VLOOKUP(Table1[[#This Row],[last week date]],Table1[[#All],[Date]:[Overall conversion]],11,FALSE),"NA")</f>
        <v>3.6690948525858115E-2</v>
      </c>
      <c r="N252" s="15">
        <f>IFERROR((Table1[[#This Row],[Orders]]/Table1[[#This Row],[Orders of Same day last week]])-1,"NA")</f>
        <v>-9.7887729498568721E-2</v>
      </c>
      <c r="O252" s="12">
        <f>IFERROR(Table1[[#This Row],[Listing]]/Table1[[#This Row],[listing of same day last week]]-1,"NA")</f>
        <v>2.9702958941342894E-2</v>
      </c>
      <c r="P252" s="6">
        <f>IFERROR(Table1[[#This Row],[Overall conversion]]/Table1[[#This Row],[overall Conversion last week same day]]-1,"NA")</f>
        <v>-0.12391018917833363</v>
      </c>
      <c r="Q252" s="6">
        <f>Table1[[#This Row],[Menu]]/Table1[[#This Row],[Listing]]</f>
        <v>0.19949999293139989</v>
      </c>
      <c r="R252" s="6">
        <f>Table1[[#This Row],[Carts]]/Table1[[#This Row],[Menu]]</f>
        <v>0.3366000177157904</v>
      </c>
      <c r="S252" s="6">
        <f>Table1[[#This Row],[Payments]]/Table1[[#This Row],[Carts]]</f>
        <v>0.64600000000000002</v>
      </c>
      <c r="T252" s="6">
        <f>Table1[[#This Row],[Orders]]/Table1[[#This Row],[Payments]]</f>
        <v>0.74099969879666805</v>
      </c>
      <c r="U252" s="33">
        <f>Table1[[#This Row],[L2M]]/Q245-1</f>
        <v>-2.0618528029265004E-2</v>
      </c>
      <c r="V252" s="33">
        <f>Table1[[#This Row],[M2C]]/R245-1</f>
        <v>-4.8076746117372893E-2</v>
      </c>
      <c r="W252" s="33">
        <f>Table1[[#This Row],[C2P]]/S245-1</f>
        <v>-3.061232400838132E-2</v>
      </c>
      <c r="X252" s="33">
        <f>Table1[[#This Row],[P2O]]/T245-1</f>
        <v>-3.0612722850452578E-2</v>
      </c>
    </row>
    <row r="253" spans="2:24" x14ac:dyDescent="0.3">
      <c r="B253" s="10">
        <v>43716</v>
      </c>
      <c r="C253" s="8">
        <f>B253</f>
        <v>43716</v>
      </c>
      <c r="D253" s="2">
        <v>43094160</v>
      </c>
      <c r="E253" s="2">
        <v>9230769</v>
      </c>
      <c r="F253" s="2">
        <v>3169846</v>
      </c>
      <c r="G253" s="2">
        <v>2133940</v>
      </c>
      <c r="H253" s="2">
        <v>1697763</v>
      </c>
      <c r="I253" s="11">
        <f>Table1[[#This Row],[Date]]-7</f>
        <v>43709</v>
      </c>
      <c r="J253" s="5">
        <f>IFERROR(VLOOKUP(Table1[[#This Row],[last week date]],Table1[[#All],[Date]:[Orders]],7,FALSE), "NA")</f>
        <v>1660788</v>
      </c>
      <c r="K253" s="5">
        <f>IFERROR(VLOOKUP(Table1[[#This Row],[last week date]],Table1[[#All],[Date]:[Listing]],3,FALSE),"NA")</f>
        <v>42645263</v>
      </c>
      <c r="L253" s="13">
        <f>Table1[[#This Row],[Orders]]/Table1[[#This Row],[Listing]]</f>
        <v>3.9396591092621364E-2</v>
      </c>
      <c r="M253" s="13">
        <f>IFERROR(VLOOKUP(Table1[[#This Row],[last week date]],Table1[[#All],[Date]:[Overall conversion]],11,FALSE),"NA")</f>
        <v>3.8944255074707827E-2</v>
      </c>
      <c r="N253" s="15">
        <f>IFERROR((Table1[[#This Row],[Orders]]/Table1[[#This Row],[Orders of Same day last week]])-1,"NA")</f>
        <v>2.2263527915664216E-2</v>
      </c>
      <c r="O253" s="12">
        <f>IFERROR(Table1[[#This Row],[Listing]]/Table1[[#This Row],[listing of same day last week]]-1,"NA")</f>
        <v>1.0526303941424953E-2</v>
      </c>
      <c r="P253" s="6">
        <f>IFERROR(Table1[[#This Row],[Overall conversion]]/Table1[[#This Row],[overall Conversion last week same day]]-1,"NA")</f>
        <v>1.1614961360688625E-2</v>
      </c>
      <c r="Q253" s="6">
        <f>Table1[[#This Row],[Menu]]/Table1[[#This Row],[Listing]]</f>
        <v>0.21419999832923997</v>
      </c>
      <c r="R253" s="6">
        <f>Table1[[#This Row],[Carts]]/Table1[[#This Row],[Menu]]</f>
        <v>0.34339999191833315</v>
      </c>
      <c r="S253" s="6">
        <f>Table1[[#This Row],[Payments]]/Table1[[#This Row],[Carts]]</f>
        <v>0.67319989677731973</v>
      </c>
      <c r="T253" s="6">
        <f>Table1[[#This Row],[Orders]]/Table1[[#This Row],[Payments]]</f>
        <v>0.79560015745522372</v>
      </c>
      <c r="U253" s="33">
        <f>Table1[[#This Row],[L2M]]/Q246-1</f>
        <v>-9.7087040514215461E-3</v>
      </c>
      <c r="V253" s="33">
        <f>Table1[[#This Row],[M2C]]/R246-1</f>
        <v>-2.884602425468108E-2</v>
      </c>
      <c r="W253" s="33">
        <f>Table1[[#This Row],[C2P]]/S246-1</f>
        <v>-1.0000205361436421E-2</v>
      </c>
      <c r="X253" s="33">
        <f>Table1[[#This Row],[P2O]]/T246-1</f>
        <v>6.2500357676679164E-2</v>
      </c>
    </row>
    <row r="254" spans="2:24" x14ac:dyDescent="0.3">
      <c r="B254" s="10">
        <v>43717</v>
      </c>
      <c r="C254" s="8">
        <f>B254</f>
        <v>43717</v>
      </c>
      <c r="D254" s="2">
        <v>21717340</v>
      </c>
      <c r="E254" s="2">
        <v>5375041</v>
      </c>
      <c r="F254" s="2">
        <v>2257517</v>
      </c>
      <c r="G254" s="2">
        <v>1697427</v>
      </c>
      <c r="H254" s="2">
        <v>1419728</v>
      </c>
      <c r="I254" s="11">
        <f>Table1[[#This Row],[Date]]-7</f>
        <v>43710</v>
      </c>
      <c r="J254" s="5">
        <f>IFERROR(VLOOKUP(Table1[[#This Row],[last week date]],Table1[[#All],[Date]:[Orders]],7,FALSE), "NA")</f>
        <v>1335405</v>
      </c>
      <c r="K254" s="5">
        <f>IFERROR(VLOOKUP(Table1[[#This Row],[last week date]],Table1[[#All],[Date]:[Listing]],3,FALSE),"NA")</f>
        <v>22803207</v>
      </c>
      <c r="L254" s="13">
        <f>Table1[[#This Row],[Orders]]/Table1[[#This Row],[Listing]]</f>
        <v>6.5373015295611708E-2</v>
      </c>
      <c r="M254" s="13">
        <f>IFERROR(VLOOKUP(Table1[[#This Row],[last week date]],Table1[[#All],[Date]:[Overall conversion]],11,FALSE),"NA")</f>
        <v>5.8562157507055915E-2</v>
      </c>
      <c r="N254" s="15">
        <f>IFERROR((Table1[[#This Row],[Orders]]/Table1[[#This Row],[Orders of Same day last week]])-1,"NA")</f>
        <v>6.3144139792796983E-2</v>
      </c>
      <c r="O254" s="12">
        <f>IFERROR(Table1[[#This Row],[Listing]]/Table1[[#This Row],[listing of same day last week]]-1,"NA")</f>
        <v>-4.7619047619047672E-2</v>
      </c>
      <c r="P254" s="6">
        <f>IFERROR(Table1[[#This Row],[Overall conversion]]/Table1[[#This Row],[overall Conversion last week same day]]-1,"NA")</f>
        <v>0.11630134678243675</v>
      </c>
      <c r="Q254" s="6">
        <f>Table1[[#This Row],[Menu]]/Table1[[#This Row],[Listing]]</f>
        <v>0.24749997006999935</v>
      </c>
      <c r="R254" s="6">
        <f>Table1[[#This Row],[Carts]]/Table1[[#This Row],[Menu]]</f>
        <v>0.41999995907007964</v>
      </c>
      <c r="S254" s="6">
        <f>Table1[[#This Row],[Payments]]/Table1[[#This Row],[Carts]]</f>
        <v>0.75189998569224503</v>
      </c>
      <c r="T254" s="6">
        <f>Table1[[#This Row],[Orders]]/Table1[[#This Row],[Payments]]</f>
        <v>0.83640003369806182</v>
      </c>
      <c r="U254" s="33">
        <f>Table1[[#This Row],[L2M]]/Q247-1</f>
        <v>2.061856201434531E-2</v>
      </c>
      <c r="V254" s="33">
        <f>Table1[[#This Row],[M2C]]/R247-1</f>
        <v>1.9417431867834622E-2</v>
      </c>
      <c r="W254" s="33">
        <f>Table1[[#This Row],[C2P]]/S247-1</f>
        <v>9.8041123622520931E-3</v>
      </c>
      <c r="X254" s="33">
        <f>Table1[[#This Row],[P2O]]/T247-1</f>
        <v>6.249964944367048E-2</v>
      </c>
    </row>
    <row r="255" spans="2:24" x14ac:dyDescent="0.3">
      <c r="B255" s="10">
        <v>43718</v>
      </c>
      <c r="C255" s="8">
        <f>B255</f>
        <v>43718</v>
      </c>
      <c r="D255" s="2">
        <v>22368860</v>
      </c>
      <c r="E255" s="2">
        <v>5480370</v>
      </c>
      <c r="F255" s="2">
        <v>2126383</v>
      </c>
      <c r="G255" s="2">
        <v>1505692</v>
      </c>
      <c r="H255" s="2">
        <v>1185281</v>
      </c>
      <c r="I255" s="11">
        <f>Table1[[#This Row],[Date]]-7</f>
        <v>43711</v>
      </c>
      <c r="J255" s="5">
        <f>IFERROR(VLOOKUP(Table1[[#This Row],[last week date]],Table1[[#All],[Date]:[Orders]],7,FALSE), "NA")</f>
        <v>1170762</v>
      </c>
      <c r="K255" s="5">
        <f>IFERROR(VLOOKUP(Table1[[#This Row],[last week date]],Table1[[#All],[Date]:[Listing]],3,FALSE),"NA")</f>
        <v>22586034</v>
      </c>
      <c r="L255" s="13">
        <f>Table1[[#This Row],[Orders]]/Table1[[#This Row],[Listing]]</f>
        <v>5.2987993129734817E-2</v>
      </c>
      <c r="M255" s="13">
        <f>IFERROR(VLOOKUP(Table1[[#This Row],[last week date]],Table1[[#All],[Date]:[Overall conversion]],11,FALSE),"NA")</f>
        <v>5.1835660922143305E-2</v>
      </c>
      <c r="N255" s="15">
        <f>IFERROR((Table1[[#This Row],[Orders]]/Table1[[#This Row],[Orders of Same day last week]])-1,"NA")</f>
        <v>1.2401324949050219E-2</v>
      </c>
      <c r="O255" s="12">
        <f>IFERROR(Table1[[#This Row],[Listing]]/Table1[[#This Row],[listing of same day last week]]-1,"NA")</f>
        <v>-9.6154110101844825E-3</v>
      </c>
      <c r="P255" s="6">
        <f>IFERROR(Table1[[#This Row],[Overall conversion]]/Table1[[#This Row],[overall Conversion last week same day]]-1,"NA")</f>
        <v>2.2230491269751518E-2</v>
      </c>
      <c r="Q255" s="6">
        <f>Table1[[#This Row],[Menu]]/Table1[[#This Row],[Listing]]</f>
        <v>0.24499996870649643</v>
      </c>
      <c r="R255" s="6">
        <f>Table1[[#This Row],[Carts]]/Table1[[#This Row],[Menu]]</f>
        <v>0.38799989781711819</v>
      </c>
      <c r="S255" s="6">
        <f>Table1[[#This Row],[Payments]]/Table1[[#This Row],[Carts]]</f>
        <v>0.70810009297478393</v>
      </c>
      <c r="T255" s="6">
        <f>Table1[[#This Row],[Orders]]/Table1[[#This Row],[Payments]]</f>
        <v>0.7872001710841261</v>
      </c>
      <c r="U255" s="33">
        <f>Table1[[#This Row],[L2M]]/Q248-1</f>
        <v>-2.9702994700507079E-2</v>
      </c>
      <c r="V255" s="33">
        <f>Table1[[#This Row],[M2C]]/R248-1</f>
        <v>2.105271133088249E-2</v>
      </c>
      <c r="W255" s="33">
        <f>Table1[[#This Row],[C2P]]/S248-1</f>
        <v>2.1052739488583772E-2</v>
      </c>
      <c r="X255" s="33">
        <f>Table1[[#This Row],[P2O]]/T248-1</f>
        <v>1.0526721846982889E-2</v>
      </c>
    </row>
    <row r="256" spans="2:24" x14ac:dyDescent="0.3">
      <c r="B256" s="10">
        <v>43719</v>
      </c>
      <c r="C256" s="8">
        <f>B256</f>
        <v>43719</v>
      </c>
      <c r="D256" s="2">
        <v>21065820</v>
      </c>
      <c r="E256" s="2">
        <v>5055796</v>
      </c>
      <c r="F256" s="2">
        <v>1981872</v>
      </c>
      <c r="G256" s="2">
        <v>1504637</v>
      </c>
      <c r="H256" s="2">
        <v>1246140</v>
      </c>
      <c r="I256" s="11">
        <f>Table1[[#This Row],[Date]]-7</f>
        <v>43712</v>
      </c>
      <c r="J256" s="5">
        <f>IFERROR(VLOOKUP(Table1[[#This Row],[last week date]],Table1[[#All],[Date]:[Orders]],7,FALSE), "NA")</f>
        <v>1310465</v>
      </c>
      <c r="K256" s="5">
        <f>IFERROR(VLOOKUP(Table1[[#This Row],[last week date]],Table1[[#All],[Date]:[Listing]],3,FALSE),"NA")</f>
        <v>22368860</v>
      </c>
      <c r="L256" s="13">
        <f>Table1[[#This Row],[Orders]]/Table1[[#This Row],[Listing]]</f>
        <v>5.9154592605462311E-2</v>
      </c>
      <c r="M256" s="13">
        <f>IFERROR(VLOOKUP(Table1[[#This Row],[last week date]],Table1[[#All],[Date]:[Overall conversion]],11,FALSE),"NA")</f>
        <v>5.8584344486039969E-2</v>
      </c>
      <c r="N256" s="15">
        <f>IFERROR((Table1[[#This Row],[Orders]]/Table1[[#This Row],[Orders of Same day last week]])-1,"NA")</f>
        <v>-4.9085629909993767E-2</v>
      </c>
      <c r="O256" s="12">
        <f>IFERROR(Table1[[#This Row],[Listing]]/Table1[[#This Row],[listing of same day last week]]-1,"NA")</f>
        <v>-5.8252409823299045E-2</v>
      </c>
      <c r="P256" s="6">
        <f>IFERROR(Table1[[#This Row],[Overall conversion]]/Table1[[#This Row],[overall Conversion last week same day]]-1,"NA")</f>
        <v>9.7337970480873004E-3</v>
      </c>
      <c r="Q256" s="6">
        <f>Table1[[#This Row],[Menu]]/Table1[[#This Row],[Listing]]</f>
        <v>0.2399999620237902</v>
      </c>
      <c r="R256" s="6">
        <f>Table1[[#This Row],[Carts]]/Table1[[#This Row],[Menu]]</f>
        <v>0.39199999367063071</v>
      </c>
      <c r="S256" s="6">
        <f>Table1[[#This Row],[Payments]]/Table1[[#This Row],[Carts]]</f>
        <v>0.75919988778286385</v>
      </c>
      <c r="T256" s="6">
        <f>Table1[[#This Row],[Orders]]/Table1[[#This Row],[Payments]]</f>
        <v>0.82819975847995231</v>
      </c>
      <c r="U256" s="33">
        <f>Table1[[#This Row],[L2M]]/Q249-1</f>
        <v>-4.0000151904839187E-2</v>
      </c>
      <c r="V256" s="33">
        <f>Table1[[#This Row],[M2C]]/R249-1</f>
        <v>-2.9702616613799915E-2</v>
      </c>
      <c r="W256" s="33">
        <f>Table1[[#This Row],[C2P]]/S249-1</f>
        <v>9.4736435044697309E-2</v>
      </c>
      <c r="X256" s="33">
        <f>Table1[[#This Row],[P2O]]/T249-1</f>
        <v>-9.8037077006406514E-3</v>
      </c>
    </row>
    <row r="257" spans="2:24" x14ac:dyDescent="0.3">
      <c r="B257" s="10">
        <v>43720</v>
      </c>
      <c r="C257" s="8">
        <f>B257</f>
        <v>43720</v>
      </c>
      <c r="D257" s="2">
        <v>20848646</v>
      </c>
      <c r="E257" s="2">
        <v>5160040</v>
      </c>
      <c r="F257" s="2">
        <v>2022735</v>
      </c>
      <c r="G257" s="2">
        <v>1535660</v>
      </c>
      <c r="H257" s="2">
        <v>1309611</v>
      </c>
      <c r="I257" s="11">
        <f>Table1[[#This Row],[Date]]-7</f>
        <v>43713</v>
      </c>
      <c r="J257" s="5">
        <f>IFERROR(VLOOKUP(Table1[[#This Row],[last week date]],Table1[[#All],[Date]:[Orders]],7,FALSE), "NA")</f>
        <v>1284380</v>
      </c>
      <c r="K257" s="5">
        <f>IFERROR(VLOOKUP(Table1[[#This Row],[last week date]],Table1[[#All],[Date]:[Listing]],3,FALSE),"NA")</f>
        <v>20631473</v>
      </c>
      <c r="L257" s="13">
        <f>Table1[[#This Row],[Orders]]/Table1[[#This Row],[Listing]]</f>
        <v>6.2815158356087003E-2</v>
      </c>
      <c r="M257" s="13">
        <f>IFERROR(VLOOKUP(Table1[[#This Row],[last week date]],Table1[[#All],[Date]:[Overall conversion]],11,FALSE),"NA")</f>
        <v>6.22534319289757E-2</v>
      </c>
      <c r="N257" s="15">
        <f>IFERROR((Table1[[#This Row],[Orders]]/Table1[[#This Row],[Orders of Same day last week]])-1,"NA")</f>
        <v>1.9644497734315314E-2</v>
      </c>
      <c r="O257" s="12">
        <f>IFERROR(Table1[[#This Row],[Listing]]/Table1[[#This Row],[listing of same day last week]]-1,"NA")</f>
        <v>1.0526296401619062E-2</v>
      </c>
      <c r="P257" s="6">
        <f>IFERROR(Table1[[#This Row],[Overall conversion]]/Table1[[#This Row],[overall Conversion last week same day]]-1,"NA")</f>
        <v>9.0232202419324725E-3</v>
      </c>
      <c r="Q257" s="6">
        <f>Table1[[#This Row],[Menu]]/Table1[[#This Row],[Listing]]</f>
        <v>0.24750000551594573</v>
      </c>
      <c r="R257" s="6">
        <f>Table1[[#This Row],[Carts]]/Table1[[#This Row],[Menu]]</f>
        <v>0.39199986821807581</v>
      </c>
      <c r="S257" s="6">
        <f>Table1[[#This Row],[Payments]]/Table1[[#This Row],[Carts]]</f>
        <v>0.75919979631538481</v>
      </c>
      <c r="T257" s="6">
        <f>Table1[[#This Row],[Orders]]/Table1[[#This Row],[Payments]]</f>
        <v>0.852800098980243</v>
      </c>
      <c r="U257" s="33">
        <f>Table1[[#This Row],[L2M]]/Q250-1</f>
        <v>-2.9411629615505364E-2</v>
      </c>
      <c r="V257" s="33">
        <f>Table1[[#This Row],[M2C]]/R250-1</f>
        <v>-3.9215919748351813E-2</v>
      </c>
      <c r="W257" s="33">
        <f>Table1[[#This Row],[C2P]]/S250-1</f>
        <v>1.9607831653851271E-2</v>
      </c>
      <c r="X257" s="33">
        <f>Table1[[#This Row],[P2O]]/T250-1</f>
        <v>6.1224129773385538E-2</v>
      </c>
    </row>
    <row r="258" spans="2:24" x14ac:dyDescent="0.3">
      <c r="B258" s="10">
        <v>43721</v>
      </c>
      <c r="C258" s="8">
        <f>B258</f>
        <v>43721</v>
      </c>
      <c r="D258" s="2">
        <v>22803207</v>
      </c>
      <c r="E258" s="2">
        <v>5985841</v>
      </c>
      <c r="F258" s="2">
        <v>2322506</v>
      </c>
      <c r="G258" s="2">
        <v>1610658</v>
      </c>
      <c r="H258" s="2">
        <v>1360362</v>
      </c>
      <c r="I258" s="11">
        <f>Table1[[#This Row],[Date]]-7</f>
        <v>43714</v>
      </c>
      <c r="J258" s="5">
        <f>IFERROR(VLOOKUP(Table1[[#This Row],[last week date]],Table1[[#All],[Date]:[Orders]],7,FALSE), "NA")</f>
        <v>1233898</v>
      </c>
      <c r="K258" s="5">
        <f>IFERROR(VLOOKUP(Table1[[#This Row],[last week date]],Table1[[#All],[Date]:[Listing]],3,FALSE),"NA")</f>
        <v>20848646</v>
      </c>
      <c r="L258" s="13">
        <f>Table1[[#This Row],[Orders]]/Table1[[#This Row],[Listing]]</f>
        <v>5.9656608826995257E-2</v>
      </c>
      <c r="M258" s="13">
        <f>IFERROR(VLOOKUP(Table1[[#This Row],[last week date]],Table1[[#All],[Date]:[Overall conversion]],11,FALSE),"NA")</f>
        <v>5.9183603577901416E-2</v>
      </c>
      <c r="N258" s="15">
        <f>IFERROR((Table1[[#This Row],[Orders]]/Table1[[#This Row],[Orders of Same day last week]])-1,"NA")</f>
        <v>0.10249145391272219</v>
      </c>
      <c r="O258" s="12">
        <f>IFERROR(Table1[[#This Row],[Listing]]/Table1[[#This Row],[listing of same day last week]]-1,"NA")</f>
        <v>9.3750020984576077E-2</v>
      </c>
      <c r="P258" s="6">
        <f>IFERROR(Table1[[#This Row],[Overall conversion]]/Table1[[#This Row],[overall Conversion last week same day]]-1,"NA")</f>
        <v>7.9921670952536328E-3</v>
      </c>
      <c r="Q258" s="6">
        <f>Table1[[#This Row],[Menu]]/Table1[[#This Row],[Listing]]</f>
        <v>0.26249996327270986</v>
      </c>
      <c r="R258" s="6">
        <f>Table1[[#This Row],[Carts]]/Table1[[#This Row],[Menu]]</f>
        <v>0.387999948545242</v>
      </c>
      <c r="S258" s="6">
        <f>Table1[[#This Row],[Payments]]/Table1[[#This Row],[Carts]]</f>
        <v>0.69350003832067608</v>
      </c>
      <c r="T258" s="6">
        <f>Table1[[#This Row],[Orders]]/Table1[[#This Row],[Payments]]</f>
        <v>0.84460015720283266</v>
      </c>
      <c r="U258" s="33">
        <f>Table1[[#This Row],[L2M]]/Q251-1</f>
        <v>3.9603837651913887E-2</v>
      </c>
      <c r="V258" s="33">
        <f>Table1[[#This Row],[M2C]]/R251-1</f>
        <v>-2.020211817796691E-2</v>
      </c>
      <c r="W258" s="33">
        <f>Table1[[#This Row],[C2P]]/S251-1</f>
        <v>-1.0416662923316999E-2</v>
      </c>
      <c r="X258" s="33">
        <f>Table1[[#This Row],[P2O]]/T251-1</f>
        <v>9.5134432731569518E-7</v>
      </c>
    </row>
    <row r="259" spans="2:24" x14ac:dyDescent="0.3">
      <c r="B259" s="10">
        <v>43722</v>
      </c>
      <c r="C259" s="8">
        <f>B259</f>
        <v>43722</v>
      </c>
      <c r="D259" s="2">
        <v>44440853</v>
      </c>
      <c r="E259" s="2">
        <v>9332579</v>
      </c>
      <c r="F259" s="2">
        <v>1396153</v>
      </c>
      <c r="G259" s="2">
        <v>939890</v>
      </c>
      <c r="H259" s="2">
        <v>696459</v>
      </c>
      <c r="I259" s="11">
        <f>Table1[[#This Row],[Date]]-7</f>
        <v>43715</v>
      </c>
      <c r="J259" s="5">
        <f>IFERROR(VLOOKUP(Table1[[#This Row],[last week date]],Table1[[#All],[Date]:[Orders]],7,FALSE), "NA")</f>
        <v>1500680</v>
      </c>
      <c r="K259" s="5">
        <f>IFERROR(VLOOKUP(Table1[[#This Row],[last week date]],Table1[[#All],[Date]:[Listing]],3,FALSE),"NA")</f>
        <v>46685340</v>
      </c>
      <c r="L259" s="13">
        <f>Table1[[#This Row],[Orders]]/Table1[[#This Row],[Listing]]</f>
        <v>1.5671593882322647E-2</v>
      </c>
      <c r="M259" s="13">
        <f>IFERROR(VLOOKUP(Table1[[#This Row],[last week date]],Table1[[#All],[Date]:[Overall conversion]],11,FALSE),"NA")</f>
        <v>3.2144566152886536E-2</v>
      </c>
      <c r="N259" s="15">
        <f>IFERROR((Table1[[#This Row],[Orders]]/Table1[[#This Row],[Orders of Same day last week]])-1,"NA")</f>
        <v>-0.53590439000986212</v>
      </c>
      <c r="O259" s="12">
        <f>IFERROR(Table1[[#This Row],[Listing]]/Table1[[#This Row],[listing of same day last week]]-1,"NA")</f>
        <v>-4.8076912366922908E-2</v>
      </c>
      <c r="P259" s="6">
        <f>IFERROR(Table1[[#This Row],[Overall conversion]]/Table1[[#This Row],[overall Conversion last week same day]]-1,"NA")</f>
        <v>-0.51246522327334754</v>
      </c>
      <c r="Q259" s="6">
        <f>Table1[[#This Row],[Menu]]/Table1[[#This Row],[Listing]]</f>
        <v>0.20999999707476361</v>
      </c>
      <c r="R259" s="6">
        <f>Table1[[#This Row],[Carts]]/Table1[[#This Row],[Menu]]</f>
        <v>0.14959991230719827</v>
      </c>
      <c r="S259" s="6">
        <f>Table1[[#This Row],[Payments]]/Table1[[#This Row],[Carts]]</f>
        <v>0.67319985703572605</v>
      </c>
      <c r="T259" s="6">
        <f>Table1[[#This Row],[Orders]]/Table1[[#This Row],[Payments]]</f>
        <v>0.74100054261668924</v>
      </c>
      <c r="U259" s="33">
        <f>Table1[[#This Row],[L2M]]/Q252-1</f>
        <v>5.263160158092961E-2</v>
      </c>
      <c r="V259" s="33">
        <f>Table1[[#This Row],[M2C]]/R252-1</f>
        <v>-0.55555583947261233</v>
      </c>
      <c r="W259" s="33">
        <f>Table1[[#This Row],[C2P]]/S252-1</f>
        <v>4.2105041850968972E-2</v>
      </c>
      <c r="X259" s="33">
        <f>Table1[[#This Row],[P2O]]/T252-1</f>
        <v>1.1387589260447584E-6</v>
      </c>
    </row>
    <row r="260" spans="2:24" x14ac:dyDescent="0.3">
      <c r="B260" s="10">
        <v>43723</v>
      </c>
      <c r="C260" s="8">
        <f>B260</f>
        <v>43723</v>
      </c>
      <c r="D260" s="2">
        <v>46236443</v>
      </c>
      <c r="E260" s="2">
        <v>9515460</v>
      </c>
      <c r="F260" s="2">
        <v>3364666</v>
      </c>
      <c r="G260" s="2">
        <v>2333732</v>
      </c>
      <c r="H260" s="2">
        <v>1856717</v>
      </c>
      <c r="I260" s="11">
        <f>Table1[[#This Row],[Date]]-7</f>
        <v>43716</v>
      </c>
      <c r="J260" s="5">
        <f>IFERROR(VLOOKUP(Table1[[#This Row],[last week date]],Table1[[#All],[Date]:[Orders]],7,FALSE), "NA")</f>
        <v>1697763</v>
      </c>
      <c r="K260" s="5">
        <f>IFERROR(VLOOKUP(Table1[[#This Row],[last week date]],Table1[[#All],[Date]:[Listing]],3,FALSE),"NA")</f>
        <v>43094160</v>
      </c>
      <c r="L260" s="13">
        <f>Table1[[#This Row],[Orders]]/Table1[[#This Row],[Listing]]</f>
        <v>4.0157003426928843E-2</v>
      </c>
      <c r="M260" s="13">
        <f>IFERROR(VLOOKUP(Table1[[#This Row],[last week date]],Table1[[#All],[Date]:[Overall conversion]],11,FALSE),"NA")</f>
        <v>3.9396591092621364E-2</v>
      </c>
      <c r="N260" s="15">
        <f>IFERROR((Table1[[#This Row],[Orders]]/Table1[[#This Row],[Orders of Same day last week]])-1,"NA")</f>
        <v>9.3625553154356611E-2</v>
      </c>
      <c r="O260" s="12">
        <f>IFERROR(Table1[[#This Row],[Listing]]/Table1[[#This Row],[listing of same day last week]]-1,"NA")</f>
        <v>7.2916678269166812E-2</v>
      </c>
      <c r="P260" s="6">
        <f>IFERROR(Table1[[#This Row],[Overall conversion]]/Table1[[#This Row],[overall Conversion last week same day]]-1,"NA")</f>
        <v>1.9301475412422109E-2</v>
      </c>
      <c r="Q260" s="6">
        <f>Table1[[#This Row],[Menu]]/Table1[[#This Row],[Listing]]</f>
        <v>0.20580000066181561</v>
      </c>
      <c r="R260" s="6">
        <f>Table1[[#This Row],[Carts]]/Table1[[#This Row],[Menu]]</f>
        <v>0.35359993105955989</v>
      </c>
      <c r="S260" s="6">
        <f>Table1[[#This Row],[Payments]]/Table1[[#This Row],[Carts]]</f>
        <v>0.69359989966314639</v>
      </c>
      <c r="T260" s="6">
        <f>Table1[[#This Row],[Orders]]/Table1[[#This Row],[Payments]]</f>
        <v>0.79559992321311956</v>
      </c>
      <c r="U260" s="33">
        <f>Table1[[#This Row],[L2M]]/Q253-1</f>
        <v>-3.9215675690683183E-2</v>
      </c>
      <c r="V260" s="33">
        <f>Table1[[#This Row],[M2C]]/R253-1</f>
        <v>2.9702793771912761E-2</v>
      </c>
      <c r="W260" s="33">
        <f>Table1[[#This Row],[C2P]]/S253-1</f>
        <v>3.0303039236166951E-2</v>
      </c>
      <c r="X260" s="33">
        <f>Table1[[#This Row],[P2O]]/T253-1</f>
        <v>-2.9442189264372587E-7</v>
      </c>
    </row>
    <row r="261" spans="2:24" x14ac:dyDescent="0.3">
      <c r="B261" s="10">
        <v>43724</v>
      </c>
      <c r="C261" s="8">
        <f>B261</f>
        <v>43724</v>
      </c>
      <c r="D261" s="2">
        <v>20631473</v>
      </c>
      <c r="E261" s="2">
        <v>5106289</v>
      </c>
      <c r="F261" s="2">
        <v>1960815</v>
      </c>
      <c r="G261" s="2">
        <v>1445709</v>
      </c>
      <c r="H261" s="2">
        <v>1161771</v>
      </c>
      <c r="I261" s="11">
        <f>Table1[[#This Row],[Date]]-7</f>
        <v>43717</v>
      </c>
      <c r="J261" s="5">
        <f>IFERROR(VLOOKUP(Table1[[#This Row],[last week date]],Table1[[#All],[Date]:[Orders]],7,FALSE), "NA")</f>
        <v>1419728</v>
      </c>
      <c r="K261" s="5">
        <f>IFERROR(VLOOKUP(Table1[[#This Row],[last week date]],Table1[[#All],[Date]:[Listing]],3,FALSE),"NA")</f>
        <v>21717340</v>
      </c>
      <c r="L261" s="13">
        <f>Table1[[#This Row],[Orders]]/Table1[[#This Row],[Listing]]</f>
        <v>5.631061824814932E-2</v>
      </c>
      <c r="M261" s="13">
        <f>IFERROR(VLOOKUP(Table1[[#This Row],[last week date]],Table1[[#All],[Date]:[Overall conversion]],11,FALSE),"NA")</f>
        <v>6.5373015295611708E-2</v>
      </c>
      <c r="N261" s="15">
        <f>IFERROR((Table1[[#This Row],[Orders]]/Table1[[#This Row],[Orders of Same day last week]])-1,"NA")</f>
        <v>-0.18169466263960421</v>
      </c>
      <c r="O261" s="12">
        <f>IFERROR(Table1[[#This Row],[Listing]]/Table1[[#This Row],[listing of same day last week]]-1,"NA")</f>
        <v>-5.0000000000000044E-2</v>
      </c>
      <c r="P261" s="6">
        <f>IFERROR(Table1[[#This Row],[Overall conversion]]/Table1[[#This Row],[overall Conversion last week same day]]-1,"NA")</f>
        <v>-0.1386259606732676</v>
      </c>
      <c r="Q261" s="6">
        <f>Table1[[#This Row],[Menu]]/Table1[[#This Row],[Listing]]</f>
        <v>0.24749997249348119</v>
      </c>
      <c r="R261" s="6">
        <f>Table1[[#This Row],[Carts]]/Table1[[#This Row],[Menu]]</f>
        <v>0.38400000470008649</v>
      </c>
      <c r="S261" s="6">
        <f>Table1[[#This Row],[Payments]]/Table1[[#This Row],[Carts]]</f>
        <v>0.73730005125419784</v>
      </c>
      <c r="T261" s="6">
        <f>Table1[[#This Row],[Orders]]/Table1[[#This Row],[Payments]]</f>
        <v>0.80359947956331457</v>
      </c>
      <c r="U261" s="33">
        <f>Table1[[#This Row],[L2M]]/Q254-1</f>
        <v>9.7918468888735788E-9</v>
      </c>
      <c r="V261" s="33">
        <f>Table1[[#This Row],[M2C]]/R254-1</f>
        <v>-8.571418542444742E-2</v>
      </c>
      <c r="W261" s="33">
        <f>Table1[[#This Row],[C2P]]/S254-1</f>
        <v>-1.9417388902602029E-2</v>
      </c>
      <c r="X261" s="33">
        <f>Table1[[#This Row],[P2O]]/T254-1</f>
        <v>-3.9216347218116177E-2</v>
      </c>
    </row>
    <row r="262" spans="2:24" x14ac:dyDescent="0.3">
      <c r="B262" s="10">
        <v>43725</v>
      </c>
      <c r="C262" s="8">
        <f>B262</f>
        <v>43725</v>
      </c>
      <c r="D262" s="2">
        <v>22368860</v>
      </c>
      <c r="E262" s="2">
        <v>5312604</v>
      </c>
      <c r="F262" s="2">
        <v>2188793</v>
      </c>
      <c r="G262" s="2">
        <v>1581840</v>
      </c>
      <c r="H262" s="2">
        <v>1361964</v>
      </c>
      <c r="I262" s="11">
        <f>Table1[[#This Row],[Date]]-7</f>
        <v>43718</v>
      </c>
      <c r="J262" s="5">
        <f>IFERROR(VLOOKUP(Table1[[#This Row],[last week date]],Table1[[#All],[Date]:[Orders]],7,FALSE), "NA")</f>
        <v>1185281</v>
      </c>
      <c r="K262" s="5">
        <f>IFERROR(VLOOKUP(Table1[[#This Row],[last week date]],Table1[[#All],[Date]:[Listing]],3,FALSE),"NA")</f>
        <v>22368860</v>
      </c>
      <c r="L262" s="13">
        <f>Table1[[#This Row],[Orders]]/Table1[[#This Row],[Listing]]</f>
        <v>6.0886607542807281E-2</v>
      </c>
      <c r="M262" s="13">
        <f>IFERROR(VLOOKUP(Table1[[#This Row],[last week date]],Table1[[#All],[Date]:[Overall conversion]],11,FALSE),"NA")</f>
        <v>5.2987993129734817E-2</v>
      </c>
      <c r="N262" s="15">
        <f>IFERROR((Table1[[#This Row],[Orders]]/Table1[[#This Row],[Orders of Same day last week]])-1,"NA")</f>
        <v>0.14906423033862848</v>
      </c>
      <c r="O262" s="12">
        <f>IFERROR(Table1[[#This Row],[Listing]]/Table1[[#This Row],[listing of same day last week]]-1,"NA")</f>
        <v>0</v>
      </c>
      <c r="P262" s="6">
        <f>IFERROR(Table1[[#This Row],[Overall conversion]]/Table1[[#This Row],[overall Conversion last week same day]]-1,"NA")</f>
        <v>0.1490642303386287</v>
      </c>
      <c r="Q262" s="6">
        <f>Table1[[#This Row],[Menu]]/Table1[[#This Row],[Listing]]</f>
        <v>0.23749998882374873</v>
      </c>
      <c r="R262" s="6">
        <f>Table1[[#This Row],[Carts]]/Table1[[#This Row],[Menu]]</f>
        <v>0.41200002861120461</v>
      </c>
      <c r="S262" s="6">
        <f>Table1[[#This Row],[Payments]]/Table1[[#This Row],[Carts]]</f>
        <v>0.72269967968647564</v>
      </c>
      <c r="T262" s="6">
        <f>Table1[[#This Row],[Orders]]/Table1[[#This Row],[Payments]]</f>
        <v>0.86099984827795484</v>
      </c>
      <c r="U262" s="33">
        <f>Table1[[#This Row],[L2M]]/Q255-1</f>
        <v>-3.0612166696774024E-2</v>
      </c>
      <c r="V262" s="33">
        <f>Table1[[#This Row],[M2C]]/R255-1</f>
        <v>6.1856023491528855E-2</v>
      </c>
      <c r="W262" s="33">
        <f>Table1[[#This Row],[C2P]]/S255-1</f>
        <v>2.0617970335744085E-2</v>
      </c>
      <c r="X262" s="33">
        <f>Table1[[#This Row],[P2O]]/T255-1</f>
        <v>9.3749569556358603E-2</v>
      </c>
    </row>
    <row r="263" spans="2:24" x14ac:dyDescent="0.3">
      <c r="B263" s="10">
        <v>43726</v>
      </c>
      <c r="C263" s="8">
        <f>B263</f>
        <v>43726</v>
      </c>
      <c r="D263" s="2">
        <v>21500167</v>
      </c>
      <c r="E263" s="2">
        <v>5643793</v>
      </c>
      <c r="F263" s="2">
        <v>2144641</v>
      </c>
      <c r="G263" s="2">
        <v>1502964</v>
      </c>
      <c r="H263" s="2">
        <v>1195458</v>
      </c>
      <c r="I263" s="11">
        <f>Table1[[#This Row],[Date]]-7</f>
        <v>43719</v>
      </c>
      <c r="J263" s="5">
        <f>IFERROR(VLOOKUP(Table1[[#This Row],[last week date]],Table1[[#All],[Date]:[Orders]],7,FALSE), "NA")</f>
        <v>1246140</v>
      </c>
      <c r="K263" s="5">
        <f>IFERROR(VLOOKUP(Table1[[#This Row],[last week date]],Table1[[#All],[Date]:[Listing]],3,FALSE),"NA")</f>
        <v>21065820</v>
      </c>
      <c r="L263" s="13">
        <f>Table1[[#This Row],[Orders]]/Table1[[#This Row],[Listing]]</f>
        <v>5.5602265787051797E-2</v>
      </c>
      <c r="M263" s="13">
        <f>IFERROR(VLOOKUP(Table1[[#This Row],[last week date]],Table1[[#All],[Date]:[Overall conversion]],11,FALSE),"NA")</f>
        <v>5.9154592605462311E-2</v>
      </c>
      <c r="N263" s="15">
        <f>IFERROR((Table1[[#This Row],[Orders]]/Table1[[#This Row],[Orders of Same day last week]])-1,"NA")</f>
        <v>-4.0671192642881215E-2</v>
      </c>
      <c r="O263" s="12">
        <f>IFERROR(Table1[[#This Row],[Listing]]/Table1[[#This Row],[listing of same day last week]]-1,"NA")</f>
        <v>2.0618565999329652E-2</v>
      </c>
      <c r="P263" s="6">
        <f>IFERROR(Table1[[#This Row],[Overall conversion]]/Table1[[#This Row],[overall Conversion last week same day]]-1,"NA")</f>
        <v>-6.0051581152846811E-2</v>
      </c>
      <c r="Q263" s="6">
        <f>Table1[[#This Row],[Menu]]/Table1[[#This Row],[Listing]]</f>
        <v>0.26249996104681417</v>
      </c>
      <c r="R263" s="6">
        <f>Table1[[#This Row],[Carts]]/Table1[[#This Row],[Menu]]</f>
        <v>0.37999993975682667</v>
      </c>
      <c r="S263" s="6">
        <f>Table1[[#This Row],[Payments]]/Table1[[#This Row],[Carts]]</f>
        <v>0.70079980752023296</v>
      </c>
      <c r="T263" s="6">
        <f>Table1[[#This Row],[Orders]]/Table1[[#This Row],[Payments]]</f>
        <v>0.79540028902887894</v>
      </c>
      <c r="U263" s="33">
        <f>Table1[[#This Row],[L2M]]/Q256-1</f>
        <v>9.3750010763725244E-2</v>
      </c>
      <c r="V263" s="33">
        <f>Table1[[#This Row],[M2C]]/R256-1</f>
        <v>-3.0612382927451831E-2</v>
      </c>
      <c r="W263" s="33">
        <f>Table1[[#This Row],[C2P]]/S256-1</f>
        <v>-7.6923194013081453E-2</v>
      </c>
      <c r="X263" s="33">
        <f>Table1[[#This Row],[P2O]]/T256-1</f>
        <v>-3.9603331340342773E-2</v>
      </c>
    </row>
    <row r="264" spans="2:24" x14ac:dyDescent="0.3">
      <c r="B264" s="10">
        <v>43727</v>
      </c>
      <c r="C264" s="8">
        <f>B264</f>
        <v>43727</v>
      </c>
      <c r="D264" s="2">
        <v>21282993</v>
      </c>
      <c r="E264" s="2">
        <v>5054710</v>
      </c>
      <c r="F264" s="2">
        <v>2062322</v>
      </c>
      <c r="G264" s="2">
        <v>1535605</v>
      </c>
      <c r="H264" s="2">
        <v>1259196</v>
      </c>
      <c r="I264" s="11">
        <f>Table1[[#This Row],[Date]]-7</f>
        <v>43720</v>
      </c>
      <c r="J264" s="5">
        <f>IFERROR(VLOOKUP(Table1[[#This Row],[last week date]],Table1[[#All],[Date]:[Orders]],7,FALSE), "NA")</f>
        <v>1309611</v>
      </c>
      <c r="K264" s="5">
        <f>IFERROR(VLOOKUP(Table1[[#This Row],[last week date]],Table1[[#All],[Date]:[Listing]],3,FALSE),"NA")</f>
        <v>20848646</v>
      </c>
      <c r="L264" s="13">
        <f>Table1[[#This Row],[Orders]]/Table1[[#This Row],[Listing]]</f>
        <v>5.9164422973780051E-2</v>
      </c>
      <c r="M264" s="13">
        <f>IFERROR(VLOOKUP(Table1[[#This Row],[last week date]],Table1[[#All],[Date]:[Overall conversion]],11,FALSE),"NA")</f>
        <v>6.2815158356087003E-2</v>
      </c>
      <c r="N264" s="15">
        <f>IFERROR((Table1[[#This Row],[Orders]]/Table1[[#This Row],[Orders of Same day last week]])-1,"NA")</f>
        <v>-3.849616412812662E-2</v>
      </c>
      <c r="O264" s="12">
        <f>IFERROR(Table1[[#This Row],[Listing]]/Table1[[#This Row],[listing of same day last week]]-1,"NA")</f>
        <v>2.0833343325988629E-2</v>
      </c>
      <c r="P264" s="6">
        <f>IFERROR(Table1[[#This Row],[Overall conversion]]/Table1[[#This Row],[overall Conversion last week same day]]-1,"NA")</f>
        <v>-5.8118700610633511E-2</v>
      </c>
      <c r="Q264" s="6">
        <f>Table1[[#This Row],[Menu]]/Table1[[#This Row],[Listing]]</f>
        <v>0.2374999606493316</v>
      </c>
      <c r="R264" s="6">
        <f>Table1[[#This Row],[Carts]]/Table1[[#This Row],[Menu]]</f>
        <v>0.4080000633072916</v>
      </c>
      <c r="S264" s="6">
        <f>Table1[[#This Row],[Payments]]/Table1[[#This Row],[Carts]]</f>
        <v>0.74460001881374493</v>
      </c>
      <c r="T264" s="6">
        <f>Table1[[#This Row],[Orders]]/Table1[[#This Row],[Payments]]</f>
        <v>0.81999993487908673</v>
      </c>
      <c r="U264" s="33">
        <f>Table1[[#This Row],[L2M]]/Q257-1</f>
        <v>-4.0404220782814693E-2</v>
      </c>
      <c r="V264" s="33">
        <f>Table1[[#This Row],[M2C]]/R257-1</f>
        <v>4.0816837928921545E-2</v>
      </c>
      <c r="W264" s="33">
        <f>Table1[[#This Row],[C2P]]/S257-1</f>
        <v>-1.9230481320591464E-2</v>
      </c>
      <c r="X264" s="33">
        <f>Table1[[#This Row],[P2O]]/T257-1</f>
        <v>-3.8461726423786646E-2</v>
      </c>
    </row>
    <row r="265" spans="2:24" x14ac:dyDescent="0.3">
      <c r="B265" s="10">
        <v>43728</v>
      </c>
      <c r="C265" s="8">
        <f>B265</f>
        <v>43728</v>
      </c>
      <c r="D265" s="2">
        <v>21282993</v>
      </c>
      <c r="E265" s="2">
        <v>5107918</v>
      </c>
      <c r="F265" s="2">
        <v>2043167</v>
      </c>
      <c r="G265" s="2">
        <v>1506427</v>
      </c>
      <c r="H265" s="2">
        <v>1235270</v>
      </c>
      <c r="I265" s="11">
        <f>Table1[[#This Row],[Date]]-7</f>
        <v>43721</v>
      </c>
      <c r="J265" s="5">
        <f>IFERROR(VLOOKUP(Table1[[#This Row],[last week date]],Table1[[#All],[Date]:[Orders]],7,FALSE), "NA")</f>
        <v>1360362</v>
      </c>
      <c r="K265" s="5">
        <f>IFERROR(VLOOKUP(Table1[[#This Row],[last week date]],Table1[[#All],[Date]:[Listing]],3,FALSE),"NA")</f>
        <v>22803207</v>
      </c>
      <c r="L265" s="13">
        <f>Table1[[#This Row],[Orders]]/Table1[[#This Row],[Listing]]</f>
        <v>5.8040238983304654E-2</v>
      </c>
      <c r="M265" s="13">
        <f>IFERROR(VLOOKUP(Table1[[#This Row],[last week date]],Table1[[#All],[Date]:[Overall conversion]],11,FALSE),"NA")</f>
        <v>5.9656608826995257E-2</v>
      </c>
      <c r="N265" s="15">
        <f>IFERROR((Table1[[#This Row],[Orders]]/Table1[[#This Row],[Orders of Same day last week]])-1,"NA")</f>
        <v>-9.1954935524514836E-2</v>
      </c>
      <c r="O265" s="12">
        <f>IFERROR(Table1[[#This Row],[Listing]]/Table1[[#This Row],[listing of same day last week]]-1,"NA")</f>
        <v>-6.6666675437362821E-2</v>
      </c>
      <c r="P265" s="6">
        <f>IFERROR(Table1[[#This Row],[Overall conversion]]/Table1[[#This Row],[overall Conversion last week same day]]-1,"NA")</f>
        <v>-2.7094564633703744E-2</v>
      </c>
      <c r="Q265" s="6">
        <f>Table1[[#This Row],[Menu]]/Table1[[#This Row],[Listing]]</f>
        <v>0.23999998496452074</v>
      </c>
      <c r="R265" s="6">
        <f>Table1[[#This Row],[Carts]]/Table1[[#This Row],[Menu]]</f>
        <v>0.39999996084510364</v>
      </c>
      <c r="S265" s="6">
        <f>Table1[[#This Row],[Payments]]/Table1[[#This Row],[Carts]]</f>
        <v>0.73729998575740507</v>
      </c>
      <c r="T265" s="6">
        <f>Table1[[#This Row],[Orders]]/Table1[[#This Row],[Payments]]</f>
        <v>0.8199999070648627</v>
      </c>
      <c r="U265" s="33">
        <f>Table1[[#This Row],[L2M]]/Q258-1</f>
        <v>-8.5714215071390321E-2</v>
      </c>
      <c r="V265" s="33">
        <f>Table1[[#This Row],[M2C]]/R258-1</f>
        <v>3.0927870853731276E-2</v>
      </c>
      <c r="W265" s="33">
        <f>Table1[[#This Row],[C2P]]/S258-1</f>
        <v>6.3157815452745236E-2</v>
      </c>
      <c r="X265" s="33">
        <f>Table1[[#This Row],[P2O]]/T258-1</f>
        <v>-2.9126504332466219E-2</v>
      </c>
    </row>
    <row r="266" spans="2:24" x14ac:dyDescent="0.3">
      <c r="B266" s="10">
        <v>43729</v>
      </c>
      <c r="C266" s="8">
        <f>B266</f>
        <v>43729</v>
      </c>
      <c r="D266" s="2">
        <v>43991955</v>
      </c>
      <c r="E266" s="2">
        <v>8868778</v>
      </c>
      <c r="F266" s="2">
        <v>3045538</v>
      </c>
      <c r="G266" s="2">
        <v>1967417</v>
      </c>
      <c r="H266" s="2">
        <v>1473202</v>
      </c>
      <c r="I266" s="11">
        <f>Table1[[#This Row],[Date]]-7</f>
        <v>43722</v>
      </c>
      <c r="J266" s="5">
        <f>IFERROR(VLOOKUP(Table1[[#This Row],[last week date]],Table1[[#All],[Date]:[Orders]],7,FALSE), "NA")</f>
        <v>696459</v>
      </c>
      <c r="K266" s="5">
        <f>IFERROR(VLOOKUP(Table1[[#This Row],[last week date]],Table1[[#All],[Date]:[Listing]],3,FALSE),"NA")</f>
        <v>44440853</v>
      </c>
      <c r="L266" s="13">
        <f>Table1[[#This Row],[Orders]]/Table1[[#This Row],[Listing]]</f>
        <v>3.3487986610279082E-2</v>
      </c>
      <c r="M266" s="13">
        <f>IFERROR(VLOOKUP(Table1[[#This Row],[last week date]],Table1[[#All],[Date]:[Overall conversion]],11,FALSE),"NA")</f>
        <v>1.5671593882322647E-2</v>
      </c>
      <c r="N266" s="15">
        <f>IFERROR((Table1[[#This Row],[Orders]]/Table1[[#This Row],[Orders of Same day last week]])-1,"NA")</f>
        <v>1.1152745531323451</v>
      </c>
      <c r="O266" s="12">
        <f>IFERROR(Table1[[#This Row],[Listing]]/Table1[[#This Row],[listing of same day last week]]-1,"NA")</f>
        <v>-1.0101021238273722E-2</v>
      </c>
      <c r="P266" s="6">
        <f>IFERROR(Table1[[#This Row],[Overall conversion]]/Table1[[#This Row],[overall Conversion last week same day]]-1,"NA")</f>
        <v>1.1368590113895878</v>
      </c>
      <c r="Q266" s="6">
        <f>Table1[[#This Row],[Menu]]/Table1[[#This Row],[Listing]]</f>
        <v>0.2015999970903771</v>
      </c>
      <c r="R266" s="6">
        <f>Table1[[#This Row],[Carts]]/Table1[[#This Row],[Menu]]</f>
        <v>0.34339995882183544</v>
      </c>
      <c r="S266" s="6">
        <f>Table1[[#This Row],[Payments]]/Table1[[#This Row],[Carts]]</f>
        <v>0.6459998200646323</v>
      </c>
      <c r="T266" s="6">
        <f>Table1[[#This Row],[Orders]]/Table1[[#This Row],[Payments]]</f>
        <v>0.74880007644541036</v>
      </c>
      <c r="U266" s="33">
        <f>Table1[[#This Row],[L2M]]/Q259-1</f>
        <v>-4.0000000482837916E-2</v>
      </c>
      <c r="V266" s="33">
        <f>Table1[[#This Row],[M2C]]/R259-1</f>
        <v>1.2954556157538075</v>
      </c>
      <c r="W266" s="33">
        <f>Table1[[#This Row],[C2P]]/S259-1</f>
        <v>-4.0404103902907162E-2</v>
      </c>
      <c r="X266" s="33">
        <f>Table1[[#This Row],[P2O]]/T259-1</f>
        <v>1.0525678970731533E-2</v>
      </c>
    </row>
    <row r="267" spans="2:24" x14ac:dyDescent="0.3">
      <c r="B267" s="10">
        <v>43730</v>
      </c>
      <c r="C267" s="8">
        <f>B267</f>
        <v>43730</v>
      </c>
      <c r="D267" s="2">
        <v>45787545</v>
      </c>
      <c r="E267" s="2">
        <v>9423076</v>
      </c>
      <c r="F267" s="2">
        <v>3364038</v>
      </c>
      <c r="G267" s="2">
        <v>2401923</v>
      </c>
      <c r="H267" s="2">
        <v>1892235</v>
      </c>
      <c r="I267" s="11">
        <f>Table1[[#This Row],[Date]]-7</f>
        <v>43723</v>
      </c>
      <c r="J267" s="5">
        <f>IFERROR(VLOOKUP(Table1[[#This Row],[last week date]],Table1[[#All],[Date]:[Orders]],7,FALSE), "NA")</f>
        <v>1856717</v>
      </c>
      <c r="K267" s="5">
        <f>IFERROR(VLOOKUP(Table1[[#This Row],[last week date]],Table1[[#All],[Date]:[Listing]],3,FALSE),"NA")</f>
        <v>46236443</v>
      </c>
      <c r="L267" s="13">
        <f>Table1[[#This Row],[Orders]]/Table1[[#This Row],[Listing]]</f>
        <v>4.1326413110814308E-2</v>
      </c>
      <c r="M267" s="13">
        <f>IFERROR(VLOOKUP(Table1[[#This Row],[last week date]],Table1[[#All],[Date]:[Overall conversion]],11,FALSE),"NA")</f>
        <v>4.0157003426928843E-2</v>
      </c>
      <c r="N267" s="15">
        <f>IFERROR((Table1[[#This Row],[Orders]]/Table1[[#This Row],[Orders of Same day last week]])-1,"NA")</f>
        <v>1.9129463456197149E-2</v>
      </c>
      <c r="O267" s="12">
        <f>IFERROR(Table1[[#This Row],[Listing]]/Table1[[#This Row],[listing of same day last week]]-1,"NA")</f>
        <v>-9.7087485730682488E-3</v>
      </c>
      <c r="P267" s="6">
        <f>IFERROR(Table1[[#This Row],[Overall conversion]]/Table1[[#This Row],[overall Conversion last week same day]]-1,"NA")</f>
        <v>2.9120939913092947E-2</v>
      </c>
      <c r="Q267" s="6">
        <f>Table1[[#This Row],[Menu]]/Table1[[#This Row],[Listing]]</f>
        <v>0.20579998337975972</v>
      </c>
      <c r="R267" s="6">
        <f>Table1[[#This Row],[Carts]]/Table1[[#This Row],[Menu]]</f>
        <v>0.35699998599183536</v>
      </c>
      <c r="S267" s="6">
        <f>Table1[[#This Row],[Payments]]/Table1[[#This Row],[Carts]]</f>
        <v>0.71399996076144201</v>
      </c>
      <c r="T267" s="6">
        <f>Table1[[#This Row],[Orders]]/Table1[[#This Row],[Payments]]</f>
        <v>0.78780002522978465</v>
      </c>
      <c r="U267" s="33">
        <f>Table1[[#This Row],[L2M]]/Q260-1</f>
        <v>-8.3975004061542791E-8</v>
      </c>
      <c r="V267" s="33">
        <f>Table1[[#This Row],[M2C]]/R260-1</f>
        <v>9.6155418415586613E-3</v>
      </c>
      <c r="W267" s="33">
        <f>Table1[[#This Row],[C2P]]/S260-1</f>
        <v>2.9411857049291834E-2</v>
      </c>
      <c r="X267" s="33">
        <f>Table1[[#This Row],[P2O]]/T260-1</f>
        <v>-9.8037942887603258E-3</v>
      </c>
    </row>
    <row r="268" spans="2:24" x14ac:dyDescent="0.3">
      <c r="B268" s="10">
        <v>43731</v>
      </c>
      <c r="C268" s="8">
        <f>B268</f>
        <v>43731</v>
      </c>
      <c r="D268" s="2">
        <v>20848646</v>
      </c>
      <c r="E268" s="2">
        <v>5264283</v>
      </c>
      <c r="F268" s="2">
        <v>2189941</v>
      </c>
      <c r="G268" s="2">
        <v>1518724</v>
      </c>
      <c r="H268" s="2">
        <v>1220447</v>
      </c>
      <c r="I268" s="11">
        <f>Table1[[#This Row],[Date]]-7</f>
        <v>43724</v>
      </c>
      <c r="J268" s="5">
        <f>IFERROR(VLOOKUP(Table1[[#This Row],[last week date]],Table1[[#All],[Date]:[Orders]],7,FALSE), "NA")</f>
        <v>1161771</v>
      </c>
      <c r="K268" s="5">
        <f>IFERROR(VLOOKUP(Table1[[#This Row],[last week date]],Table1[[#All],[Date]:[Listing]],3,FALSE),"NA")</f>
        <v>20631473</v>
      </c>
      <c r="L268" s="13">
        <f>Table1[[#This Row],[Orders]]/Table1[[#This Row],[Listing]]</f>
        <v>5.8538429785799997E-2</v>
      </c>
      <c r="M268" s="13">
        <f>IFERROR(VLOOKUP(Table1[[#This Row],[last week date]],Table1[[#All],[Date]:[Overall conversion]],11,FALSE),"NA")</f>
        <v>5.631061824814932E-2</v>
      </c>
      <c r="N268" s="15">
        <f>IFERROR((Table1[[#This Row],[Orders]]/Table1[[#This Row],[Orders of Same day last week]])-1,"NA")</f>
        <v>5.0505650425083815E-2</v>
      </c>
      <c r="O268" s="12">
        <f>IFERROR(Table1[[#This Row],[Listing]]/Table1[[#This Row],[listing of same day last week]]-1,"NA")</f>
        <v>1.0526296401619062E-2</v>
      </c>
      <c r="P268" s="6">
        <f>IFERROR(Table1[[#This Row],[Overall conversion]]/Table1[[#This Row],[overall Conversion last week same day]]-1,"NA")</f>
        <v>3.9562903178103515E-2</v>
      </c>
      <c r="Q268" s="6">
        <f>Table1[[#This Row],[Menu]]/Table1[[#This Row],[Listing]]</f>
        <v>0.25249999448405425</v>
      </c>
      <c r="R268" s="6">
        <f>Table1[[#This Row],[Carts]]/Table1[[#This Row],[Menu]]</f>
        <v>0.41599986170956232</v>
      </c>
      <c r="S268" s="6">
        <f>Table1[[#This Row],[Payments]]/Table1[[#This Row],[Carts]]</f>
        <v>0.69349996187111895</v>
      </c>
      <c r="T268" s="6">
        <f>Table1[[#This Row],[Orders]]/Table1[[#This Row],[Payments]]</f>
        <v>0.80360025916493061</v>
      </c>
      <c r="U268" s="33">
        <f>Table1[[#This Row],[L2M]]/Q261-1</f>
        <v>2.0202111298031511E-2</v>
      </c>
      <c r="V268" s="33">
        <f>Table1[[#This Row],[M2C]]/R261-1</f>
        <v>8.3332959942197249E-2</v>
      </c>
      <c r="W268" s="33">
        <f>Table1[[#This Row],[C2P]]/S261-1</f>
        <v>-5.9406057694654901E-2</v>
      </c>
      <c r="X268" s="33">
        <f>Table1[[#This Row],[P2O]]/T261-1</f>
        <v>9.7013703448389776E-7</v>
      </c>
    </row>
    <row r="269" spans="2:24" x14ac:dyDescent="0.3">
      <c r="B269" s="10">
        <v>43732</v>
      </c>
      <c r="C269" s="8">
        <f>B269</f>
        <v>43732</v>
      </c>
      <c r="D269" s="2">
        <v>21934513</v>
      </c>
      <c r="E269" s="2">
        <v>5702973</v>
      </c>
      <c r="F269" s="2">
        <v>2235565</v>
      </c>
      <c r="G269" s="2">
        <v>1615643</v>
      </c>
      <c r="H269" s="2">
        <v>1338075</v>
      </c>
      <c r="I269" s="11">
        <f>Table1[[#This Row],[Date]]-7</f>
        <v>43725</v>
      </c>
      <c r="J269" s="5">
        <f>IFERROR(VLOOKUP(Table1[[#This Row],[last week date]],Table1[[#All],[Date]:[Orders]],7,FALSE), "NA")</f>
        <v>1361964</v>
      </c>
      <c r="K269" s="5">
        <f>IFERROR(VLOOKUP(Table1[[#This Row],[last week date]],Table1[[#All],[Date]:[Listing]],3,FALSE),"NA")</f>
        <v>22368860</v>
      </c>
      <c r="L269" s="13">
        <f>Table1[[#This Row],[Orders]]/Table1[[#This Row],[Listing]]</f>
        <v>6.1003177959775085E-2</v>
      </c>
      <c r="M269" s="13">
        <f>IFERROR(VLOOKUP(Table1[[#This Row],[last week date]],Table1[[#All],[Date]:[Overall conversion]],11,FALSE),"NA")</f>
        <v>6.0886607542807281E-2</v>
      </c>
      <c r="N269" s="15">
        <f>IFERROR((Table1[[#This Row],[Orders]]/Table1[[#This Row],[Orders of Same day last week]])-1,"NA")</f>
        <v>-1.7540111192366314E-2</v>
      </c>
      <c r="O269" s="12">
        <f>IFERROR(Table1[[#This Row],[Listing]]/Table1[[#This Row],[listing of same day last week]]-1,"NA")</f>
        <v>-1.9417484842768062E-2</v>
      </c>
      <c r="P269" s="6">
        <f>IFERROR(Table1[[#This Row],[Overall conversion]]/Table1[[#This Row],[overall Conversion last week same day]]-1,"NA")</f>
        <v>1.9145493840471151E-3</v>
      </c>
      <c r="Q269" s="6">
        <f>Table1[[#This Row],[Menu]]/Table1[[#This Row],[Listing]]</f>
        <v>0.25999998267570379</v>
      </c>
      <c r="R269" s="6">
        <f>Table1[[#This Row],[Carts]]/Table1[[#This Row],[Menu]]</f>
        <v>0.39199992705559011</v>
      </c>
      <c r="S269" s="6">
        <f>Table1[[#This Row],[Payments]]/Table1[[#This Row],[Carts]]</f>
        <v>0.7227000780563303</v>
      </c>
      <c r="T269" s="6">
        <f>Table1[[#This Row],[Orders]]/Table1[[#This Row],[Payments]]</f>
        <v>0.82819967034796671</v>
      </c>
      <c r="U269" s="33">
        <f>Table1[[#This Row],[L2M]]/Q262-1</f>
        <v>9.4736820676873945E-2</v>
      </c>
      <c r="V269" s="33">
        <f>Table1[[#This Row],[M2C]]/R262-1</f>
        <v>-4.8543932443480875E-2</v>
      </c>
      <c r="W269" s="33">
        <f>Table1[[#This Row],[C2P]]/S262-1</f>
        <v>5.5122461772860731E-7</v>
      </c>
      <c r="X269" s="33">
        <f>Table1[[#This Row],[P2O]]/T262-1</f>
        <v>-3.8095451463307728E-2</v>
      </c>
    </row>
    <row r="270" spans="2:24" x14ac:dyDescent="0.3">
      <c r="B270" s="10">
        <v>43733</v>
      </c>
      <c r="C270" s="8">
        <f>B270</f>
        <v>43733</v>
      </c>
      <c r="D270" s="2">
        <v>21282993</v>
      </c>
      <c r="E270" s="2">
        <v>5586785</v>
      </c>
      <c r="F270" s="2">
        <v>2279408</v>
      </c>
      <c r="G270" s="2">
        <v>1747166</v>
      </c>
      <c r="H270" s="2">
        <v>1404023</v>
      </c>
      <c r="I270" s="11">
        <f>Table1[[#This Row],[Date]]-7</f>
        <v>43726</v>
      </c>
      <c r="J270" s="5">
        <f>IFERROR(VLOOKUP(Table1[[#This Row],[last week date]],Table1[[#All],[Date]:[Orders]],7,FALSE), "NA")</f>
        <v>1195458</v>
      </c>
      <c r="K270" s="5">
        <f>IFERROR(VLOOKUP(Table1[[#This Row],[last week date]],Table1[[#All],[Date]:[Listing]],3,FALSE),"NA")</f>
        <v>21500167</v>
      </c>
      <c r="L270" s="13">
        <f>Table1[[#This Row],[Orders]]/Table1[[#This Row],[Listing]]</f>
        <v>6.5969245960847703E-2</v>
      </c>
      <c r="M270" s="13">
        <f>IFERROR(VLOOKUP(Table1[[#This Row],[last week date]],Table1[[#All],[Date]:[Overall conversion]],11,FALSE),"NA")</f>
        <v>5.5602265787051797E-2</v>
      </c>
      <c r="N270" s="15">
        <f>IFERROR((Table1[[#This Row],[Orders]]/Table1[[#This Row],[Orders of Same day last week]])-1,"NA")</f>
        <v>0.17446451485539427</v>
      </c>
      <c r="O270" s="12">
        <f>IFERROR(Table1[[#This Row],[Listing]]/Table1[[#This Row],[listing of same day last week]]-1,"NA")</f>
        <v>-1.0101037819845726E-2</v>
      </c>
      <c r="P270" s="6">
        <f>IFERROR(Table1[[#This Row],[Overall conversion]]/Table1[[#This Row],[overall Conversion last week same day]]-1,"NA")</f>
        <v>0.18644887986219594</v>
      </c>
      <c r="Q270" s="6">
        <f>Table1[[#This Row],[Menu]]/Table1[[#This Row],[Listing]]</f>
        <v>0.26249996887185933</v>
      </c>
      <c r="R270" s="6">
        <f>Table1[[#This Row],[Carts]]/Table1[[#This Row],[Menu]]</f>
        <v>0.40799994988172983</v>
      </c>
      <c r="S270" s="6">
        <f>Table1[[#This Row],[Payments]]/Table1[[#This Row],[Carts]]</f>
        <v>0.76649989821918674</v>
      </c>
      <c r="T270" s="6">
        <f>Table1[[#This Row],[Orders]]/Table1[[#This Row],[Payments]]</f>
        <v>0.80360023031583716</v>
      </c>
      <c r="U270" s="33">
        <f>Table1[[#This Row],[L2M]]/Q263-1</f>
        <v>2.9809700263783157E-8</v>
      </c>
      <c r="V270" s="33">
        <f>Table1[[#This Row],[M2C]]/R263-1</f>
        <v>7.3684248852305734E-2</v>
      </c>
      <c r="W270" s="33">
        <f>Table1[[#This Row],[C2P]]/S263-1</f>
        <v>9.3750155171178351E-2</v>
      </c>
      <c r="X270" s="33">
        <f>Table1[[#This Row],[P2O]]/T263-1</f>
        <v>1.0309200788661599E-2</v>
      </c>
    </row>
    <row r="271" spans="2:24" x14ac:dyDescent="0.3">
      <c r="B271" s="10">
        <v>43734</v>
      </c>
      <c r="C271" s="8">
        <f>B271</f>
        <v>43734</v>
      </c>
      <c r="D271" s="2">
        <v>22368860</v>
      </c>
      <c r="E271" s="2">
        <v>5424448</v>
      </c>
      <c r="F271" s="2">
        <v>2213175</v>
      </c>
      <c r="G271" s="2">
        <v>1647930</v>
      </c>
      <c r="H271" s="2">
        <v>1337789</v>
      </c>
      <c r="I271" s="11">
        <f>Table1[[#This Row],[Date]]-7</f>
        <v>43727</v>
      </c>
      <c r="J271" s="5">
        <f>IFERROR(VLOOKUP(Table1[[#This Row],[last week date]],Table1[[#All],[Date]:[Orders]],7,FALSE), "NA")</f>
        <v>1259196</v>
      </c>
      <c r="K271" s="5">
        <f>IFERROR(VLOOKUP(Table1[[#This Row],[last week date]],Table1[[#All],[Date]:[Listing]],3,FALSE),"NA")</f>
        <v>21282993</v>
      </c>
      <c r="L271" s="13">
        <f>Table1[[#This Row],[Orders]]/Table1[[#This Row],[Listing]]</f>
        <v>5.9805864044926743E-2</v>
      </c>
      <c r="M271" s="13">
        <f>IFERROR(VLOOKUP(Table1[[#This Row],[last week date]],Table1[[#All],[Date]:[Overall conversion]],11,FALSE),"NA")</f>
        <v>5.9164422973780051E-2</v>
      </c>
      <c r="N271" s="15">
        <f>IFERROR((Table1[[#This Row],[Orders]]/Table1[[#This Row],[Orders of Same day last week]])-1,"NA")</f>
        <v>6.2415223682413146E-2</v>
      </c>
      <c r="O271" s="12">
        <f>IFERROR(Table1[[#This Row],[Listing]]/Table1[[#This Row],[listing of same day last week]]-1,"NA")</f>
        <v>5.1020408642713067E-2</v>
      </c>
      <c r="P271" s="6">
        <f>IFERROR(Table1[[#This Row],[Overall conversion]]/Table1[[#This Row],[overall Conversion last week same day]]-1,"NA")</f>
        <v>1.0841668673604143E-2</v>
      </c>
      <c r="Q271" s="6">
        <f>Table1[[#This Row],[Menu]]/Table1[[#This Row],[Listing]]</f>
        <v>0.24249997541224722</v>
      </c>
      <c r="R271" s="6">
        <f>Table1[[#This Row],[Carts]]/Table1[[#This Row],[Menu]]</f>
        <v>0.40800003981971988</v>
      </c>
      <c r="S271" s="6">
        <f>Table1[[#This Row],[Payments]]/Table1[[#This Row],[Carts]]</f>
        <v>0.74459995255684708</v>
      </c>
      <c r="T271" s="6">
        <f>Table1[[#This Row],[Orders]]/Table1[[#This Row],[Payments]]</f>
        <v>0.81179965168423418</v>
      </c>
      <c r="U271" s="33">
        <f>Table1[[#This Row],[L2M]]/Q264-1</f>
        <v>2.1052697226750849E-2</v>
      </c>
      <c r="V271" s="33">
        <f>Table1[[#This Row],[M2C]]/R264-1</f>
        <v>-5.7567568823024828E-8</v>
      </c>
      <c r="W271" s="33">
        <f>Table1[[#This Row],[C2P]]/S264-1</f>
        <v>-8.8983207358062089E-8</v>
      </c>
      <c r="X271" s="33">
        <f>Table1[[#This Row],[P2O]]/T264-1</f>
        <v>-1.0000346153761219E-2</v>
      </c>
    </row>
    <row r="272" spans="2:24" x14ac:dyDescent="0.3">
      <c r="B272" s="10">
        <v>43735</v>
      </c>
      <c r="C272" s="8">
        <f>B272</f>
        <v>43735</v>
      </c>
      <c r="D272" s="2">
        <v>20848646</v>
      </c>
      <c r="E272" s="2">
        <v>5055796</v>
      </c>
      <c r="F272" s="2">
        <v>1961649</v>
      </c>
      <c r="G272" s="2">
        <v>1474964</v>
      </c>
      <c r="H272" s="2">
        <v>1197375</v>
      </c>
      <c r="I272" s="11">
        <f>Table1[[#This Row],[Date]]-7</f>
        <v>43728</v>
      </c>
      <c r="J272" s="5">
        <f>IFERROR(VLOOKUP(Table1[[#This Row],[last week date]],Table1[[#All],[Date]:[Orders]],7,FALSE), "NA")</f>
        <v>1235270</v>
      </c>
      <c r="K272" s="5">
        <f>IFERROR(VLOOKUP(Table1[[#This Row],[last week date]],Table1[[#All],[Date]:[Listing]],3,FALSE),"NA")</f>
        <v>21282993</v>
      </c>
      <c r="L272" s="13">
        <f>Table1[[#This Row],[Orders]]/Table1[[#This Row],[Listing]]</f>
        <v>5.7431787176970631E-2</v>
      </c>
      <c r="M272" s="13">
        <f>IFERROR(VLOOKUP(Table1[[#This Row],[last week date]],Table1[[#All],[Date]:[Overall conversion]],11,FALSE),"NA")</f>
        <v>5.8040238983304654E-2</v>
      </c>
      <c r="N272" s="15">
        <f>IFERROR((Table1[[#This Row],[Orders]]/Table1[[#This Row],[Orders of Same day last week]])-1,"NA")</f>
        <v>-3.0677503703643749E-2</v>
      </c>
      <c r="O272" s="12">
        <f>IFERROR(Table1[[#This Row],[Listing]]/Table1[[#This Row],[listing of same day last week]]-1,"NA")</f>
        <v>-2.0408172854259776E-2</v>
      </c>
      <c r="P272" s="6">
        <f>IFERROR(Table1[[#This Row],[Overall conversion]]/Table1[[#This Row],[overall Conversion last week same day]]-1,"NA")</f>
        <v>-1.0483275344697396E-2</v>
      </c>
      <c r="Q272" s="6">
        <f>Table1[[#This Row],[Menu]]/Table1[[#This Row],[Listing]]</f>
        <v>0.24249996858309167</v>
      </c>
      <c r="R272" s="6">
        <f>Table1[[#This Row],[Carts]]/Table1[[#This Row],[Menu]]</f>
        <v>0.38800003006450418</v>
      </c>
      <c r="S272" s="6">
        <f>Table1[[#This Row],[Payments]]/Table1[[#This Row],[Carts]]</f>
        <v>0.75190005959272022</v>
      </c>
      <c r="T272" s="6">
        <f>Table1[[#This Row],[Orders]]/Table1[[#This Row],[Payments]]</f>
        <v>0.81179947442785039</v>
      </c>
      <c r="U272" s="33">
        <f>Table1[[#This Row],[L2M]]/Q265-1</f>
        <v>1.0416599063289622E-2</v>
      </c>
      <c r="V272" s="33">
        <f>Table1[[#This Row],[M2C]]/R265-1</f>
        <v>-2.9999829888099239E-2</v>
      </c>
      <c r="W272" s="33">
        <f>Table1[[#This Row],[C2P]]/S265-1</f>
        <v>1.9802080723380078E-2</v>
      </c>
      <c r="X272" s="33">
        <f>Table1[[#This Row],[P2O]]/T265-1</f>
        <v>-1.0000528739527836E-2</v>
      </c>
    </row>
    <row r="273" spans="2:24" x14ac:dyDescent="0.3">
      <c r="B273" s="10">
        <v>43736</v>
      </c>
      <c r="C273" s="8">
        <f>B273</f>
        <v>43736</v>
      </c>
      <c r="D273" s="2">
        <v>43991955</v>
      </c>
      <c r="E273" s="2">
        <v>9238310</v>
      </c>
      <c r="F273" s="2">
        <v>3141025</v>
      </c>
      <c r="G273" s="2">
        <v>2135897</v>
      </c>
      <c r="H273" s="2">
        <v>1582700</v>
      </c>
      <c r="I273" s="11">
        <f>Table1[[#This Row],[Date]]-7</f>
        <v>43729</v>
      </c>
      <c r="J273" s="5">
        <f>IFERROR(VLOOKUP(Table1[[#This Row],[last week date]],Table1[[#All],[Date]:[Orders]],7,FALSE), "NA")</f>
        <v>1473202</v>
      </c>
      <c r="K273" s="5">
        <f>IFERROR(VLOOKUP(Table1[[#This Row],[last week date]],Table1[[#All],[Date]:[Listing]],3,FALSE),"NA")</f>
        <v>43991955</v>
      </c>
      <c r="L273" s="13">
        <f>Table1[[#This Row],[Orders]]/Table1[[#This Row],[Listing]]</f>
        <v>3.5977032618804958E-2</v>
      </c>
      <c r="M273" s="13">
        <f>IFERROR(VLOOKUP(Table1[[#This Row],[last week date]],Table1[[#All],[Date]:[Overall conversion]],11,FALSE),"NA")</f>
        <v>3.3487986610279082E-2</v>
      </c>
      <c r="N273" s="15">
        <f>IFERROR((Table1[[#This Row],[Orders]]/Table1[[#This Row],[Orders of Same day last week]])-1,"NA")</f>
        <v>7.4326534989770598E-2</v>
      </c>
      <c r="O273" s="12">
        <f>IFERROR(Table1[[#This Row],[Listing]]/Table1[[#This Row],[listing of same day last week]]-1,"NA")</f>
        <v>0</v>
      </c>
      <c r="P273" s="6">
        <f>IFERROR(Table1[[#This Row],[Overall conversion]]/Table1[[#This Row],[overall Conversion last week same day]]-1,"NA")</f>
        <v>7.4326534989770598E-2</v>
      </c>
      <c r="Q273" s="6">
        <f>Table1[[#This Row],[Menu]]/Table1[[#This Row],[Listing]]</f>
        <v>0.20999998749771406</v>
      </c>
      <c r="R273" s="6">
        <f>Table1[[#This Row],[Carts]]/Table1[[#This Row],[Menu]]</f>
        <v>0.33999995670203748</v>
      </c>
      <c r="S273" s="6">
        <f>Table1[[#This Row],[Payments]]/Table1[[#This Row],[Carts]]</f>
        <v>0.68</v>
      </c>
      <c r="T273" s="6">
        <f>Table1[[#This Row],[Orders]]/Table1[[#This Row],[Payments]]</f>
        <v>0.74100015122452068</v>
      </c>
      <c r="U273" s="33">
        <f>Table1[[#This Row],[L2M]]/Q266-1</f>
        <v>4.1666619685372552E-2</v>
      </c>
      <c r="V273" s="33">
        <f>Table1[[#This Row],[M2C]]/R266-1</f>
        <v>-9.9009974592395578E-3</v>
      </c>
      <c r="W273" s="33">
        <f>Table1[[#This Row],[C2P]]/S266-1</f>
        <v>5.2631872145051162E-2</v>
      </c>
      <c r="X273" s="33">
        <f>Table1[[#This Row],[P2O]]/T266-1</f>
        <v>-1.0416565737968786E-2</v>
      </c>
    </row>
    <row r="274" spans="2:24" x14ac:dyDescent="0.3">
      <c r="B274" s="10">
        <v>43737</v>
      </c>
      <c r="C274" s="8">
        <f>B274</f>
        <v>43737</v>
      </c>
      <c r="D274" s="2">
        <v>42645263</v>
      </c>
      <c r="E274" s="2">
        <v>8865950</v>
      </c>
      <c r="F274" s="2">
        <v>2984278</v>
      </c>
      <c r="G274" s="2">
        <v>1948137</v>
      </c>
      <c r="H274" s="2">
        <v>1565133</v>
      </c>
      <c r="I274" s="11">
        <f>Table1[[#This Row],[Date]]-7</f>
        <v>43730</v>
      </c>
      <c r="J274" s="5">
        <f>IFERROR(VLOOKUP(Table1[[#This Row],[last week date]],Table1[[#All],[Date]:[Orders]],7,FALSE), "NA")</f>
        <v>1892235</v>
      </c>
      <c r="K274" s="5">
        <f>IFERROR(VLOOKUP(Table1[[#This Row],[last week date]],Table1[[#All],[Date]:[Listing]],3,FALSE),"NA")</f>
        <v>45787545</v>
      </c>
      <c r="L274" s="13">
        <f>Table1[[#This Row],[Orders]]/Table1[[#This Row],[Listing]]</f>
        <v>3.6701215795057938E-2</v>
      </c>
      <c r="M274" s="13">
        <f>IFERROR(VLOOKUP(Table1[[#This Row],[last week date]],Table1[[#All],[Date]:[Overall conversion]],11,FALSE),"NA")</f>
        <v>4.1326413110814308E-2</v>
      </c>
      <c r="N274" s="15">
        <f>IFERROR((Table1[[#This Row],[Orders]]/Table1[[#This Row],[Orders of Same day last week]])-1,"NA")</f>
        <v>-0.17286542104971103</v>
      </c>
      <c r="O274" s="12">
        <f>IFERROR(Table1[[#This Row],[Listing]]/Table1[[#This Row],[listing of same day last week]]-1,"NA")</f>
        <v>-6.8627440060392009E-2</v>
      </c>
      <c r="P274" s="6">
        <f>IFERROR(Table1[[#This Row],[Overall conversion]]/Table1[[#This Row],[overall Conversion last week same day]]-1,"NA")</f>
        <v>-0.11191867301316905</v>
      </c>
      <c r="Q274" s="6">
        <f>Table1[[#This Row],[Menu]]/Table1[[#This Row],[Listing]]</f>
        <v>0.20789999583306593</v>
      </c>
      <c r="R274" s="6">
        <f>Table1[[#This Row],[Carts]]/Table1[[#This Row],[Menu]]</f>
        <v>0.33659991315087495</v>
      </c>
      <c r="S274" s="6">
        <f>Table1[[#This Row],[Payments]]/Table1[[#This Row],[Carts]]</f>
        <v>0.65280010776475916</v>
      </c>
      <c r="T274" s="6">
        <f>Table1[[#This Row],[Orders]]/Table1[[#This Row],[Payments]]</f>
        <v>0.80339986356195692</v>
      </c>
      <c r="U274" s="33">
        <f>Table1[[#This Row],[L2M]]/Q267-1</f>
        <v>1.0204142968423424E-2</v>
      </c>
      <c r="V274" s="33">
        <f>Table1[[#This Row],[M2C]]/R267-1</f>
        <v>-5.7143063421372098E-2</v>
      </c>
      <c r="W274" s="33">
        <f>Table1[[#This Row],[C2P]]/S267-1</f>
        <v>-8.5714084537787061E-2</v>
      </c>
      <c r="X274" s="33">
        <f>Table1[[#This Row],[P2O]]/T267-1</f>
        <v>1.9801774349552881E-2</v>
      </c>
    </row>
    <row r="275" spans="2:24" x14ac:dyDescent="0.3">
      <c r="B275" s="10">
        <v>43738</v>
      </c>
      <c r="C275" s="8">
        <f>B275</f>
        <v>43738</v>
      </c>
      <c r="D275" s="2">
        <v>21717340</v>
      </c>
      <c r="E275" s="2">
        <v>5375041</v>
      </c>
      <c r="F275" s="2">
        <v>2150016</v>
      </c>
      <c r="G275" s="2">
        <v>1553817</v>
      </c>
      <c r="H275" s="2">
        <v>1235906</v>
      </c>
      <c r="I275" s="11">
        <f>Table1[[#This Row],[Date]]-7</f>
        <v>43731</v>
      </c>
      <c r="J275" s="5">
        <f>IFERROR(VLOOKUP(Table1[[#This Row],[last week date]],Table1[[#All],[Date]:[Orders]],7,FALSE), "NA")</f>
        <v>1220447</v>
      </c>
      <c r="K275" s="5">
        <f>IFERROR(VLOOKUP(Table1[[#This Row],[last week date]],Table1[[#All],[Date]:[Listing]],3,FALSE),"NA")</f>
        <v>20848646</v>
      </c>
      <c r="L275" s="13">
        <f>Table1[[#This Row],[Orders]]/Table1[[#This Row],[Listing]]</f>
        <v>5.6908719023600493E-2</v>
      </c>
      <c r="M275" s="13">
        <f>IFERROR(VLOOKUP(Table1[[#This Row],[last week date]],Table1[[#All],[Date]:[Overall conversion]],11,FALSE),"NA")</f>
        <v>5.8538429785799997E-2</v>
      </c>
      <c r="N275" s="15">
        <f>IFERROR((Table1[[#This Row],[Orders]]/Table1[[#This Row],[Orders of Same day last week]])-1,"NA")</f>
        <v>1.2666670490402376E-2</v>
      </c>
      <c r="O275" s="12">
        <f>IFERROR(Table1[[#This Row],[Listing]]/Table1[[#This Row],[listing of same day last week]]-1,"NA")</f>
        <v>4.1666686651977258E-2</v>
      </c>
      <c r="P275" s="6">
        <f>IFERROR(Table1[[#This Row],[Overall conversion]]/Table1[[#This Row],[overall Conversion last week same day]]-1,"NA")</f>
        <v>-2.7840014980976324E-2</v>
      </c>
      <c r="Q275" s="6">
        <f>Table1[[#This Row],[Menu]]/Table1[[#This Row],[Listing]]</f>
        <v>0.24749997006999935</v>
      </c>
      <c r="R275" s="6">
        <f>Table1[[#This Row],[Carts]]/Table1[[#This Row],[Menu]]</f>
        <v>0.39999992558196301</v>
      </c>
      <c r="S275" s="6">
        <f>Table1[[#This Row],[Payments]]/Table1[[#This Row],[Carts]]</f>
        <v>0.72270020316127881</v>
      </c>
      <c r="T275" s="6">
        <f>Table1[[#This Row],[Orders]]/Table1[[#This Row],[Payments]]</f>
        <v>0.79539997309850519</v>
      </c>
      <c r="U275" s="33">
        <f>Table1[[#This Row],[L2M]]/Q268-1</f>
        <v>-1.9802077319929001E-2</v>
      </c>
      <c r="V275" s="33">
        <f>Table1[[#This Row],[M2C]]/R268-1</f>
        <v>-3.8461397707795331E-2</v>
      </c>
      <c r="W275" s="33">
        <f>Table1[[#This Row],[C2P]]/S268-1</f>
        <v>4.2105613403893072E-2</v>
      </c>
      <c r="X275" s="33">
        <f>Table1[[#This Row],[P2O]]/T268-1</f>
        <v>-1.0204434322789835E-2</v>
      </c>
    </row>
    <row r="276" spans="2:24" x14ac:dyDescent="0.3">
      <c r="B276" s="10">
        <v>43739</v>
      </c>
      <c r="C276" s="8">
        <f>B276</f>
        <v>43739</v>
      </c>
      <c r="D276" s="2">
        <v>21934513</v>
      </c>
      <c r="E276" s="2">
        <v>5319119</v>
      </c>
      <c r="F276" s="2">
        <v>2085094</v>
      </c>
      <c r="G276" s="2">
        <v>1476455</v>
      </c>
      <c r="H276" s="2">
        <v>1174372</v>
      </c>
      <c r="I276" s="11">
        <f>Table1[[#This Row],[Date]]-7</f>
        <v>43732</v>
      </c>
      <c r="J276" s="5">
        <f>IFERROR(VLOOKUP(Table1[[#This Row],[last week date]],Table1[[#All],[Date]:[Orders]],7,FALSE), "NA")</f>
        <v>1338075</v>
      </c>
      <c r="K276" s="5">
        <f>IFERROR(VLOOKUP(Table1[[#This Row],[last week date]],Table1[[#All],[Date]:[Listing]],3,FALSE),"NA")</f>
        <v>21934513</v>
      </c>
      <c r="L276" s="13">
        <f>Table1[[#This Row],[Orders]]/Table1[[#This Row],[Listing]]</f>
        <v>5.3539916751285978E-2</v>
      </c>
      <c r="M276" s="13">
        <f>IFERROR(VLOOKUP(Table1[[#This Row],[last week date]],Table1[[#All],[Date]:[Overall conversion]],11,FALSE),"NA")</f>
        <v>6.1003177959775085E-2</v>
      </c>
      <c r="N276" s="15">
        <f>IFERROR((Table1[[#This Row],[Orders]]/Table1[[#This Row],[Orders of Same day last week]])-1,"NA")</f>
        <v>-0.12234217065560604</v>
      </c>
      <c r="O276" s="12">
        <f>IFERROR(Table1[[#This Row],[Listing]]/Table1[[#This Row],[listing of same day last week]]-1,"NA")</f>
        <v>0</v>
      </c>
      <c r="P276" s="6">
        <f>IFERROR(Table1[[#This Row],[Overall conversion]]/Table1[[#This Row],[overall Conversion last week same day]]-1,"NA")</f>
        <v>-0.12234217065560604</v>
      </c>
      <c r="Q276" s="6">
        <f>Table1[[#This Row],[Menu]]/Table1[[#This Row],[Listing]]</f>
        <v>0.24249998164992312</v>
      </c>
      <c r="R276" s="6">
        <f>Table1[[#This Row],[Carts]]/Table1[[#This Row],[Menu]]</f>
        <v>0.3919998781753144</v>
      </c>
      <c r="S276" s="6">
        <f>Table1[[#This Row],[Payments]]/Table1[[#This Row],[Carts]]</f>
        <v>0.70809997055288632</v>
      </c>
      <c r="T276" s="6">
        <f>Table1[[#This Row],[Orders]]/Table1[[#This Row],[Payments]]</f>
        <v>0.79539979206951783</v>
      </c>
      <c r="U276" s="33">
        <f>Table1[[#This Row],[L2M]]/Q269-1</f>
        <v>-6.730770073784309E-2</v>
      </c>
      <c r="V276" s="33">
        <f>Table1[[#This Row],[M2C]]/R269-1</f>
        <v>-1.2469460408670585E-7</v>
      </c>
      <c r="W276" s="33">
        <f>Table1[[#This Row],[C2P]]/S269-1</f>
        <v>-2.0202166772570918E-2</v>
      </c>
      <c r="X276" s="33">
        <f>Table1[[#This Row],[P2O]]/T269-1</f>
        <v>-3.9603829188519346E-2</v>
      </c>
    </row>
    <row r="277" spans="2:24" x14ac:dyDescent="0.3">
      <c r="B277" s="10">
        <v>43740</v>
      </c>
      <c r="C277" s="8">
        <f>B277</f>
        <v>43740</v>
      </c>
      <c r="D277" s="2">
        <v>21500167</v>
      </c>
      <c r="E277" s="2">
        <v>5267540</v>
      </c>
      <c r="F277" s="2">
        <v>2085946</v>
      </c>
      <c r="G277" s="2">
        <v>1461831</v>
      </c>
      <c r="H277" s="2">
        <v>1150753</v>
      </c>
      <c r="I277" s="11">
        <f>Table1[[#This Row],[Date]]-7</f>
        <v>43733</v>
      </c>
      <c r="J277" s="5">
        <f>IFERROR(VLOOKUP(Table1[[#This Row],[last week date]],Table1[[#All],[Date]:[Orders]],7,FALSE), "NA")</f>
        <v>1404023</v>
      </c>
      <c r="K277" s="5">
        <f>IFERROR(VLOOKUP(Table1[[#This Row],[last week date]],Table1[[#All],[Date]:[Listing]],3,FALSE),"NA")</f>
        <v>21282993</v>
      </c>
      <c r="L277" s="13">
        <f>Table1[[#This Row],[Orders]]/Table1[[#This Row],[Listing]]</f>
        <v>5.3522979612204875E-2</v>
      </c>
      <c r="M277" s="13">
        <f>IFERROR(VLOOKUP(Table1[[#This Row],[last week date]],Table1[[#All],[Date]:[Overall conversion]],11,FALSE),"NA")</f>
        <v>6.5969245960847703E-2</v>
      </c>
      <c r="N277" s="15">
        <f>IFERROR((Table1[[#This Row],[Orders]]/Table1[[#This Row],[Orders of Same day last week]])-1,"NA")</f>
        <v>-0.18038878280484005</v>
      </c>
      <c r="O277" s="12">
        <f>IFERROR(Table1[[#This Row],[Listing]]/Table1[[#This Row],[listing of same day last week]]-1,"NA")</f>
        <v>1.0204109920066262E-2</v>
      </c>
      <c r="P277" s="6">
        <f>IFERROR(Table1[[#This Row],[Overall conversion]]/Table1[[#This Row],[overall Conversion last week same day]]-1,"NA")</f>
        <v>-0.18866770670729816</v>
      </c>
      <c r="Q277" s="6">
        <f>Table1[[#This Row],[Menu]]/Table1[[#This Row],[Listing]]</f>
        <v>0.24499995744219102</v>
      </c>
      <c r="R277" s="6">
        <f>Table1[[#This Row],[Carts]]/Table1[[#This Row],[Menu]]</f>
        <v>0.39600003037471004</v>
      </c>
      <c r="S277" s="6">
        <f>Table1[[#This Row],[Payments]]/Table1[[#This Row],[Carts]]</f>
        <v>0.700800020710028</v>
      </c>
      <c r="T277" s="6">
        <f>Table1[[#This Row],[Orders]]/Table1[[#This Row],[Payments]]</f>
        <v>0.7871997515444672</v>
      </c>
      <c r="U277" s="33">
        <f>Table1[[#This Row],[L2M]]/Q270-1</f>
        <v>-6.6666718113825851E-2</v>
      </c>
      <c r="V277" s="33">
        <f>Table1[[#This Row],[M2C]]/R270-1</f>
        <v>-2.9411571032051054E-2</v>
      </c>
      <c r="W277" s="33">
        <f>Table1[[#This Row],[C2P]]/S270-1</f>
        <v>-8.5714137290558767E-2</v>
      </c>
      <c r="X277" s="33">
        <f>Table1[[#This Row],[P2O]]/T270-1</f>
        <v>-2.0408753199242069E-2</v>
      </c>
    </row>
    <row r="278" spans="2:24" x14ac:dyDescent="0.3">
      <c r="B278" s="10">
        <v>43741</v>
      </c>
      <c r="C278" s="8">
        <f>B278</f>
        <v>43741</v>
      </c>
      <c r="D278" s="2">
        <v>21282993</v>
      </c>
      <c r="E278" s="2">
        <v>5480370</v>
      </c>
      <c r="F278" s="2">
        <v>2126383</v>
      </c>
      <c r="G278" s="2">
        <v>1567782</v>
      </c>
      <c r="H278" s="2">
        <v>1311293</v>
      </c>
      <c r="I278" s="11">
        <f>Table1[[#This Row],[Date]]-7</f>
        <v>43734</v>
      </c>
      <c r="J278" s="5">
        <f>IFERROR(VLOOKUP(Table1[[#This Row],[last week date]],Table1[[#All],[Date]:[Orders]],7,FALSE), "NA")</f>
        <v>1337789</v>
      </c>
      <c r="K278" s="5">
        <f>IFERROR(VLOOKUP(Table1[[#This Row],[last week date]],Table1[[#All],[Date]:[Listing]],3,FALSE),"NA")</f>
        <v>22368860</v>
      </c>
      <c r="L278" s="13">
        <f>Table1[[#This Row],[Orders]]/Table1[[#This Row],[Listing]]</f>
        <v>6.161224598438763E-2</v>
      </c>
      <c r="M278" s="13">
        <f>IFERROR(VLOOKUP(Table1[[#This Row],[last week date]],Table1[[#All],[Date]:[Overall conversion]],11,FALSE),"NA")</f>
        <v>5.9805864044926743E-2</v>
      </c>
      <c r="N278" s="15">
        <f>IFERROR((Table1[[#This Row],[Orders]]/Table1[[#This Row],[Orders of Same day last week]])-1,"NA")</f>
        <v>-1.9805813921328408E-2</v>
      </c>
      <c r="O278" s="12">
        <f>IFERROR(Table1[[#This Row],[Listing]]/Table1[[#This Row],[listing of same day last week]]-1,"NA")</f>
        <v>-4.8543689754417474E-2</v>
      </c>
      <c r="P278" s="6">
        <f>IFERROR(Table1[[#This Row],[Overall conversion]]/Table1[[#This Row],[overall Conversion last week same day]]-1,"NA")</f>
        <v>3.0204094001616832E-2</v>
      </c>
      <c r="Q278" s="6">
        <f>Table1[[#This Row],[Menu]]/Table1[[#This Row],[Listing]]</f>
        <v>0.2574999672273538</v>
      </c>
      <c r="R278" s="6">
        <f>Table1[[#This Row],[Carts]]/Table1[[#This Row],[Menu]]</f>
        <v>0.38799989781711819</v>
      </c>
      <c r="S278" s="6">
        <f>Table1[[#This Row],[Payments]]/Table1[[#This Row],[Carts]]</f>
        <v>0.73729991257454564</v>
      </c>
      <c r="T278" s="6">
        <f>Table1[[#This Row],[Orders]]/Table1[[#This Row],[Payments]]</f>
        <v>0.83640008623647932</v>
      </c>
      <c r="U278" s="33">
        <f>Table1[[#This Row],[L2M]]/Q271-1</f>
        <v>6.1855642622671514E-2</v>
      </c>
      <c r="V278" s="33">
        <f>Table1[[#This Row],[M2C]]/R271-1</f>
        <v>-4.9019951104512183E-2</v>
      </c>
      <c r="W278" s="33">
        <f>Table1[[#This Row],[C2P]]/S271-1</f>
        <v>-9.80397588964943E-3</v>
      </c>
      <c r="X278" s="33">
        <f>Table1[[#This Row],[P2O]]/T271-1</f>
        <v>3.0303578599974568E-2</v>
      </c>
    </row>
    <row r="279" spans="2:24" x14ac:dyDescent="0.3">
      <c r="B279" s="10">
        <v>43742</v>
      </c>
      <c r="C279" s="8">
        <f>B279</f>
        <v>43742</v>
      </c>
      <c r="D279" s="2">
        <v>21065820</v>
      </c>
      <c r="E279" s="2">
        <v>5213790</v>
      </c>
      <c r="F279" s="2">
        <v>2064661</v>
      </c>
      <c r="G279" s="2">
        <v>1431842</v>
      </c>
      <c r="H279" s="2">
        <v>1127146</v>
      </c>
      <c r="I279" s="11">
        <f>Table1[[#This Row],[Date]]-7</f>
        <v>43735</v>
      </c>
      <c r="J279" s="5">
        <f>IFERROR(VLOOKUP(Table1[[#This Row],[last week date]],Table1[[#All],[Date]:[Orders]],7,FALSE), "NA")</f>
        <v>1197375</v>
      </c>
      <c r="K279" s="5">
        <f>IFERROR(VLOOKUP(Table1[[#This Row],[last week date]],Table1[[#All],[Date]:[Listing]],3,FALSE),"NA")</f>
        <v>20848646</v>
      </c>
      <c r="L279" s="13">
        <f>Table1[[#This Row],[Orders]]/Table1[[#This Row],[Listing]]</f>
        <v>5.3505916218784741E-2</v>
      </c>
      <c r="M279" s="13">
        <f>IFERROR(VLOOKUP(Table1[[#This Row],[last week date]],Table1[[#All],[Date]:[Overall conversion]],11,FALSE),"NA")</f>
        <v>5.7431787176970631E-2</v>
      </c>
      <c r="N279" s="15">
        <f>IFERROR((Table1[[#This Row],[Orders]]/Table1[[#This Row],[Orders of Same day last week]])-1,"NA")</f>
        <v>-5.8652468942478331E-2</v>
      </c>
      <c r="O279" s="12">
        <f>IFERROR(Table1[[#This Row],[Listing]]/Table1[[#This Row],[listing of same day last week]]-1,"NA")</f>
        <v>1.0416695645367069E-2</v>
      </c>
      <c r="P279" s="6">
        <f>IFERROR(Table1[[#This Row],[Overall conversion]]/Table1[[#This Row],[overall Conversion last week same day]]-1,"NA")</f>
        <v>-6.835710938419326E-2</v>
      </c>
      <c r="Q279" s="6">
        <f>Table1[[#This Row],[Menu]]/Table1[[#This Row],[Listing]]</f>
        <v>0.247499978638382</v>
      </c>
      <c r="R279" s="6">
        <f>Table1[[#This Row],[Carts]]/Table1[[#This Row],[Menu]]</f>
        <v>0.39600003068784895</v>
      </c>
      <c r="S279" s="6">
        <f>Table1[[#This Row],[Payments]]/Table1[[#This Row],[Carts]]</f>
        <v>0.69349980456840132</v>
      </c>
      <c r="T279" s="6">
        <f>Table1[[#This Row],[Orders]]/Table1[[#This Row],[Payments]]</f>
        <v>0.78719998435581584</v>
      </c>
      <c r="U279" s="33">
        <f>Table1[[#This Row],[L2M]]/Q272-1</f>
        <v>2.0618600837373213E-2</v>
      </c>
      <c r="V279" s="33">
        <f>Table1[[#This Row],[M2C]]/R272-1</f>
        <v>2.0618556709943503E-2</v>
      </c>
      <c r="W279" s="33">
        <f>Table1[[#This Row],[C2P]]/S272-1</f>
        <v>-7.7670235929961806E-2</v>
      </c>
      <c r="X279" s="33">
        <f>Table1[[#This Row],[P2O]]/T272-1</f>
        <v>-3.0302421776476351E-2</v>
      </c>
    </row>
    <row r="280" spans="2:24" x14ac:dyDescent="0.3">
      <c r="B280" s="10">
        <v>43743</v>
      </c>
      <c r="C280" s="8">
        <f>B280</f>
        <v>43743</v>
      </c>
      <c r="D280" s="2">
        <v>46236443</v>
      </c>
      <c r="E280" s="2">
        <v>9612556</v>
      </c>
      <c r="F280" s="2">
        <v>3235586</v>
      </c>
      <c r="G280" s="2">
        <v>2178196</v>
      </c>
      <c r="H280" s="2">
        <v>1648023</v>
      </c>
      <c r="I280" s="11">
        <f>Table1[[#This Row],[Date]]-7</f>
        <v>43736</v>
      </c>
      <c r="J280" s="5">
        <f>IFERROR(VLOOKUP(Table1[[#This Row],[last week date]],Table1[[#All],[Date]:[Orders]],7,FALSE), "NA")</f>
        <v>1582700</v>
      </c>
      <c r="K280" s="5">
        <f>IFERROR(VLOOKUP(Table1[[#This Row],[last week date]],Table1[[#All],[Date]:[Listing]],3,FALSE),"NA")</f>
        <v>43991955</v>
      </c>
      <c r="L280" s="13">
        <f>Table1[[#This Row],[Orders]]/Table1[[#This Row],[Listing]]</f>
        <v>3.5643377670726097E-2</v>
      </c>
      <c r="M280" s="13">
        <f>IFERROR(VLOOKUP(Table1[[#This Row],[last week date]],Table1[[#All],[Date]:[Overall conversion]],11,FALSE),"NA")</f>
        <v>3.5977032618804958E-2</v>
      </c>
      <c r="N280" s="15">
        <f>IFERROR((Table1[[#This Row],[Orders]]/Table1[[#This Row],[Orders of Same day last week]])-1,"NA")</f>
        <v>4.1273140835281552E-2</v>
      </c>
      <c r="O280" s="12">
        <f>IFERROR(Table1[[#This Row],[Listing]]/Table1[[#This Row],[listing of same day last week]]-1,"NA")</f>
        <v>5.1020419528979843E-2</v>
      </c>
      <c r="P280" s="6">
        <f>IFERROR(Table1[[#This Row],[Overall conversion]]/Table1[[#This Row],[overall Conversion last week same day]]-1,"NA")</f>
        <v>-9.2741097247820425E-3</v>
      </c>
      <c r="Q280" s="6">
        <f>Table1[[#This Row],[Menu]]/Table1[[#This Row],[Listing]]</f>
        <v>0.20789998919250774</v>
      </c>
      <c r="R280" s="6">
        <f>Table1[[#This Row],[Carts]]/Table1[[#This Row],[Menu]]</f>
        <v>0.33659996363090111</v>
      </c>
      <c r="S280" s="6">
        <f>Table1[[#This Row],[Payments]]/Table1[[#This Row],[Carts]]</f>
        <v>0.67319984695198953</v>
      </c>
      <c r="T280" s="6">
        <f>Table1[[#This Row],[Orders]]/Table1[[#This Row],[Payments]]</f>
        <v>0.75659995702866045</v>
      </c>
      <c r="U280" s="33">
        <f>Table1[[#This Row],[L2M]]/Q273-1</f>
        <v>-9.9999925249004695E-3</v>
      </c>
      <c r="V280" s="33">
        <f>Table1[[#This Row],[M2C]]/R273-1</f>
        <v>-9.9999808944563062E-3</v>
      </c>
      <c r="W280" s="33">
        <f>Table1[[#This Row],[C2P]]/S273-1</f>
        <v>-1.0000225070603719E-2</v>
      </c>
      <c r="X280" s="33">
        <f>Table1[[#This Row],[P2O]]/T273-1</f>
        <v>2.1052365209859536E-2</v>
      </c>
    </row>
    <row r="281" spans="2:24" x14ac:dyDescent="0.3">
      <c r="B281" s="10">
        <v>43744</v>
      </c>
      <c r="C281" s="8">
        <f>B281</f>
        <v>43744</v>
      </c>
      <c r="D281" s="2">
        <v>43543058</v>
      </c>
      <c r="E281" s="2">
        <v>9144042</v>
      </c>
      <c r="F281" s="2">
        <v>3140064</v>
      </c>
      <c r="G281" s="2">
        <v>2135243</v>
      </c>
      <c r="H281" s="2">
        <v>1698799</v>
      </c>
      <c r="I281" s="11">
        <f>Table1[[#This Row],[Date]]-7</f>
        <v>43737</v>
      </c>
      <c r="J281" s="5">
        <f>IFERROR(VLOOKUP(Table1[[#This Row],[last week date]],Table1[[#All],[Date]:[Orders]],7,FALSE), "NA")</f>
        <v>1565133</v>
      </c>
      <c r="K281" s="5">
        <f>IFERROR(VLOOKUP(Table1[[#This Row],[last week date]],Table1[[#All],[Date]:[Listing]],3,FALSE),"NA")</f>
        <v>42645263</v>
      </c>
      <c r="L281" s="13">
        <f>Table1[[#This Row],[Orders]]/Table1[[#This Row],[Listing]]</f>
        <v>3.9014232762430233E-2</v>
      </c>
      <c r="M281" s="13">
        <f>IFERROR(VLOOKUP(Table1[[#This Row],[last week date]],Table1[[#All],[Date]:[Overall conversion]],11,FALSE),"NA")</f>
        <v>3.6701215795057938E-2</v>
      </c>
      <c r="N281" s="15">
        <f>IFERROR((Table1[[#This Row],[Orders]]/Table1[[#This Row],[Orders of Same day last week]])-1,"NA")</f>
        <v>8.5402326831010456E-2</v>
      </c>
      <c r="O281" s="12">
        <f>IFERROR(Table1[[#This Row],[Listing]]/Table1[[#This Row],[listing of same day last week]]-1,"NA")</f>
        <v>2.1052631332113103E-2</v>
      </c>
      <c r="P281" s="6">
        <f>IFERROR(Table1[[#This Row],[Overall conversion]]/Table1[[#This Row],[overall Conversion last week same day]]-1,"NA")</f>
        <v>6.3022897668794764E-2</v>
      </c>
      <c r="Q281" s="6">
        <f>Table1[[#This Row],[Menu]]/Table1[[#This Row],[Listing]]</f>
        <v>0.2099999958661608</v>
      </c>
      <c r="R281" s="6">
        <f>Table1[[#This Row],[Carts]]/Table1[[#This Row],[Menu]]</f>
        <v>0.34339999750657313</v>
      </c>
      <c r="S281" s="6">
        <f>Table1[[#This Row],[Payments]]/Table1[[#This Row],[Carts]]</f>
        <v>0.67999983439827982</v>
      </c>
      <c r="T281" s="6">
        <f>Table1[[#This Row],[Orders]]/Table1[[#This Row],[Payments]]</f>
        <v>0.79559984507618098</v>
      </c>
      <c r="U281" s="33">
        <f>Table1[[#This Row],[L2M]]/Q274-1</f>
        <v>1.0101010462650883E-2</v>
      </c>
      <c r="V281" s="33">
        <f>Table1[[#This Row],[M2C]]/R274-1</f>
        <v>2.02022760256928E-2</v>
      </c>
      <c r="W281" s="33">
        <f>Table1[[#This Row],[C2P]]/S274-1</f>
        <v>4.1666241028444073E-2</v>
      </c>
      <c r="X281" s="33">
        <f>Table1[[#This Row],[P2O]]/T274-1</f>
        <v>-9.7087625223057916E-3</v>
      </c>
    </row>
    <row r="282" spans="2:24" x14ac:dyDescent="0.3">
      <c r="B282" s="10">
        <v>43745</v>
      </c>
      <c r="C282" s="8">
        <f>B282</f>
        <v>43745</v>
      </c>
      <c r="D282" s="2">
        <v>21500167</v>
      </c>
      <c r="E282" s="2">
        <v>5643793</v>
      </c>
      <c r="F282" s="2">
        <v>2234942</v>
      </c>
      <c r="G282" s="2">
        <v>1631507</v>
      </c>
      <c r="H282" s="2">
        <v>1377971</v>
      </c>
      <c r="I282" s="11">
        <f>Table1[[#This Row],[Date]]-7</f>
        <v>43738</v>
      </c>
      <c r="J282" s="5">
        <f>IFERROR(VLOOKUP(Table1[[#This Row],[last week date]],Table1[[#All],[Date]:[Orders]],7,FALSE), "NA")</f>
        <v>1235906</v>
      </c>
      <c r="K282" s="5">
        <f>IFERROR(VLOOKUP(Table1[[#This Row],[last week date]],Table1[[#All],[Date]:[Listing]],3,FALSE),"NA")</f>
        <v>21717340</v>
      </c>
      <c r="L282" s="13">
        <f>Table1[[#This Row],[Orders]]/Table1[[#This Row],[Listing]]</f>
        <v>6.4091176594116686E-2</v>
      </c>
      <c r="M282" s="13">
        <f>IFERROR(VLOOKUP(Table1[[#This Row],[last week date]],Table1[[#All],[Date]:[Overall conversion]],11,FALSE),"NA")</f>
        <v>5.6908719023600493E-2</v>
      </c>
      <c r="N282" s="15">
        <f>IFERROR((Table1[[#This Row],[Orders]]/Table1[[#This Row],[Orders of Same day last week]])-1,"NA")</f>
        <v>0.11494806239309452</v>
      </c>
      <c r="O282" s="12">
        <f>IFERROR(Table1[[#This Row],[Listing]]/Table1[[#This Row],[listing of same day last week]]-1,"NA")</f>
        <v>-9.9999815815380311E-3</v>
      </c>
      <c r="P282" s="6">
        <f>IFERROR(Table1[[#This Row],[Overall conversion]]/Table1[[#This Row],[overall Conversion last week same day]]-1,"NA")</f>
        <v>0.12621014308084444</v>
      </c>
      <c r="Q282" s="6">
        <f>Table1[[#This Row],[Menu]]/Table1[[#This Row],[Listing]]</f>
        <v>0.26249996104681417</v>
      </c>
      <c r="R282" s="6">
        <f>Table1[[#This Row],[Carts]]/Table1[[#This Row],[Menu]]</f>
        <v>0.39599999503879751</v>
      </c>
      <c r="S282" s="6">
        <f>Table1[[#This Row],[Payments]]/Table1[[#This Row],[Carts]]</f>
        <v>0.72999970469032305</v>
      </c>
      <c r="T282" s="6">
        <f>Table1[[#This Row],[Orders]]/Table1[[#This Row],[Payments]]</f>
        <v>0.84460011510830169</v>
      </c>
      <c r="U282" s="33">
        <f>Table1[[#This Row],[L2M]]/Q275-1</f>
        <v>6.0606031477791422E-2</v>
      </c>
      <c r="V282" s="33">
        <f>Table1[[#This Row],[M2C]]/R275-1</f>
        <v>-9.9998282183326737E-3</v>
      </c>
      <c r="W282" s="33">
        <f>Table1[[#This Row],[C2P]]/S275-1</f>
        <v>1.0100317527398373E-2</v>
      </c>
      <c r="X282" s="33">
        <f>Table1[[#This Row],[P2O]]/T275-1</f>
        <v>6.1855850733984585E-2</v>
      </c>
    </row>
    <row r="283" spans="2:24" x14ac:dyDescent="0.3">
      <c r="B283" s="10">
        <v>43746</v>
      </c>
      <c r="C283" s="8">
        <f>B283</f>
        <v>43746</v>
      </c>
      <c r="D283" s="2">
        <v>22368860</v>
      </c>
      <c r="E283" s="2">
        <v>5536293</v>
      </c>
      <c r="F283" s="2">
        <v>2303097</v>
      </c>
      <c r="G283" s="2">
        <v>1630823</v>
      </c>
      <c r="H283" s="2">
        <v>1270411</v>
      </c>
      <c r="I283" s="11">
        <f>Table1[[#This Row],[Date]]-7</f>
        <v>43739</v>
      </c>
      <c r="J283" s="5">
        <f>IFERROR(VLOOKUP(Table1[[#This Row],[last week date]],Table1[[#All],[Date]:[Orders]],7,FALSE), "NA")</f>
        <v>1174372</v>
      </c>
      <c r="K283" s="5">
        <f>IFERROR(VLOOKUP(Table1[[#This Row],[last week date]],Table1[[#All],[Date]:[Listing]],3,FALSE),"NA")</f>
        <v>21934513</v>
      </c>
      <c r="L283" s="13">
        <f>Table1[[#This Row],[Orders]]/Table1[[#This Row],[Listing]]</f>
        <v>5.6793730212447123E-2</v>
      </c>
      <c r="M283" s="13">
        <f>IFERROR(VLOOKUP(Table1[[#This Row],[last week date]],Table1[[#All],[Date]:[Overall conversion]],11,FALSE),"NA")</f>
        <v>5.3539916751285978E-2</v>
      </c>
      <c r="N283" s="15">
        <f>IFERROR((Table1[[#This Row],[Orders]]/Table1[[#This Row],[Orders of Same day last week]])-1,"NA")</f>
        <v>8.1779027429128126E-2</v>
      </c>
      <c r="O283" s="12">
        <f>IFERROR(Table1[[#This Row],[Listing]]/Table1[[#This Row],[listing of same day last week]]-1,"NA")</f>
        <v>1.9801989677181275E-2</v>
      </c>
      <c r="P283" s="6">
        <f>IFERROR(Table1[[#This Row],[Overall conversion]]/Table1[[#This Row],[overall Conversion last week same day]]-1,"NA")</f>
        <v>6.077359956079853E-2</v>
      </c>
      <c r="Q283" s="6">
        <f>Table1[[#This Row],[Menu]]/Table1[[#This Row],[Listing]]</f>
        <v>0.24750000670575076</v>
      </c>
      <c r="R283" s="6">
        <f>Table1[[#This Row],[Carts]]/Table1[[#This Row],[Menu]]</f>
        <v>0.41599983960386488</v>
      </c>
      <c r="S283" s="6">
        <f>Table1[[#This Row],[Payments]]/Table1[[#This Row],[Carts]]</f>
        <v>0.70810000620903069</v>
      </c>
      <c r="T283" s="6">
        <f>Table1[[#This Row],[Orders]]/Table1[[#This Row],[Payments]]</f>
        <v>0.77899992825708242</v>
      </c>
      <c r="U283" s="33">
        <f>Table1[[#This Row],[L2M]]/Q276-1</f>
        <v>2.0618661584254294E-2</v>
      </c>
      <c r="V283" s="33">
        <f>Table1[[#This Row],[M2C]]/R276-1</f>
        <v>6.122441042651805E-2</v>
      </c>
      <c r="W283" s="33">
        <f>Table1[[#This Row],[C2P]]/S276-1</f>
        <v>5.0354675762420698E-8</v>
      </c>
      <c r="X283" s="33">
        <f>Table1[[#This Row],[P2O]]/T276-1</f>
        <v>-2.0618390872048531E-2</v>
      </c>
    </row>
    <row r="284" spans="2:24" x14ac:dyDescent="0.3">
      <c r="B284" s="10">
        <v>43747</v>
      </c>
      <c r="C284" s="8">
        <f>B284</f>
        <v>43747</v>
      </c>
      <c r="D284" s="2">
        <v>20631473</v>
      </c>
      <c r="E284" s="2">
        <v>5415761</v>
      </c>
      <c r="F284" s="2">
        <v>2166304</v>
      </c>
      <c r="G284" s="2">
        <v>1660472</v>
      </c>
      <c r="H284" s="2">
        <v>1402435</v>
      </c>
      <c r="I284" s="11">
        <f>Table1[[#This Row],[Date]]-7</f>
        <v>43740</v>
      </c>
      <c r="J284" s="5">
        <f>IFERROR(VLOOKUP(Table1[[#This Row],[last week date]],Table1[[#All],[Date]:[Orders]],7,FALSE), "NA")</f>
        <v>1150753</v>
      </c>
      <c r="K284" s="5">
        <f>IFERROR(VLOOKUP(Table1[[#This Row],[last week date]],Table1[[#All],[Date]:[Listing]],3,FALSE),"NA")</f>
        <v>21500167</v>
      </c>
      <c r="L284" s="13">
        <f>Table1[[#This Row],[Orders]]/Table1[[#This Row],[Listing]]</f>
        <v>6.7975514884468013E-2</v>
      </c>
      <c r="M284" s="13">
        <f>IFERROR(VLOOKUP(Table1[[#This Row],[last week date]],Table1[[#All],[Date]:[Overall conversion]],11,FALSE),"NA")</f>
        <v>5.3522979612204875E-2</v>
      </c>
      <c r="N284" s="15">
        <f>IFERROR((Table1[[#This Row],[Orders]]/Table1[[#This Row],[Orders of Same day last week]])-1,"NA")</f>
        <v>0.21871070507745793</v>
      </c>
      <c r="O284" s="12">
        <f>IFERROR(Table1[[#This Row],[Listing]]/Table1[[#This Row],[listing of same day last week]]-1,"NA")</f>
        <v>-4.0404058256849784E-2</v>
      </c>
      <c r="P284" s="6">
        <f>IFERROR(Table1[[#This Row],[Overall conversion]]/Table1[[#This Row],[overall Conversion last week same day]]-1,"NA")</f>
        <v>0.27002486365627365</v>
      </c>
      <c r="Q284" s="6">
        <f>Table1[[#This Row],[Menu]]/Table1[[#This Row],[Listing]]</f>
        <v>0.2624999678888657</v>
      </c>
      <c r="R284" s="6">
        <f>Table1[[#This Row],[Carts]]/Table1[[#This Row],[Menu]]</f>
        <v>0.39999992614149699</v>
      </c>
      <c r="S284" s="6">
        <f>Table1[[#This Row],[Payments]]/Table1[[#This Row],[Carts]]</f>
        <v>0.76649999261414836</v>
      </c>
      <c r="T284" s="6">
        <f>Table1[[#This Row],[Orders]]/Table1[[#This Row],[Payments]]</f>
        <v>0.84460021006075381</v>
      </c>
      <c r="U284" s="33">
        <f>Table1[[#This Row],[L2M]]/Q277-1</f>
        <v>7.1428626475593893E-2</v>
      </c>
      <c r="V284" s="33">
        <f>Table1[[#This Row],[M2C]]/R277-1</f>
        <v>1.0100746111059822E-2</v>
      </c>
      <c r="W284" s="33">
        <f>Table1[[#This Row],[C2P]]/S277-1</f>
        <v>9.3749957138350659E-2</v>
      </c>
      <c r="X284" s="33">
        <f>Table1[[#This Row],[P2O]]/T277-1</f>
        <v>7.2917272145561984E-2</v>
      </c>
    </row>
    <row r="285" spans="2:24" x14ac:dyDescent="0.3">
      <c r="B285" s="10">
        <v>43748</v>
      </c>
      <c r="C285" s="8">
        <f>B285</f>
        <v>43748</v>
      </c>
      <c r="D285" s="2">
        <v>21282993</v>
      </c>
      <c r="E285" s="2">
        <v>5267540</v>
      </c>
      <c r="F285" s="2">
        <v>2022735</v>
      </c>
      <c r="G285" s="2">
        <v>1402767</v>
      </c>
      <c r="H285" s="2">
        <v>1127263</v>
      </c>
      <c r="I285" s="11">
        <f>Table1[[#This Row],[Date]]-7</f>
        <v>43741</v>
      </c>
      <c r="J285" s="5">
        <f>IFERROR(VLOOKUP(Table1[[#This Row],[last week date]],Table1[[#All],[Date]:[Orders]],7,FALSE), "NA")</f>
        <v>1311293</v>
      </c>
      <c r="K285" s="5">
        <f>IFERROR(VLOOKUP(Table1[[#This Row],[last week date]],Table1[[#All],[Date]:[Listing]],3,FALSE),"NA")</f>
        <v>21282993</v>
      </c>
      <c r="L285" s="13">
        <f>Table1[[#This Row],[Orders]]/Table1[[#This Row],[Listing]]</f>
        <v>5.2965435829443727E-2</v>
      </c>
      <c r="M285" s="13">
        <f>IFERROR(VLOOKUP(Table1[[#This Row],[last week date]],Table1[[#All],[Date]:[Overall conversion]],11,FALSE),"NA")</f>
        <v>6.161224598438763E-2</v>
      </c>
      <c r="N285" s="15">
        <f>IFERROR((Table1[[#This Row],[Orders]]/Table1[[#This Row],[Orders of Same day last week]])-1,"NA")</f>
        <v>-0.14034239487284683</v>
      </c>
      <c r="O285" s="12">
        <f>IFERROR(Table1[[#This Row],[Listing]]/Table1[[#This Row],[listing of same day last week]]-1,"NA")</f>
        <v>0</v>
      </c>
      <c r="P285" s="6">
        <f>IFERROR(Table1[[#This Row],[Overall conversion]]/Table1[[#This Row],[overall Conversion last week same day]]-1,"NA")</f>
        <v>-0.14034239487284683</v>
      </c>
      <c r="Q285" s="6">
        <f>Table1[[#This Row],[Menu]]/Table1[[#This Row],[Listing]]</f>
        <v>0.2474999639383427</v>
      </c>
      <c r="R285" s="6">
        <f>Table1[[#This Row],[Carts]]/Table1[[#This Row],[Menu]]</f>
        <v>0.38399993165690244</v>
      </c>
      <c r="S285" s="6">
        <f>Table1[[#This Row],[Payments]]/Table1[[#This Row],[Carts]]</f>
        <v>0.69350013719048709</v>
      </c>
      <c r="T285" s="6">
        <f>Table1[[#This Row],[Orders]]/Table1[[#This Row],[Payments]]</f>
        <v>0.80359959993355989</v>
      </c>
      <c r="U285" s="33">
        <f>Table1[[#This Row],[L2M]]/Q278-1</f>
        <v>-3.8834969171789524E-2</v>
      </c>
      <c r="V285" s="33">
        <f>Table1[[#This Row],[M2C]]/R278-1</f>
        <v>-1.030919384958473E-2</v>
      </c>
      <c r="W285" s="33">
        <f>Table1[[#This Row],[C2P]]/S278-1</f>
        <v>-5.940564299148765E-2</v>
      </c>
      <c r="X285" s="33">
        <f>Table1[[#This Row],[P2O]]/T278-1</f>
        <v>-3.9216263655005856E-2</v>
      </c>
    </row>
    <row r="286" spans="2:24" x14ac:dyDescent="0.3">
      <c r="B286" s="10">
        <v>43749</v>
      </c>
      <c r="C286" s="8">
        <f>B286</f>
        <v>43749</v>
      </c>
      <c r="D286" s="2">
        <v>21282993</v>
      </c>
      <c r="E286" s="2">
        <v>5267540</v>
      </c>
      <c r="F286" s="2">
        <v>2043805</v>
      </c>
      <c r="G286" s="2">
        <v>1536737</v>
      </c>
      <c r="H286" s="2">
        <v>1234922</v>
      </c>
      <c r="I286" s="11">
        <f>Table1[[#This Row],[Date]]-7</f>
        <v>43742</v>
      </c>
      <c r="J286" s="5">
        <f>IFERROR(VLOOKUP(Table1[[#This Row],[last week date]],Table1[[#All],[Date]:[Orders]],7,FALSE), "NA")</f>
        <v>1127146</v>
      </c>
      <c r="K286" s="5">
        <f>IFERROR(VLOOKUP(Table1[[#This Row],[last week date]],Table1[[#All],[Date]:[Listing]],3,FALSE),"NA")</f>
        <v>21065820</v>
      </c>
      <c r="L286" s="13">
        <f>Table1[[#This Row],[Orders]]/Table1[[#This Row],[Listing]]</f>
        <v>5.8023887899601341E-2</v>
      </c>
      <c r="M286" s="13">
        <f>IFERROR(VLOOKUP(Table1[[#This Row],[last week date]],Table1[[#All],[Date]:[Overall conversion]],11,FALSE),"NA")</f>
        <v>5.3505916218784741E-2</v>
      </c>
      <c r="N286" s="15">
        <f>IFERROR((Table1[[#This Row],[Orders]]/Table1[[#This Row],[Orders of Same day last week]])-1,"NA")</f>
        <v>9.5618491304586994E-2</v>
      </c>
      <c r="O286" s="12">
        <f>IFERROR(Table1[[#This Row],[Listing]]/Table1[[#This Row],[listing of same day last week]]-1,"NA")</f>
        <v>1.0309259264533743E-2</v>
      </c>
      <c r="P286" s="6">
        <f>IFERROR(Table1[[#This Row],[Overall conversion]]/Table1[[#This Row],[overall Conversion last week same day]]-1,"NA")</f>
        <v>8.443873126744883E-2</v>
      </c>
      <c r="Q286" s="6">
        <f>Table1[[#This Row],[Menu]]/Table1[[#This Row],[Listing]]</f>
        <v>0.2474999639383427</v>
      </c>
      <c r="R286" s="6">
        <f>Table1[[#This Row],[Carts]]/Table1[[#This Row],[Menu]]</f>
        <v>0.38799990128219247</v>
      </c>
      <c r="S286" s="6">
        <f>Table1[[#This Row],[Payments]]/Table1[[#This Row],[Carts]]</f>
        <v>0.75190001003031115</v>
      </c>
      <c r="T286" s="6">
        <f>Table1[[#This Row],[Orders]]/Table1[[#This Row],[Payments]]</f>
        <v>0.80360009552708112</v>
      </c>
      <c r="U286" s="33">
        <f>Table1[[#This Row],[L2M]]/Q279-1</f>
        <v>-5.9394103302246037E-8</v>
      </c>
      <c r="V286" s="33">
        <f>Table1[[#This Row],[M2C]]/R279-1</f>
        <v>-2.0202345418408929E-2</v>
      </c>
      <c r="W286" s="33">
        <f>Table1[[#This Row],[C2P]]/S279-1</f>
        <v>8.4210846314881183E-2</v>
      </c>
      <c r="X286" s="33">
        <f>Table1[[#This Row],[P2O]]/T279-1</f>
        <v>2.0833474971021282E-2</v>
      </c>
    </row>
    <row r="287" spans="2:24" x14ac:dyDescent="0.3">
      <c r="B287" s="10">
        <v>43750</v>
      </c>
      <c r="C287" s="8">
        <f>B287</f>
        <v>43750</v>
      </c>
      <c r="D287" s="2">
        <v>45338648</v>
      </c>
      <c r="E287" s="2">
        <v>9045060</v>
      </c>
      <c r="F287" s="2">
        <v>2983060</v>
      </c>
      <c r="G287" s="2">
        <v>2028481</v>
      </c>
      <c r="H287" s="2">
        <v>1645504</v>
      </c>
      <c r="I287" s="11">
        <f>Table1[[#This Row],[Date]]-7</f>
        <v>43743</v>
      </c>
      <c r="J287" s="5">
        <f>IFERROR(VLOOKUP(Table1[[#This Row],[last week date]],Table1[[#All],[Date]:[Orders]],7,FALSE), "NA")</f>
        <v>1648023</v>
      </c>
      <c r="K287" s="5">
        <f>IFERROR(VLOOKUP(Table1[[#This Row],[last week date]],Table1[[#All],[Date]:[Listing]],3,FALSE),"NA")</f>
        <v>46236443</v>
      </c>
      <c r="L287" s="13">
        <f>Table1[[#This Row],[Orders]]/Table1[[#This Row],[Listing]]</f>
        <v>3.6293627458851445E-2</v>
      </c>
      <c r="M287" s="13">
        <f>IFERROR(VLOOKUP(Table1[[#This Row],[last week date]],Table1[[#All],[Date]:[Overall conversion]],11,FALSE),"NA")</f>
        <v>3.5643377670726097E-2</v>
      </c>
      <c r="N287" s="15">
        <f>IFERROR((Table1[[#This Row],[Orders]]/Table1[[#This Row],[Orders of Same day last week]])-1,"NA")</f>
        <v>-1.5284980852815488E-3</v>
      </c>
      <c r="O287" s="12">
        <f>IFERROR(Table1[[#This Row],[Listing]]/Table1[[#This Row],[listing of same day last week]]-1,"NA")</f>
        <v>-1.9417475518175187E-2</v>
      </c>
      <c r="P287" s="6">
        <f>IFERROR(Table1[[#This Row],[Overall conversion]]/Table1[[#This Row],[overall Conversion last week same day]]-1,"NA")</f>
        <v>1.824321460587619E-2</v>
      </c>
      <c r="Q287" s="6">
        <f>Table1[[#This Row],[Menu]]/Table1[[#This Row],[Listing]]</f>
        <v>0.19949999391247838</v>
      </c>
      <c r="R287" s="6">
        <f>Table1[[#This Row],[Carts]]/Table1[[#This Row],[Menu]]</f>
        <v>0.3297999128806221</v>
      </c>
      <c r="S287" s="6">
        <f>Table1[[#This Row],[Payments]]/Table1[[#This Row],[Carts]]</f>
        <v>0.68000006704524885</v>
      </c>
      <c r="T287" s="6">
        <f>Table1[[#This Row],[Orders]]/Table1[[#This Row],[Payments]]</f>
        <v>0.81120010490608485</v>
      </c>
      <c r="U287" s="33">
        <f>Table1[[#This Row],[L2M]]/Q280-1</f>
        <v>-4.0404019801325131E-2</v>
      </c>
      <c r="V287" s="33">
        <f>Table1[[#This Row],[M2C]]/R280-1</f>
        <v>-2.0202173158092251E-2</v>
      </c>
      <c r="W287" s="33">
        <f>Table1[[#This Row],[C2P]]/S280-1</f>
        <v>1.0101339333406401E-2</v>
      </c>
      <c r="X287" s="33">
        <f>Table1[[#This Row],[P2O]]/T280-1</f>
        <v>7.216514800219076E-2</v>
      </c>
    </row>
    <row r="288" spans="2:24" x14ac:dyDescent="0.3">
      <c r="B288" s="10">
        <v>43751</v>
      </c>
      <c r="C288" s="8">
        <f>B288</f>
        <v>43751</v>
      </c>
      <c r="D288" s="2">
        <v>43543058</v>
      </c>
      <c r="E288" s="2">
        <v>9509803</v>
      </c>
      <c r="F288" s="2">
        <v>3104000</v>
      </c>
      <c r="G288" s="2">
        <v>2089612</v>
      </c>
      <c r="H288" s="2">
        <v>1678794</v>
      </c>
      <c r="I288" s="11">
        <f>Table1[[#This Row],[Date]]-7</f>
        <v>43744</v>
      </c>
      <c r="J288" s="5">
        <f>IFERROR(VLOOKUP(Table1[[#This Row],[last week date]],Table1[[#All],[Date]:[Orders]],7,FALSE), "NA")</f>
        <v>1698799</v>
      </c>
      <c r="K288" s="5">
        <f>IFERROR(VLOOKUP(Table1[[#This Row],[last week date]],Table1[[#All],[Date]:[Listing]],3,FALSE),"NA")</f>
        <v>43543058</v>
      </c>
      <c r="L288" s="13">
        <f>Table1[[#This Row],[Orders]]/Table1[[#This Row],[Listing]]</f>
        <v>3.8554802467020116E-2</v>
      </c>
      <c r="M288" s="13">
        <f>IFERROR(VLOOKUP(Table1[[#This Row],[last week date]],Table1[[#All],[Date]:[Overall conversion]],11,FALSE),"NA")</f>
        <v>3.9014232762430233E-2</v>
      </c>
      <c r="N288" s="15">
        <f>IFERROR((Table1[[#This Row],[Orders]]/Table1[[#This Row],[Orders of Same day last week]])-1,"NA")</f>
        <v>-1.1775966432756357E-2</v>
      </c>
      <c r="O288" s="12">
        <f>IFERROR(Table1[[#This Row],[Listing]]/Table1[[#This Row],[listing of same day last week]]-1,"NA")</f>
        <v>0</v>
      </c>
      <c r="P288" s="6">
        <f>IFERROR(Table1[[#This Row],[Overall conversion]]/Table1[[#This Row],[overall Conversion last week same day]]-1,"NA")</f>
        <v>-1.1775966432756246E-2</v>
      </c>
      <c r="Q288" s="6">
        <f>Table1[[#This Row],[Menu]]/Table1[[#This Row],[Listing]]</f>
        <v>0.21839998008408137</v>
      </c>
      <c r="R288" s="6">
        <f>Table1[[#This Row],[Carts]]/Table1[[#This Row],[Menu]]</f>
        <v>0.32640003163051851</v>
      </c>
      <c r="S288" s="6">
        <f>Table1[[#This Row],[Payments]]/Table1[[#This Row],[Carts]]</f>
        <v>0.67319974226804125</v>
      </c>
      <c r="T288" s="6">
        <f>Table1[[#This Row],[Orders]]/Table1[[#This Row],[Payments]]</f>
        <v>0.80339986562098609</v>
      </c>
      <c r="U288" s="33">
        <f>Table1[[#This Row],[L2M]]/Q281-1</f>
        <v>3.9999925634637279E-2</v>
      </c>
      <c r="V288" s="33">
        <f>Table1[[#This Row],[M2C]]/R281-1</f>
        <v>-4.9504851483667345E-2</v>
      </c>
      <c r="W288" s="33">
        <f>Table1[[#This Row],[C2P]]/S281-1</f>
        <v>-1.0000137920997965E-2</v>
      </c>
      <c r="X288" s="33">
        <f>Table1[[#This Row],[P2O]]/T281-1</f>
        <v>9.8039493007420209E-3</v>
      </c>
    </row>
    <row r="289" spans="2:24" x14ac:dyDescent="0.3">
      <c r="B289" s="10">
        <v>43752</v>
      </c>
      <c r="C289" s="8">
        <f>B289</f>
        <v>43752</v>
      </c>
      <c r="D289" s="2">
        <v>20848646</v>
      </c>
      <c r="E289" s="2">
        <v>5107918</v>
      </c>
      <c r="F289" s="2">
        <v>1981872</v>
      </c>
      <c r="G289" s="2">
        <v>1403363</v>
      </c>
      <c r="H289" s="2">
        <v>1104728</v>
      </c>
      <c r="I289" s="11">
        <f>Table1[[#This Row],[Date]]-7</f>
        <v>43745</v>
      </c>
      <c r="J289" s="5">
        <f>IFERROR(VLOOKUP(Table1[[#This Row],[last week date]],Table1[[#All],[Date]:[Orders]],7,FALSE), "NA")</f>
        <v>1377971</v>
      </c>
      <c r="K289" s="5">
        <f>IFERROR(VLOOKUP(Table1[[#This Row],[last week date]],Table1[[#All],[Date]:[Listing]],3,FALSE),"NA")</f>
        <v>21500167</v>
      </c>
      <c r="L289" s="13">
        <f>Table1[[#This Row],[Orders]]/Table1[[#This Row],[Listing]]</f>
        <v>5.2987997398008482E-2</v>
      </c>
      <c r="M289" s="13">
        <f>IFERROR(VLOOKUP(Table1[[#This Row],[last week date]],Table1[[#All],[Date]:[Overall conversion]],11,FALSE),"NA")</f>
        <v>6.4091176594116686E-2</v>
      </c>
      <c r="N289" s="15">
        <f>IFERROR((Table1[[#This Row],[Orders]]/Table1[[#This Row],[Orders of Same day last week]])-1,"NA")</f>
        <v>-0.19829372316253391</v>
      </c>
      <c r="O289" s="12">
        <f>IFERROR(Table1[[#This Row],[Listing]]/Table1[[#This Row],[listing of same day last week]]-1,"NA")</f>
        <v>-3.0303066948270674E-2</v>
      </c>
      <c r="P289" s="6">
        <f>IFERROR(Table1[[#This Row],[Overall conversion]]/Table1[[#This Row],[overall Conversion last week same day]]-1,"NA")</f>
        <v>-0.17324037076778254</v>
      </c>
      <c r="Q289" s="6">
        <f>Table1[[#This Row],[Menu]]/Table1[[#This Row],[Listing]]</f>
        <v>0.2449999870495187</v>
      </c>
      <c r="R289" s="6">
        <f>Table1[[#This Row],[Carts]]/Table1[[#This Row],[Menu]]</f>
        <v>0.38799996397749531</v>
      </c>
      <c r="S289" s="6">
        <f>Table1[[#This Row],[Payments]]/Table1[[#This Row],[Carts]]</f>
        <v>0.70809971582423081</v>
      </c>
      <c r="T289" s="6">
        <f>Table1[[#This Row],[Orders]]/Table1[[#This Row],[Payments]]</f>
        <v>0.78720046060783988</v>
      </c>
      <c r="U289" s="33">
        <f>Table1[[#This Row],[L2M]]/Q282-1</f>
        <v>-6.6666577501603985E-2</v>
      </c>
      <c r="V289" s="33">
        <f>Table1[[#This Row],[M2C]]/R282-1</f>
        <v>-2.020209889274982E-2</v>
      </c>
      <c r="W289" s="33">
        <f>Table1[[#This Row],[C2P]]/S282-1</f>
        <v>-2.999999688408439E-2</v>
      </c>
      <c r="X289" s="33">
        <f>Table1[[#This Row],[P2O]]/T282-1</f>
        <v>-6.796074671751795E-2</v>
      </c>
    </row>
    <row r="290" spans="2:24" x14ac:dyDescent="0.3">
      <c r="B290" s="10">
        <v>43753</v>
      </c>
      <c r="C290" s="8">
        <f>B290</f>
        <v>43753</v>
      </c>
      <c r="D290" s="2">
        <v>21934513</v>
      </c>
      <c r="E290" s="2">
        <v>5209447</v>
      </c>
      <c r="F290" s="2">
        <v>2000427</v>
      </c>
      <c r="G290" s="2">
        <v>1416502</v>
      </c>
      <c r="H290" s="2">
        <v>1126686</v>
      </c>
      <c r="I290" s="11">
        <f>Table1[[#This Row],[Date]]-7</f>
        <v>43746</v>
      </c>
      <c r="J290" s="5">
        <f>IFERROR(VLOOKUP(Table1[[#This Row],[last week date]],Table1[[#All],[Date]:[Orders]],7,FALSE), "NA")</f>
        <v>1270411</v>
      </c>
      <c r="K290" s="5">
        <f>IFERROR(VLOOKUP(Table1[[#This Row],[last week date]],Table1[[#All],[Date]:[Listing]],3,FALSE),"NA")</f>
        <v>22368860</v>
      </c>
      <c r="L290" s="13">
        <f>Table1[[#This Row],[Orders]]/Table1[[#This Row],[Listing]]</f>
        <v>5.1365899940427215E-2</v>
      </c>
      <c r="M290" s="13">
        <f>IFERROR(VLOOKUP(Table1[[#This Row],[last week date]],Table1[[#All],[Date]:[Overall conversion]],11,FALSE),"NA")</f>
        <v>5.6793730212447123E-2</v>
      </c>
      <c r="N290" s="15">
        <f>IFERROR((Table1[[#This Row],[Orders]]/Table1[[#This Row],[Orders of Same day last week]])-1,"NA")</f>
        <v>-0.11313267910935909</v>
      </c>
      <c r="O290" s="12">
        <f>IFERROR(Table1[[#This Row],[Listing]]/Table1[[#This Row],[listing of same day last week]]-1,"NA")</f>
        <v>-1.9417484842768062E-2</v>
      </c>
      <c r="P290" s="6">
        <f>IFERROR(Table1[[#This Row],[Overall conversion]]/Table1[[#This Row],[overall Conversion last week same day]]-1,"NA")</f>
        <v>-9.557094157605317E-2</v>
      </c>
      <c r="Q290" s="6">
        <f>Table1[[#This Row],[Menu]]/Table1[[#This Row],[Listing]]</f>
        <v>0.23750000740841615</v>
      </c>
      <c r="R290" s="6">
        <f>Table1[[#This Row],[Carts]]/Table1[[#This Row],[Menu]]</f>
        <v>0.38399987561059745</v>
      </c>
      <c r="S290" s="6">
        <f>Table1[[#This Row],[Payments]]/Table1[[#This Row],[Carts]]</f>
        <v>0.70809982068828303</v>
      </c>
      <c r="T290" s="6">
        <f>Table1[[#This Row],[Orders]]/Table1[[#This Row],[Payments]]</f>
        <v>0.79540021828419583</v>
      </c>
      <c r="U290" s="33">
        <f>Table1[[#This Row],[L2M]]/Q283-1</f>
        <v>-4.0404036470283677E-2</v>
      </c>
      <c r="V290" s="33">
        <f>Table1[[#This Row],[M2C]]/R283-1</f>
        <v>-7.69230200274581E-2</v>
      </c>
      <c r="W290" s="33">
        <f>Table1[[#This Row],[C2P]]/S283-1</f>
        <v>-2.6199794667114418E-7</v>
      </c>
      <c r="X290" s="33">
        <f>Table1[[#This Row],[P2O]]/T283-1</f>
        <v>2.1053005824797744E-2</v>
      </c>
    </row>
    <row r="291" spans="2:24" x14ac:dyDescent="0.3">
      <c r="B291" s="10">
        <v>43754</v>
      </c>
      <c r="C291" s="8">
        <f>B291</f>
        <v>43754</v>
      </c>
      <c r="D291" s="2">
        <v>20631473</v>
      </c>
      <c r="E291" s="2">
        <v>5364183</v>
      </c>
      <c r="F291" s="2">
        <v>2252956</v>
      </c>
      <c r="G291" s="2">
        <v>1644658</v>
      </c>
      <c r="H291" s="2">
        <v>1308161</v>
      </c>
      <c r="I291" s="11">
        <f>Table1[[#This Row],[Date]]-7</f>
        <v>43747</v>
      </c>
      <c r="J291" s="5">
        <f>IFERROR(VLOOKUP(Table1[[#This Row],[last week date]],Table1[[#All],[Date]:[Orders]],7,FALSE), "NA")</f>
        <v>1402435</v>
      </c>
      <c r="K291" s="5">
        <f>IFERROR(VLOOKUP(Table1[[#This Row],[last week date]],Table1[[#All],[Date]:[Listing]],3,FALSE),"NA")</f>
        <v>20631473</v>
      </c>
      <c r="L291" s="13">
        <f>Table1[[#This Row],[Orders]]/Table1[[#This Row],[Listing]]</f>
        <v>6.3406088358305773E-2</v>
      </c>
      <c r="M291" s="13">
        <f>IFERROR(VLOOKUP(Table1[[#This Row],[last week date]],Table1[[#All],[Date]:[Overall conversion]],11,FALSE),"NA")</f>
        <v>6.7975514884468013E-2</v>
      </c>
      <c r="N291" s="15">
        <f>IFERROR((Table1[[#This Row],[Orders]]/Table1[[#This Row],[Orders of Same day last week]])-1,"NA")</f>
        <v>-6.7221653766484701E-2</v>
      </c>
      <c r="O291" s="12">
        <f>IFERROR(Table1[[#This Row],[Listing]]/Table1[[#This Row],[listing of same day last week]]-1,"NA")</f>
        <v>0</v>
      </c>
      <c r="P291" s="6">
        <f>IFERROR(Table1[[#This Row],[Overall conversion]]/Table1[[#This Row],[overall Conversion last week same day]]-1,"NA")</f>
        <v>-6.7221653766484812E-2</v>
      </c>
      <c r="Q291" s="6">
        <f>Table1[[#This Row],[Menu]]/Table1[[#This Row],[Listing]]</f>
        <v>0.26000000096939274</v>
      </c>
      <c r="R291" s="6">
        <f>Table1[[#This Row],[Carts]]/Table1[[#This Row],[Menu]]</f>
        <v>0.41999983967735627</v>
      </c>
      <c r="S291" s="6">
        <f>Table1[[#This Row],[Payments]]/Table1[[#This Row],[Carts]]</f>
        <v>0.73000005326335715</v>
      </c>
      <c r="T291" s="6">
        <f>Table1[[#This Row],[Orders]]/Table1[[#This Row],[Payments]]</f>
        <v>0.79540001629518109</v>
      </c>
      <c r="U291" s="33">
        <f>Table1[[#This Row],[L2M]]/Q284-1</f>
        <v>-9.5236846677686504E-3</v>
      </c>
      <c r="V291" s="33">
        <f>Table1[[#This Row],[M2C]]/R284-1</f>
        <v>4.9999793071922927E-2</v>
      </c>
      <c r="W291" s="33">
        <f>Table1[[#This Row],[C2P]]/S284-1</f>
        <v>-4.7618968953030416E-2</v>
      </c>
      <c r="X291" s="33">
        <f>Table1[[#This Row],[P2O]]/T284-1</f>
        <v>-5.8252642113401421E-2</v>
      </c>
    </row>
    <row r="292" spans="2:24" x14ac:dyDescent="0.3">
      <c r="B292" s="10">
        <v>43755</v>
      </c>
      <c r="C292" s="8">
        <f>B292</f>
        <v>43755</v>
      </c>
      <c r="D292" s="2">
        <v>22151687</v>
      </c>
      <c r="E292" s="2">
        <v>5648680</v>
      </c>
      <c r="F292" s="2">
        <v>2146498</v>
      </c>
      <c r="G292" s="2">
        <v>1504266</v>
      </c>
      <c r="H292" s="2">
        <v>1196493</v>
      </c>
      <c r="I292" s="11">
        <f>Table1[[#This Row],[Date]]-7</f>
        <v>43748</v>
      </c>
      <c r="J292" s="5">
        <f>IFERROR(VLOOKUP(Table1[[#This Row],[last week date]],Table1[[#All],[Date]:[Orders]],7,FALSE), "NA")</f>
        <v>1127263</v>
      </c>
      <c r="K292" s="5">
        <f>IFERROR(VLOOKUP(Table1[[#This Row],[last week date]],Table1[[#All],[Date]:[Listing]],3,FALSE),"NA")</f>
        <v>21282993</v>
      </c>
      <c r="L292" s="13">
        <f>Table1[[#This Row],[Orders]]/Table1[[#This Row],[Listing]]</f>
        <v>5.4013628849125576E-2</v>
      </c>
      <c r="M292" s="13">
        <f>IFERROR(VLOOKUP(Table1[[#This Row],[last week date]],Table1[[#All],[Date]:[Overall conversion]],11,FALSE),"NA")</f>
        <v>5.2965435829443727E-2</v>
      </c>
      <c r="N292" s="15">
        <f>IFERROR((Table1[[#This Row],[Orders]]/Table1[[#This Row],[Orders of Same day last week]])-1,"NA")</f>
        <v>6.1414239622874067E-2</v>
      </c>
      <c r="O292" s="12">
        <f>IFERROR(Table1[[#This Row],[Listing]]/Table1[[#This Row],[listing of same day last week]]-1,"NA")</f>
        <v>4.0816345708519552E-2</v>
      </c>
      <c r="P292" s="6">
        <f>IFERROR(Table1[[#This Row],[Overall conversion]]/Table1[[#This Row],[overall Conversion last week same day]]-1,"NA")</f>
        <v>1.9790133004043975E-2</v>
      </c>
      <c r="Q292" s="6">
        <f>Table1[[#This Row],[Menu]]/Table1[[#This Row],[Listing]]</f>
        <v>0.25499999164849158</v>
      </c>
      <c r="R292" s="6">
        <f>Table1[[#This Row],[Carts]]/Table1[[#This Row],[Menu]]</f>
        <v>0.37999992918699588</v>
      </c>
      <c r="S292" s="6">
        <f>Table1[[#This Row],[Payments]]/Table1[[#This Row],[Carts]]</f>
        <v>0.70080009392042297</v>
      </c>
      <c r="T292" s="6">
        <f>Table1[[#This Row],[Orders]]/Table1[[#This Row],[Payments]]</f>
        <v>0.79539988273350593</v>
      </c>
      <c r="U292" s="33">
        <f>Table1[[#This Row],[L2M]]/Q285-1</f>
        <v>3.0303146678507309E-2</v>
      </c>
      <c r="V292" s="33">
        <f>Table1[[#This Row],[M2C]]/R285-1</f>
        <v>-1.0416674952641647E-2</v>
      </c>
      <c r="W292" s="33">
        <f>Table1[[#This Row],[C2P]]/S285-1</f>
        <v>1.0526251313387691E-2</v>
      </c>
      <c r="X292" s="33">
        <f>Table1[[#This Row],[P2O]]/T285-1</f>
        <v>-1.0203734796199404E-2</v>
      </c>
    </row>
    <row r="293" spans="2:24" x14ac:dyDescent="0.3">
      <c r="B293" s="10">
        <v>43756</v>
      </c>
      <c r="C293" s="8">
        <f>B293</f>
        <v>43756</v>
      </c>
      <c r="D293" s="2">
        <v>20848646</v>
      </c>
      <c r="E293" s="2">
        <v>5316404</v>
      </c>
      <c r="F293" s="2">
        <v>2190358</v>
      </c>
      <c r="G293" s="2">
        <v>1566982</v>
      </c>
      <c r="H293" s="2">
        <v>1323473</v>
      </c>
      <c r="I293" s="11">
        <f>Table1[[#This Row],[Date]]-7</f>
        <v>43749</v>
      </c>
      <c r="J293" s="5">
        <f>IFERROR(VLOOKUP(Table1[[#This Row],[last week date]],Table1[[#All],[Date]:[Orders]],7,FALSE), "NA")</f>
        <v>1234922</v>
      </c>
      <c r="K293" s="5">
        <f>IFERROR(VLOOKUP(Table1[[#This Row],[last week date]],Table1[[#All],[Date]:[Listing]],3,FALSE),"NA")</f>
        <v>21282993</v>
      </c>
      <c r="L293" s="13">
        <f>Table1[[#This Row],[Orders]]/Table1[[#This Row],[Listing]]</f>
        <v>6.3480045658600562E-2</v>
      </c>
      <c r="M293" s="13">
        <f>IFERROR(VLOOKUP(Table1[[#This Row],[last week date]],Table1[[#All],[Date]:[Overall conversion]],11,FALSE),"NA")</f>
        <v>5.8023887899601341E-2</v>
      </c>
      <c r="N293" s="15">
        <f>IFERROR((Table1[[#This Row],[Orders]]/Table1[[#This Row],[Orders of Same day last week]])-1,"NA")</f>
        <v>7.1705743358689844E-2</v>
      </c>
      <c r="O293" s="12">
        <f>IFERROR(Table1[[#This Row],[Listing]]/Table1[[#This Row],[listing of same day last week]]-1,"NA")</f>
        <v>-2.0408172854259776E-2</v>
      </c>
      <c r="P293" s="6">
        <f>IFERROR(Table1[[#This Row],[Overall conversion]]/Table1[[#This Row],[overall Conversion last week same day]]-1,"NA")</f>
        <v>9.4032957054515309E-2</v>
      </c>
      <c r="Q293" s="6">
        <f>Table1[[#This Row],[Menu]]/Table1[[#This Row],[Listing]]</f>
        <v>0.25499996498573574</v>
      </c>
      <c r="R293" s="6">
        <f>Table1[[#This Row],[Carts]]/Table1[[#This Row],[Menu]]</f>
        <v>0.41199991573251393</v>
      </c>
      <c r="S293" s="6">
        <f>Table1[[#This Row],[Payments]]/Table1[[#This Row],[Carts]]</f>
        <v>0.7153999483189506</v>
      </c>
      <c r="T293" s="6">
        <f>Table1[[#This Row],[Orders]]/Table1[[#This Row],[Payments]]</f>
        <v>0.84460000178687433</v>
      </c>
      <c r="U293" s="33">
        <f>Table1[[#This Row],[L2M]]/Q286-1</f>
        <v>3.0303038950185268E-2</v>
      </c>
      <c r="V293" s="33">
        <f>Table1[[#This Row],[M2C]]/R286-1</f>
        <v>6.1855723083976466E-2</v>
      </c>
      <c r="W293" s="33">
        <f>Table1[[#This Row],[C2P]]/S286-1</f>
        <v>-4.8543770746710235E-2</v>
      </c>
      <c r="X293" s="33">
        <f>Table1[[#This Row],[P2O]]/T286-1</f>
        <v>5.1020285447952007E-2</v>
      </c>
    </row>
    <row r="294" spans="2:24" x14ac:dyDescent="0.3">
      <c r="B294" s="10">
        <v>43757</v>
      </c>
      <c r="C294" s="8">
        <f>B294</f>
        <v>43757</v>
      </c>
      <c r="D294" s="2">
        <v>46236443</v>
      </c>
      <c r="E294" s="2">
        <v>9418363</v>
      </c>
      <c r="F294" s="2">
        <v>3202243</v>
      </c>
      <c r="G294" s="2">
        <v>2221076</v>
      </c>
      <c r="H294" s="2">
        <v>1697790</v>
      </c>
      <c r="I294" s="11">
        <f>Table1[[#This Row],[Date]]-7</f>
        <v>43750</v>
      </c>
      <c r="J294" s="5">
        <f>IFERROR(VLOOKUP(Table1[[#This Row],[last week date]],Table1[[#All],[Date]:[Orders]],7,FALSE), "NA")</f>
        <v>1645504</v>
      </c>
      <c r="K294" s="5">
        <f>IFERROR(VLOOKUP(Table1[[#This Row],[last week date]],Table1[[#All],[Date]:[Listing]],3,FALSE),"NA")</f>
        <v>45338648</v>
      </c>
      <c r="L294" s="13">
        <f>Table1[[#This Row],[Orders]]/Table1[[#This Row],[Listing]]</f>
        <v>3.671973642090072E-2</v>
      </c>
      <c r="M294" s="13">
        <f>IFERROR(VLOOKUP(Table1[[#This Row],[last week date]],Table1[[#All],[Date]:[Overall conversion]],11,FALSE),"NA")</f>
        <v>3.6293627458851445E-2</v>
      </c>
      <c r="N294" s="15">
        <f>IFERROR((Table1[[#This Row],[Orders]]/Table1[[#This Row],[Orders of Same day last week]])-1,"NA")</f>
        <v>3.177506709190614E-2</v>
      </c>
      <c r="O294" s="12">
        <f>IFERROR(Table1[[#This Row],[Listing]]/Table1[[#This Row],[listing of same day last week]]-1,"NA")</f>
        <v>1.9801979979641171E-2</v>
      </c>
      <c r="P294" s="6">
        <f>IFERROR(Table1[[#This Row],[Overall conversion]]/Table1[[#This Row],[overall Conversion last week same day]]-1,"NA")</f>
        <v>1.1740599986385547E-2</v>
      </c>
      <c r="Q294" s="6">
        <f>Table1[[#This Row],[Menu]]/Table1[[#This Row],[Listing]]</f>
        <v>0.2036999905031622</v>
      </c>
      <c r="R294" s="6">
        <f>Table1[[#This Row],[Carts]]/Table1[[#This Row],[Menu]]</f>
        <v>0.33999995540626327</v>
      </c>
      <c r="S294" s="6">
        <f>Table1[[#This Row],[Payments]]/Table1[[#This Row],[Carts]]</f>
        <v>0.69360007969413939</v>
      </c>
      <c r="T294" s="6">
        <f>Table1[[#This Row],[Orders]]/Table1[[#This Row],[Payments]]</f>
        <v>0.76439977740518561</v>
      </c>
      <c r="U294" s="33">
        <f>Table1[[#This Row],[L2M]]/Q287-1</f>
        <v>2.1052615132040486E-2</v>
      </c>
      <c r="V294" s="33">
        <f>Table1[[#This Row],[M2C]]/R287-1</f>
        <v>3.0927972165151196E-2</v>
      </c>
      <c r="W294" s="33">
        <f>Table1[[#This Row],[C2P]]/S287-1</f>
        <v>2.0000016629388995E-2</v>
      </c>
      <c r="X294" s="33">
        <f>Table1[[#This Row],[P2O]]/T287-1</f>
        <v>-5.7692703955354419E-2</v>
      </c>
    </row>
    <row r="295" spans="2:24" x14ac:dyDescent="0.3">
      <c r="B295" s="10">
        <v>43758</v>
      </c>
      <c r="C295" s="8">
        <f>B295</f>
        <v>43758</v>
      </c>
      <c r="D295" s="2">
        <v>43094160</v>
      </c>
      <c r="E295" s="2">
        <v>9140271</v>
      </c>
      <c r="F295" s="2">
        <v>3169846</v>
      </c>
      <c r="G295" s="2">
        <v>2069275</v>
      </c>
      <c r="H295" s="2">
        <v>1694736</v>
      </c>
      <c r="I295" s="11">
        <f>Table1[[#This Row],[Date]]-7</f>
        <v>43751</v>
      </c>
      <c r="J295" s="5">
        <f>IFERROR(VLOOKUP(Table1[[#This Row],[last week date]],Table1[[#All],[Date]:[Orders]],7,FALSE), "NA")</f>
        <v>1678794</v>
      </c>
      <c r="K295" s="5">
        <f>IFERROR(VLOOKUP(Table1[[#This Row],[last week date]],Table1[[#All],[Date]:[Listing]],3,FALSE),"NA")</f>
        <v>43543058</v>
      </c>
      <c r="L295" s="13">
        <f>Table1[[#This Row],[Orders]]/Table1[[#This Row],[Listing]]</f>
        <v>3.9326349556413211E-2</v>
      </c>
      <c r="M295" s="13">
        <f>IFERROR(VLOOKUP(Table1[[#This Row],[last week date]],Table1[[#All],[Date]:[Overall conversion]],11,FALSE),"NA")</f>
        <v>3.8554802467020116E-2</v>
      </c>
      <c r="N295" s="15">
        <f>IFERROR((Table1[[#This Row],[Orders]]/Table1[[#This Row],[Orders of Same day last week]])-1,"NA")</f>
        <v>9.4961025593371939E-3</v>
      </c>
      <c r="O295" s="12">
        <f>IFERROR(Table1[[#This Row],[Listing]]/Table1[[#This Row],[listing of same day last week]]-1,"NA")</f>
        <v>-1.0309289715021874E-2</v>
      </c>
      <c r="P295" s="6">
        <f>IFERROR(Table1[[#This Row],[Overall conversion]]/Table1[[#This Row],[overall Conversion last week same day]]-1,"NA")</f>
        <v>2.0011698673675582E-2</v>
      </c>
      <c r="Q295" s="6">
        <f>Table1[[#This Row],[Menu]]/Table1[[#This Row],[Listing]]</f>
        <v>0.21209999220311987</v>
      </c>
      <c r="R295" s="6">
        <f>Table1[[#This Row],[Carts]]/Table1[[#This Row],[Menu]]</f>
        <v>0.34680000188178228</v>
      </c>
      <c r="S295" s="6">
        <f>Table1[[#This Row],[Payments]]/Table1[[#This Row],[Carts]]</f>
        <v>0.65279985210637992</v>
      </c>
      <c r="T295" s="6">
        <f>Table1[[#This Row],[Orders]]/Table1[[#This Row],[Payments]]</f>
        <v>0.81899989126626471</v>
      </c>
      <c r="U295" s="33">
        <f>Table1[[#This Row],[L2M]]/Q288-1</f>
        <v>-2.8846100986529732E-2</v>
      </c>
      <c r="V295" s="33">
        <f>Table1[[#This Row],[M2C]]/R288-1</f>
        <v>6.249990280134643E-2</v>
      </c>
      <c r="W295" s="33">
        <f>Table1[[#This Row],[C2P]]/S288-1</f>
        <v>-3.03028787458135E-2</v>
      </c>
      <c r="X295" s="33">
        <f>Table1[[#This Row],[P2O]]/T288-1</f>
        <v>1.9417510896918788E-2</v>
      </c>
    </row>
    <row r="296" spans="2:24" x14ac:dyDescent="0.3">
      <c r="B296" s="10">
        <v>43759</v>
      </c>
      <c r="C296" s="8">
        <f>B296</f>
        <v>43759</v>
      </c>
      <c r="D296" s="2">
        <v>22803207</v>
      </c>
      <c r="E296" s="2">
        <v>5700801</v>
      </c>
      <c r="F296" s="2">
        <v>2371533</v>
      </c>
      <c r="G296" s="2">
        <v>1748531</v>
      </c>
      <c r="H296" s="2">
        <v>1462471</v>
      </c>
      <c r="I296" s="11">
        <f>Table1[[#This Row],[Date]]-7</f>
        <v>43752</v>
      </c>
      <c r="J296" s="5">
        <f>IFERROR(VLOOKUP(Table1[[#This Row],[last week date]],Table1[[#All],[Date]:[Orders]],7,FALSE), "NA")</f>
        <v>1104728</v>
      </c>
      <c r="K296" s="5">
        <f>IFERROR(VLOOKUP(Table1[[#This Row],[last week date]],Table1[[#All],[Date]:[Listing]],3,FALSE),"NA")</f>
        <v>20848646</v>
      </c>
      <c r="L296" s="13">
        <f>Table1[[#This Row],[Orders]]/Table1[[#This Row],[Listing]]</f>
        <v>6.4134443896422116E-2</v>
      </c>
      <c r="M296" s="13">
        <f>IFERROR(VLOOKUP(Table1[[#This Row],[last week date]],Table1[[#All],[Date]:[Overall conversion]],11,FALSE),"NA")</f>
        <v>5.2987997398008482E-2</v>
      </c>
      <c r="N296" s="15">
        <f>IFERROR((Table1[[#This Row],[Orders]]/Table1[[#This Row],[Orders of Same day last week]])-1,"NA")</f>
        <v>0.32382903302894461</v>
      </c>
      <c r="O296" s="12">
        <f>IFERROR(Table1[[#This Row],[Listing]]/Table1[[#This Row],[listing of same day last week]]-1,"NA")</f>
        <v>9.3750020984576077E-2</v>
      </c>
      <c r="P296" s="6">
        <f>IFERROR(Table1[[#This Row],[Overall conversion]]/Table1[[#This Row],[overall Conversion last week same day]]-1,"NA")</f>
        <v>0.21035794983323086</v>
      </c>
      <c r="Q296" s="6">
        <f>Table1[[#This Row],[Menu]]/Table1[[#This Row],[Listing]]</f>
        <v>0.24999996710988942</v>
      </c>
      <c r="R296" s="6">
        <f>Table1[[#This Row],[Carts]]/Table1[[#This Row],[Menu]]</f>
        <v>0.4159999621105876</v>
      </c>
      <c r="S296" s="6">
        <f>Table1[[#This Row],[Payments]]/Table1[[#This Row],[Carts]]</f>
        <v>0.73729988155340875</v>
      </c>
      <c r="T296" s="6">
        <f>Table1[[#This Row],[Orders]]/Table1[[#This Row],[Payments]]</f>
        <v>0.83639981218519999</v>
      </c>
      <c r="U296" s="33">
        <f>Table1[[#This Row],[L2M]]/Q289-1</f>
        <v>2.0408082957817264E-2</v>
      </c>
      <c r="V296" s="33">
        <f>Table1[[#This Row],[M2C]]/R289-1</f>
        <v>7.2164950341893075E-2</v>
      </c>
      <c r="W296" s="33">
        <f>Table1[[#This Row],[C2P]]/S289-1</f>
        <v>4.1237363999205634E-2</v>
      </c>
      <c r="X296" s="33">
        <f>Table1[[#This Row],[P2O]]/T289-1</f>
        <v>6.2499139722772323E-2</v>
      </c>
    </row>
    <row r="297" spans="2:24" x14ac:dyDescent="0.3">
      <c r="B297" s="10">
        <v>43760</v>
      </c>
      <c r="C297" s="8">
        <f>B297</f>
        <v>43760</v>
      </c>
      <c r="D297" s="2">
        <v>21717340</v>
      </c>
      <c r="E297" s="2">
        <v>5429335</v>
      </c>
      <c r="F297" s="2">
        <v>2106582</v>
      </c>
      <c r="G297" s="2">
        <v>1568560</v>
      </c>
      <c r="H297" s="2">
        <v>1350531</v>
      </c>
      <c r="I297" s="11">
        <f>Table1[[#This Row],[Date]]-7</f>
        <v>43753</v>
      </c>
      <c r="J297" s="5">
        <f>IFERROR(VLOOKUP(Table1[[#This Row],[last week date]],Table1[[#All],[Date]:[Orders]],7,FALSE), "NA")</f>
        <v>1126686</v>
      </c>
      <c r="K297" s="5">
        <f>IFERROR(VLOOKUP(Table1[[#This Row],[last week date]],Table1[[#All],[Date]:[Listing]],3,FALSE),"NA")</f>
        <v>21934513</v>
      </c>
      <c r="L297" s="13">
        <f>Table1[[#This Row],[Orders]]/Table1[[#This Row],[Listing]]</f>
        <v>6.2186759520272743E-2</v>
      </c>
      <c r="M297" s="13">
        <f>IFERROR(VLOOKUP(Table1[[#This Row],[last week date]],Table1[[#All],[Date]:[Overall conversion]],11,FALSE),"NA")</f>
        <v>5.1365899940427215E-2</v>
      </c>
      <c r="N297" s="15">
        <f>IFERROR((Table1[[#This Row],[Orders]]/Table1[[#This Row],[Orders of Same day last week]])-1,"NA")</f>
        <v>0.19867558485682779</v>
      </c>
      <c r="O297" s="12">
        <f>IFERROR(Table1[[#This Row],[Listing]]/Table1[[#This Row],[listing of same day last week]]-1,"NA")</f>
        <v>-9.9009720434640736E-3</v>
      </c>
      <c r="P297" s="6">
        <f>IFERROR(Table1[[#This Row],[Overall conversion]]/Table1[[#This Row],[overall Conversion last week same day]]-1,"NA")</f>
        <v>0.21066231862763574</v>
      </c>
      <c r="Q297" s="6">
        <f>Table1[[#This Row],[Menu]]/Table1[[#This Row],[Listing]]</f>
        <v>0.25</v>
      </c>
      <c r="R297" s="6">
        <f>Table1[[#This Row],[Carts]]/Table1[[#This Row],[Menu]]</f>
        <v>0.38800000368369236</v>
      </c>
      <c r="S297" s="6">
        <f>Table1[[#This Row],[Payments]]/Table1[[#This Row],[Carts]]</f>
        <v>0.74459954561464969</v>
      </c>
      <c r="T297" s="6">
        <f>Table1[[#This Row],[Orders]]/Table1[[#This Row],[Payments]]</f>
        <v>0.86100053552302747</v>
      </c>
      <c r="U297" s="33">
        <f>Table1[[#This Row],[L2M]]/Q290-1</f>
        <v>5.2631546112283933E-2</v>
      </c>
      <c r="V297" s="33">
        <f>Table1[[#This Row],[M2C]]/R290-1</f>
        <v>1.0417003564739069E-2</v>
      </c>
      <c r="W297" s="33">
        <f>Table1[[#This Row],[C2P]]/S290-1</f>
        <v>5.1546016338329892E-2</v>
      </c>
      <c r="X297" s="33">
        <f>Table1[[#This Row],[P2O]]/T290-1</f>
        <v>8.2474603012231862E-2</v>
      </c>
    </row>
    <row r="298" spans="2:24" x14ac:dyDescent="0.3">
      <c r="B298" s="10">
        <v>43761</v>
      </c>
      <c r="C298" s="8">
        <f>B298</f>
        <v>43761</v>
      </c>
      <c r="D298" s="2">
        <v>21717340</v>
      </c>
      <c r="E298" s="2">
        <v>5320748</v>
      </c>
      <c r="F298" s="2">
        <v>2085733</v>
      </c>
      <c r="G298" s="2">
        <v>1568262</v>
      </c>
      <c r="H298" s="2">
        <v>1324554</v>
      </c>
      <c r="I298" s="11">
        <f>Table1[[#This Row],[Date]]-7</f>
        <v>43754</v>
      </c>
      <c r="J298" s="5">
        <f>IFERROR(VLOOKUP(Table1[[#This Row],[last week date]],Table1[[#All],[Date]:[Orders]],7,FALSE), "NA")</f>
        <v>1308161</v>
      </c>
      <c r="K298" s="5">
        <f>IFERROR(VLOOKUP(Table1[[#This Row],[last week date]],Table1[[#All],[Date]:[Listing]],3,FALSE),"NA")</f>
        <v>20631473</v>
      </c>
      <c r="L298" s="13">
        <f>Table1[[#This Row],[Orders]]/Table1[[#This Row],[Listing]]</f>
        <v>6.0990618556416208E-2</v>
      </c>
      <c r="M298" s="13">
        <f>IFERROR(VLOOKUP(Table1[[#This Row],[last week date]],Table1[[#All],[Date]:[Overall conversion]],11,FALSE),"NA")</f>
        <v>6.3406088358305773E-2</v>
      </c>
      <c r="N298" s="15">
        <f>IFERROR((Table1[[#This Row],[Orders]]/Table1[[#This Row],[Orders of Same day last week]])-1,"NA")</f>
        <v>1.2531332152540875E-2</v>
      </c>
      <c r="O298" s="12">
        <f>IFERROR(Table1[[#This Row],[Listing]]/Table1[[#This Row],[listing of same day last week]]-1,"NA")</f>
        <v>5.2631578947368363E-2</v>
      </c>
      <c r="P298" s="6">
        <f>IFERROR(Table1[[#This Row],[Overall conversion]]/Table1[[#This Row],[overall Conversion last week same day]]-1,"NA")</f>
        <v>-3.8095234455086113E-2</v>
      </c>
      <c r="Q298" s="6">
        <f>Table1[[#This Row],[Menu]]/Table1[[#This Row],[Listing]]</f>
        <v>0.24499998618615354</v>
      </c>
      <c r="R298" s="6">
        <f>Table1[[#This Row],[Carts]]/Table1[[#This Row],[Menu]]</f>
        <v>0.39199995940420407</v>
      </c>
      <c r="S298" s="6">
        <f>Table1[[#This Row],[Payments]]/Table1[[#This Row],[Carts]]</f>
        <v>0.75189969185892924</v>
      </c>
      <c r="T298" s="6">
        <f>Table1[[#This Row],[Orders]]/Table1[[#This Row],[Payments]]</f>
        <v>0.84459994567234298</v>
      </c>
      <c r="U298" s="33">
        <f>Table1[[#This Row],[L2M]]/Q291-1</f>
        <v>-5.7692364335817814E-2</v>
      </c>
      <c r="V298" s="33">
        <f>Table1[[#This Row],[M2C]]/R291-1</f>
        <v>-6.6666407050682941E-2</v>
      </c>
      <c r="W298" s="33">
        <f>Table1[[#This Row],[C2P]]/S291-1</f>
        <v>2.9999502736572481E-2</v>
      </c>
      <c r="X298" s="33">
        <f>Table1[[#This Row],[P2O]]/T291-1</f>
        <v>6.1855580046786596E-2</v>
      </c>
    </row>
    <row r="299" spans="2:24" x14ac:dyDescent="0.3">
      <c r="B299" s="10">
        <v>43762</v>
      </c>
      <c r="C299" s="8">
        <f>B299</f>
        <v>43762</v>
      </c>
      <c r="D299" s="2">
        <v>21065820</v>
      </c>
      <c r="E299" s="2">
        <v>5319119</v>
      </c>
      <c r="F299" s="2">
        <v>2234030</v>
      </c>
      <c r="G299" s="2">
        <v>1663458</v>
      </c>
      <c r="H299" s="2">
        <v>1309474</v>
      </c>
      <c r="I299" s="11">
        <f>Table1[[#This Row],[Date]]-7</f>
        <v>43755</v>
      </c>
      <c r="J299" s="5">
        <f>IFERROR(VLOOKUP(Table1[[#This Row],[last week date]],Table1[[#All],[Date]:[Orders]],7,FALSE), "NA")</f>
        <v>1196493</v>
      </c>
      <c r="K299" s="5">
        <f>IFERROR(VLOOKUP(Table1[[#This Row],[last week date]],Table1[[#All],[Date]:[Listing]],3,FALSE),"NA")</f>
        <v>22151687</v>
      </c>
      <c r="L299" s="13">
        <f>Table1[[#This Row],[Orders]]/Table1[[#This Row],[Listing]]</f>
        <v>6.2161074195070498E-2</v>
      </c>
      <c r="M299" s="13">
        <f>IFERROR(VLOOKUP(Table1[[#This Row],[last week date]],Table1[[#All],[Date]:[Overall conversion]],11,FALSE),"NA")</f>
        <v>5.4013628849125576E-2</v>
      </c>
      <c r="N299" s="15">
        <f>IFERROR((Table1[[#This Row],[Orders]]/Table1[[#This Row],[Orders of Same day last week]])-1,"NA")</f>
        <v>9.4426795643601791E-2</v>
      </c>
      <c r="O299" s="12">
        <f>IFERROR(Table1[[#This Row],[Listing]]/Table1[[#This Row],[listing of same day last week]]-1,"NA")</f>
        <v>-4.9019607400555998E-2</v>
      </c>
      <c r="P299" s="6">
        <f>IFERROR(Table1[[#This Row],[Overall conversion]]/Table1[[#This Row],[overall Conversion last week same day]]-1,"NA")</f>
        <v>0.15084054746076969</v>
      </c>
      <c r="Q299" s="6">
        <f>Table1[[#This Row],[Menu]]/Table1[[#This Row],[Listing]]</f>
        <v>0.25249997389135576</v>
      </c>
      <c r="R299" s="6">
        <f>Table1[[#This Row],[Carts]]/Table1[[#This Row],[Menu]]</f>
        <v>0.42000000376002117</v>
      </c>
      <c r="S299" s="6">
        <f>Table1[[#This Row],[Payments]]/Table1[[#This Row],[Carts]]</f>
        <v>0.74459966965528668</v>
      </c>
      <c r="T299" s="6">
        <f>Table1[[#This Row],[Orders]]/Table1[[#This Row],[Payments]]</f>
        <v>0.7871999172807489</v>
      </c>
      <c r="U299" s="33">
        <f>Table1[[#This Row],[L2M]]/Q292-1</f>
        <v>-9.8039915255448973E-3</v>
      </c>
      <c r="V299" s="33">
        <f>Table1[[#This Row],[M2C]]/R292-1</f>
        <v>0.10526337375537098</v>
      </c>
      <c r="W299" s="33">
        <f>Table1[[#This Row],[C2P]]/S292-1</f>
        <v>6.2499386222738096E-2</v>
      </c>
      <c r="X299" s="33">
        <f>Table1[[#This Row],[P2O]]/T292-1</f>
        <v>-1.0309236436616853E-2</v>
      </c>
    </row>
    <row r="300" spans="2:24" x14ac:dyDescent="0.3">
      <c r="B300" s="10">
        <v>43763</v>
      </c>
      <c r="C300" s="8">
        <f>B300</f>
        <v>43763</v>
      </c>
      <c r="D300" s="2">
        <v>21500167</v>
      </c>
      <c r="E300" s="2">
        <v>5321291</v>
      </c>
      <c r="F300" s="2">
        <v>2107231</v>
      </c>
      <c r="G300" s="2">
        <v>1507513</v>
      </c>
      <c r="H300" s="2">
        <v>1186714</v>
      </c>
      <c r="I300" s="11">
        <f>Table1[[#This Row],[Date]]-7</f>
        <v>43756</v>
      </c>
      <c r="J300" s="5">
        <f>IFERROR(VLOOKUP(Table1[[#This Row],[last week date]],Table1[[#All],[Date]:[Orders]],7,FALSE), "NA")</f>
        <v>1323473</v>
      </c>
      <c r="K300" s="5">
        <f>IFERROR(VLOOKUP(Table1[[#This Row],[last week date]],Table1[[#All],[Date]:[Listing]],3,FALSE),"NA")</f>
        <v>20848646</v>
      </c>
      <c r="L300" s="13">
        <f>Table1[[#This Row],[Orders]]/Table1[[#This Row],[Listing]]</f>
        <v>5.5195571271609192E-2</v>
      </c>
      <c r="M300" s="13">
        <f>IFERROR(VLOOKUP(Table1[[#This Row],[last week date]],Table1[[#All],[Date]:[Overall conversion]],11,FALSE),"NA")</f>
        <v>6.3480045658600562E-2</v>
      </c>
      <c r="N300" s="15">
        <f>IFERROR((Table1[[#This Row],[Orders]]/Table1[[#This Row],[Orders of Same day last week]])-1,"NA")</f>
        <v>-0.10333342652249045</v>
      </c>
      <c r="O300" s="12">
        <f>IFERROR(Table1[[#This Row],[Listing]]/Table1[[#This Row],[listing of same day last week]]-1,"NA")</f>
        <v>3.1250038971355698E-2</v>
      </c>
      <c r="P300" s="6">
        <f>IFERROR(Table1[[#This Row],[Overall conversion]]/Table1[[#This Row],[overall Conversion last week same day]]-1,"NA")</f>
        <v>-0.13050517372885584</v>
      </c>
      <c r="Q300" s="6">
        <f>Table1[[#This Row],[Menu]]/Table1[[#This Row],[Listing]]</f>
        <v>0.24749998453500385</v>
      </c>
      <c r="R300" s="6">
        <f>Table1[[#This Row],[Carts]]/Table1[[#This Row],[Menu]]</f>
        <v>0.39599995564986018</v>
      </c>
      <c r="S300" s="6">
        <f>Table1[[#This Row],[Payments]]/Table1[[#This Row],[Carts]]</f>
        <v>0.71539997276046152</v>
      </c>
      <c r="T300" s="6">
        <f>Table1[[#This Row],[Orders]]/Table1[[#This Row],[Payments]]</f>
        <v>0.78719984504279561</v>
      </c>
      <c r="U300" s="33">
        <f>Table1[[#This Row],[L2M]]/Q293-1</f>
        <v>-2.9411692080629992E-2</v>
      </c>
      <c r="V300" s="33">
        <f>Table1[[#This Row],[M2C]]/R293-1</f>
        <v>-3.8834862512548529E-2</v>
      </c>
      <c r="W300" s="33">
        <f>Table1[[#This Row],[C2P]]/S293-1</f>
        <v>3.4164820750248737E-8</v>
      </c>
      <c r="X300" s="33">
        <f>Table1[[#This Row],[P2O]]/T293-1</f>
        <v>-6.7961350488562999E-2</v>
      </c>
    </row>
    <row r="301" spans="2:24" x14ac:dyDescent="0.3">
      <c r="B301" s="10">
        <v>43764</v>
      </c>
      <c r="C301" s="8">
        <f>B301</f>
        <v>43764</v>
      </c>
      <c r="D301" s="2">
        <v>43991955</v>
      </c>
      <c r="E301" s="2">
        <v>9330693</v>
      </c>
      <c r="F301" s="2">
        <v>3204160</v>
      </c>
      <c r="G301" s="2">
        <v>2069887</v>
      </c>
      <c r="H301" s="2">
        <v>1582222</v>
      </c>
      <c r="I301" s="11">
        <f>Table1[[#This Row],[Date]]-7</f>
        <v>43757</v>
      </c>
      <c r="J301" s="5">
        <f>IFERROR(VLOOKUP(Table1[[#This Row],[last week date]],Table1[[#All],[Date]:[Orders]],7,FALSE), "NA")</f>
        <v>1697790</v>
      </c>
      <c r="K301" s="5">
        <f>IFERROR(VLOOKUP(Table1[[#This Row],[last week date]],Table1[[#All],[Date]:[Listing]],3,FALSE),"NA")</f>
        <v>46236443</v>
      </c>
      <c r="L301" s="13">
        <f>Table1[[#This Row],[Orders]]/Table1[[#This Row],[Listing]]</f>
        <v>3.5966166995760933E-2</v>
      </c>
      <c r="M301" s="13">
        <f>IFERROR(VLOOKUP(Table1[[#This Row],[last week date]],Table1[[#All],[Date]:[Overall conversion]],11,FALSE),"NA")</f>
        <v>3.671973642090072E-2</v>
      </c>
      <c r="N301" s="15">
        <f>IFERROR((Table1[[#This Row],[Orders]]/Table1[[#This Row],[Orders of Same day last week]])-1,"NA")</f>
        <v>-6.8069667037737314E-2</v>
      </c>
      <c r="O301" s="12">
        <f>IFERROR(Table1[[#This Row],[Listing]]/Table1[[#This Row],[listing of same day last week]]-1,"NA")</f>
        <v>-4.8543699609418511E-2</v>
      </c>
      <c r="P301" s="6">
        <f>IFERROR(Table1[[#This Row],[Overall conversion]]/Table1[[#This Row],[overall Conversion last week same day]]-1,"NA")</f>
        <v>-2.0522190478220792E-2</v>
      </c>
      <c r="Q301" s="6">
        <f>Table1[[#This Row],[Menu]]/Table1[[#This Row],[Listing]]</f>
        <v>0.2120999850995483</v>
      </c>
      <c r="R301" s="6">
        <f>Table1[[#This Row],[Carts]]/Table1[[#This Row],[Menu]]</f>
        <v>0.34340000255072156</v>
      </c>
      <c r="S301" s="6">
        <f>Table1[[#This Row],[Payments]]/Table1[[#This Row],[Carts]]</f>
        <v>0.64599988764606009</v>
      </c>
      <c r="T301" s="6">
        <f>Table1[[#This Row],[Orders]]/Table1[[#This Row],[Payments]]</f>
        <v>0.76440018223217021</v>
      </c>
      <c r="U301" s="33">
        <f>Table1[[#This Row],[L2M]]/Q294-1</f>
        <v>4.1237088797290378E-2</v>
      </c>
      <c r="V301" s="33">
        <f>Table1[[#This Row],[M2C]]/R294-1</f>
        <v>1.0000139971770405E-2</v>
      </c>
      <c r="W301" s="33">
        <f>Table1[[#This Row],[C2P]]/S294-1</f>
        <v>-6.8627719981044111E-2</v>
      </c>
      <c r="X301" s="33">
        <f>Table1[[#This Row],[P2O]]/T294-1</f>
        <v>5.2960112828515093E-7</v>
      </c>
    </row>
    <row r="302" spans="2:24" x14ac:dyDescent="0.3">
      <c r="B302" s="10">
        <v>43765</v>
      </c>
      <c r="C302" s="8">
        <f>B302</f>
        <v>43765</v>
      </c>
      <c r="D302" s="2">
        <v>43094160</v>
      </c>
      <c r="E302" s="2">
        <v>9321266</v>
      </c>
      <c r="F302" s="2">
        <v>3137538</v>
      </c>
      <c r="G302" s="2">
        <v>2154861</v>
      </c>
      <c r="H302" s="2">
        <v>1613560</v>
      </c>
      <c r="I302" s="11">
        <f>Table1[[#This Row],[Date]]-7</f>
        <v>43758</v>
      </c>
      <c r="J302" s="5">
        <f>IFERROR(VLOOKUP(Table1[[#This Row],[last week date]],Table1[[#All],[Date]:[Orders]],7,FALSE), "NA")</f>
        <v>1694736</v>
      </c>
      <c r="K302" s="5">
        <f>IFERROR(VLOOKUP(Table1[[#This Row],[last week date]],Table1[[#All],[Date]:[Listing]],3,FALSE),"NA")</f>
        <v>43094160</v>
      </c>
      <c r="L302" s="13">
        <f>Table1[[#This Row],[Orders]]/Table1[[#This Row],[Listing]]</f>
        <v>3.7442660444013759E-2</v>
      </c>
      <c r="M302" s="13">
        <f>IFERROR(VLOOKUP(Table1[[#This Row],[last week date]],Table1[[#All],[Date]:[Overall conversion]],11,FALSE),"NA")</f>
        <v>3.9326349556413211E-2</v>
      </c>
      <c r="N302" s="15">
        <f>IFERROR((Table1[[#This Row],[Orders]]/Table1[[#This Row],[Orders of Same day last week]])-1,"NA")</f>
        <v>-4.7898905788276158E-2</v>
      </c>
      <c r="O302" s="12">
        <f>IFERROR(Table1[[#This Row],[Listing]]/Table1[[#This Row],[listing of same day last week]]-1,"NA")</f>
        <v>0</v>
      </c>
      <c r="P302" s="6">
        <f>IFERROR(Table1[[#This Row],[Overall conversion]]/Table1[[#This Row],[overall Conversion last week same day]]-1,"NA")</f>
        <v>-4.7898905788276158E-2</v>
      </c>
      <c r="Q302" s="6">
        <f>Table1[[#This Row],[Menu]]/Table1[[#This Row],[Listing]]</f>
        <v>0.21629998125035968</v>
      </c>
      <c r="R302" s="6">
        <f>Table1[[#This Row],[Carts]]/Table1[[#This Row],[Menu]]</f>
        <v>0.33659998545261982</v>
      </c>
      <c r="S302" s="6">
        <f>Table1[[#This Row],[Payments]]/Table1[[#This Row],[Carts]]</f>
        <v>0.68679996863782999</v>
      </c>
      <c r="T302" s="6">
        <f>Table1[[#This Row],[Orders]]/Table1[[#This Row],[Payments]]</f>
        <v>0.74880003861037903</v>
      </c>
      <c r="U302" s="33">
        <f>Table1[[#This Row],[L2M]]/Q295-1</f>
        <v>1.9801929286341613E-2</v>
      </c>
      <c r="V302" s="33">
        <f>Table1[[#This Row],[M2C]]/R295-1</f>
        <v>-2.9411811919884179E-2</v>
      </c>
      <c r="W302" s="33">
        <f>Table1[[#This Row],[C2P]]/S295-1</f>
        <v>5.2083523643184693E-2</v>
      </c>
      <c r="X302" s="33">
        <f>Table1[[#This Row],[P2O]]/T295-1</f>
        <v>-8.5714117186693306E-2</v>
      </c>
    </row>
    <row r="303" spans="2:24" x14ac:dyDescent="0.3">
      <c r="B303" s="10">
        <v>43766</v>
      </c>
      <c r="C303" s="8">
        <f>B303</f>
        <v>43766</v>
      </c>
      <c r="D303" s="2">
        <v>21065820</v>
      </c>
      <c r="E303" s="2">
        <v>5424448</v>
      </c>
      <c r="F303" s="2">
        <v>2104686</v>
      </c>
      <c r="G303" s="2">
        <v>1490328</v>
      </c>
      <c r="H303" s="2">
        <v>1222069</v>
      </c>
      <c r="I303" s="11">
        <f>Table1[[#This Row],[Date]]-7</f>
        <v>43759</v>
      </c>
      <c r="J303" s="5">
        <f>IFERROR(VLOOKUP(Table1[[#This Row],[last week date]],Table1[[#All],[Date]:[Orders]],7,FALSE), "NA")</f>
        <v>1462471</v>
      </c>
      <c r="K303" s="5">
        <f>IFERROR(VLOOKUP(Table1[[#This Row],[last week date]],Table1[[#All],[Date]:[Listing]],3,FALSE),"NA")</f>
        <v>22803207</v>
      </c>
      <c r="L303" s="13">
        <f>Table1[[#This Row],[Orders]]/Table1[[#This Row],[Listing]]</f>
        <v>5.8011935922741197E-2</v>
      </c>
      <c r="M303" s="13">
        <f>IFERROR(VLOOKUP(Table1[[#This Row],[last week date]],Table1[[#All],[Date]:[Overall conversion]],11,FALSE),"NA")</f>
        <v>6.4134443896422116E-2</v>
      </c>
      <c r="N303" s="15">
        <f>IFERROR((Table1[[#This Row],[Orders]]/Table1[[#This Row],[Orders of Same day last week]])-1,"NA")</f>
        <v>-0.16438069541208</v>
      </c>
      <c r="O303" s="12">
        <f>IFERROR(Table1[[#This Row],[Listing]]/Table1[[#This Row],[listing of same day last week]]-1,"NA")</f>
        <v>-7.6190467419780084E-2</v>
      </c>
      <c r="P303" s="6">
        <f>IFERROR(Table1[[#This Row],[Overall conversion]]/Table1[[#This Row],[overall Conversion last week same day]]-1,"NA")</f>
        <v>-9.5463647951307462E-2</v>
      </c>
      <c r="Q303" s="6">
        <f>Table1[[#This Row],[Menu]]/Table1[[#This Row],[Listing]]</f>
        <v>0.25749996914432954</v>
      </c>
      <c r="R303" s="6">
        <f>Table1[[#This Row],[Carts]]/Table1[[#This Row],[Menu]]</f>
        <v>0.3880000324456977</v>
      </c>
      <c r="S303" s="6">
        <f>Table1[[#This Row],[Payments]]/Table1[[#This Row],[Carts]]</f>
        <v>0.70809992559460178</v>
      </c>
      <c r="T303" s="6">
        <f>Table1[[#This Row],[Orders]]/Table1[[#This Row],[Payments]]</f>
        <v>0.82000002683972928</v>
      </c>
      <c r="U303" s="33">
        <f>Table1[[#This Row],[L2M]]/Q296-1</f>
        <v>3.0000012084575367E-2</v>
      </c>
      <c r="V303" s="33">
        <f>Table1[[#This Row],[M2C]]/R296-1</f>
        <v>-6.7307529363299645E-2</v>
      </c>
      <c r="W303" s="33">
        <f>Table1[[#This Row],[C2P]]/S296-1</f>
        <v>-3.9603907025301477E-2</v>
      </c>
      <c r="X303" s="33">
        <f>Table1[[#This Row],[P2O]]/T296-1</f>
        <v>-1.9607590899170857E-2</v>
      </c>
    </row>
    <row r="304" spans="2:24" x14ac:dyDescent="0.3">
      <c r="B304" s="10">
        <v>43767</v>
      </c>
      <c r="C304" s="8">
        <f>B304</f>
        <v>43767</v>
      </c>
      <c r="D304" s="2">
        <v>22151687</v>
      </c>
      <c r="E304" s="2">
        <v>5261025</v>
      </c>
      <c r="F304" s="2">
        <v>2020233</v>
      </c>
      <c r="G304" s="2">
        <v>1430527</v>
      </c>
      <c r="H304" s="2">
        <v>1173032</v>
      </c>
      <c r="I304" s="11">
        <f>Table1[[#This Row],[Date]]-7</f>
        <v>43760</v>
      </c>
      <c r="J304" s="5">
        <f>IFERROR(VLOOKUP(Table1[[#This Row],[last week date]],Table1[[#All],[Date]:[Orders]],7,FALSE), "NA")</f>
        <v>1350531</v>
      </c>
      <c r="K304" s="5">
        <f>IFERROR(VLOOKUP(Table1[[#This Row],[last week date]],Table1[[#All],[Date]:[Listing]],3,FALSE),"NA")</f>
        <v>21717340</v>
      </c>
      <c r="L304" s="13">
        <f>Table1[[#This Row],[Orders]]/Table1[[#This Row],[Listing]]</f>
        <v>5.2954522154452614E-2</v>
      </c>
      <c r="M304" s="13">
        <f>IFERROR(VLOOKUP(Table1[[#This Row],[last week date]],Table1[[#All],[Date]:[Overall conversion]],11,FALSE),"NA")</f>
        <v>6.2186759520272743E-2</v>
      </c>
      <c r="N304" s="15">
        <f>IFERROR((Table1[[#This Row],[Orders]]/Table1[[#This Row],[Orders of Same day last week]])-1,"NA")</f>
        <v>-0.13142904531624966</v>
      </c>
      <c r="O304" s="12">
        <f>IFERROR(Table1[[#This Row],[Listing]]/Table1[[#This Row],[listing of same day last week]]-1,"NA")</f>
        <v>2.0000009209230951E-2</v>
      </c>
      <c r="P304" s="6">
        <f>IFERROR(Table1[[#This Row],[Overall conversion]]/Table1[[#This Row],[overall Conversion last week same day]]-1,"NA")</f>
        <v>-0.14845985603752898</v>
      </c>
      <c r="Q304" s="6">
        <f>Table1[[#This Row],[Menu]]/Table1[[#This Row],[Listing]]</f>
        <v>0.23749997009257129</v>
      </c>
      <c r="R304" s="6">
        <f>Table1[[#This Row],[Carts]]/Table1[[#This Row],[Menu]]</f>
        <v>0.38399988595378276</v>
      </c>
      <c r="S304" s="6">
        <f>Table1[[#This Row],[Payments]]/Table1[[#This Row],[Carts]]</f>
        <v>0.70810000628640357</v>
      </c>
      <c r="T304" s="6">
        <f>Table1[[#This Row],[Orders]]/Table1[[#This Row],[Payments]]</f>
        <v>0.81999990213396878</v>
      </c>
      <c r="U304" s="33">
        <f>Table1[[#This Row],[L2M]]/Q297-1</f>
        <v>-5.0000119629714845E-2</v>
      </c>
      <c r="V304" s="33">
        <f>Table1[[#This Row],[M2C]]/R297-1</f>
        <v>-1.0309581680237767E-2</v>
      </c>
      <c r="W304" s="33">
        <f>Table1[[#This Row],[C2P]]/S297-1</f>
        <v>-4.9019019073019421E-2</v>
      </c>
      <c r="X304" s="33">
        <f>Table1[[#This Row],[P2O]]/T297-1</f>
        <v>-4.7619753644116192E-2</v>
      </c>
    </row>
    <row r="305" spans="2:24" x14ac:dyDescent="0.3">
      <c r="B305" s="10">
        <v>43768</v>
      </c>
      <c r="C305" s="8">
        <f>B305</f>
        <v>43768</v>
      </c>
      <c r="D305" s="2">
        <v>21500167</v>
      </c>
      <c r="E305" s="2">
        <v>5643793</v>
      </c>
      <c r="F305" s="2">
        <v>2325243</v>
      </c>
      <c r="G305" s="2">
        <v>1629530</v>
      </c>
      <c r="H305" s="2">
        <v>1376301</v>
      </c>
      <c r="I305" s="11">
        <f>Table1[[#This Row],[Date]]-7</f>
        <v>43761</v>
      </c>
      <c r="J305" s="5">
        <f>IFERROR(VLOOKUP(Table1[[#This Row],[last week date]],Table1[[#All],[Date]:[Orders]],7,FALSE), "NA")</f>
        <v>1324554</v>
      </c>
      <c r="K305" s="5">
        <f>IFERROR(VLOOKUP(Table1[[#This Row],[last week date]],Table1[[#All],[Date]:[Listing]],3,FALSE),"NA")</f>
        <v>21717340</v>
      </c>
      <c r="L305" s="13">
        <f>Table1[[#This Row],[Orders]]/Table1[[#This Row],[Listing]]</f>
        <v>6.4013502778838882E-2</v>
      </c>
      <c r="M305" s="13">
        <f>IFERROR(VLOOKUP(Table1[[#This Row],[last week date]],Table1[[#All],[Date]:[Overall conversion]],11,FALSE),"NA")</f>
        <v>6.0990618556416208E-2</v>
      </c>
      <c r="N305" s="15">
        <f>IFERROR((Table1[[#This Row],[Orders]]/Table1[[#This Row],[Orders of Same day last week]])-1,"NA")</f>
        <v>3.906748988716191E-2</v>
      </c>
      <c r="O305" s="12">
        <f>IFERROR(Table1[[#This Row],[Listing]]/Table1[[#This Row],[listing of same day last week]]-1,"NA")</f>
        <v>-9.9999815815380311E-3</v>
      </c>
      <c r="P305" s="6">
        <f>IFERROR(Table1[[#This Row],[Overall conversion]]/Table1[[#This Row],[overall Conversion last week same day]]-1,"NA")</f>
        <v>4.9563101571539425E-2</v>
      </c>
      <c r="Q305" s="6">
        <f>Table1[[#This Row],[Menu]]/Table1[[#This Row],[Listing]]</f>
        <v>0.26249996104681417</v>
      </c>
      <c r="R305" s="6">
        <f>Table1[[#This Row],[Carts]]/Table1[[#This Row],[Menu]]</f>
        <v>0.41200005032076831</v>
      </c>
      <c r="S305" s="6">
        <f>Table1[[#This Row],[Payments]]/Table1[[#This Row],[Carts]]</f>
        <v>0.70079987338957694</v>
      </c>
      <c r="T305" s="6">
        <f>Table1[[#This Row],[Orders]]/Table1[[#This Row],[Payments]]</f>
        <v>0.84459997668039255</v>
      </c>
      <c r="U305" s="33">
        <f>Table1[[#This Row],[L2M]]/Q298-1</f>
        <v>7.1428472846377877E-2</v>
      </c>
      <c r="V305" s="33">
        <f>Table1[[#This Row],[M2C]]/R298-1</f>
        <v>5.1020645377010121E-2</v>
      </c>
      <c r="W305" s="33">
        <f>Table1[[#This Row],[C2P]]/S298-1</f>
        <v>-6.7960951470824149E-2</v>
      </c>
      <c r="X305" s="33">
        <f>Table1[[#This Row],[P2O]]/T298-1</f>
        <v>3.6713298179336107E-8</v>
      </c>
    </row>
    <row r="306" spans="2:24" x14ac:dyDescent="0.3">
      <c r="B306" s="10">
        <v>43769</v>
      </c>
      <c r="C306" s="8">
        <f>B306</f>
        <v>43769</v>
      </c>
      <c r="D306" s="2">
        <v>20631473</v>
      </c>
      <c r="E306" s="2">
        <v>5003132</v>
      </c>
      <c r="F306" s="2">
        <v>1921202</v>
      </c>
      <c r="G306" s="2">
        <v>1332354</v>
      </c>
      <c r="H306" s="2">
        <v>1070679</v>
      </c>
      <c r="I306" s="11">
        <f>Table1[[#This Row],[Date]]-7</f>
        <v>43762</v>
      </c>
      <c r="J306" s="5">
        <f>IFERROR(VLOOKUP(Table1[[#This Row],[last week date]],Table1[[#All],[Date]:[Orders]],7,FALSE), "NA")</f>
        <v>1309474</v>
      </c>
      <c r="K306" s="5">
        <f>IFERROR(VLOOKUP(Table1[[#This Row],[last week date]],Table1[[#All],[Date]:[Listing]],3,FALSE),"NA")</f>
        <v>21065820</v>
      </c>
      <c r="L306" s="13">
        <f>Table1[[#This Row],[Orders]]/Table1[[#This Row],[Listing]]</f>
        <v>5.1895422105828315E-2</v>
      </c>
      <c r="M306" s="13">
        <f>IFERROR(VLOOKUP(Table1[[#This Row],[last week date]],Table1[[#All],[Date]:[Overall conversion]],11,FALSE),"NA")</f>
        <v>6.2161074195070498E-2</v>
      </c>
      <c r="N306" s="15">
        <f>IFERROR((Table1[[#This Row],[Orders]]/Table1[[#This Row],[Orders of Same day last week]])-1,"NA")</f>
        <v>-0.18235948174610572</v>
      </c>
      <c r="O306" s="12">
        <f>IFERROR(Table1[[#This Row],[Listing]]/Table1[[#This Row],[listing of same day last week]]-1,"NA")</f>
        <v>-2.0618565999329763E-2</v>
      </c>
      <c r="P306" s="6">
        <f>IFERROR(Table1[[#This Row],[Overall conversion]]/Table1[[#This Row],[overall Conversion last week same day]]-1,"NA")</f>
        <v>-0.16514598922513912</v>
      </c>
      <c r="Q306" s="6">
        <f>Table1[[#This Row],[Menu]]/Table1[[#This Row],[Listing]]</f>
        <v>0.24249999018489857</v>
      </c>
      <c r="R306" s="6">
        <f>Table1[[#This Row],[Carts]]/Table1[[#This Row],[Menu]]</f>
        <v>0.38399986248613871</v>
      </c>
      <c r="S306" s="6">
        <f>Table1[[#This Row],[Payments]]/Table1[[#This Row],[Carts]]</f>
        <v>0.6935002149695868</v>
      </c>
      <c r="T306" s="6">
        <f>Table1[[#This Row],[Orders]]/Table1[[#This Row],[Payments]]</f>
        <v>0.80359949382821683</v>
      </c>
      <c r="U306" s="33">
        <f>Table1[[#This Row],[L2M]]/Q299-1</f>
        <v>-3.9603899962223021E-2</v>
      </c>
      <c r="V306" s="33">
        <f>Table1[[#This Row],[M2C]]/R299-1</f>
        <v>-8.5714621313318307E-2</v>
      </c>
      <c r="W306" s="33">
        <f>Table1[[#This Row],[C2P]]/S299-1</f>
        <v>-6.8626749068202542E-2</v>
      </c>
      <c r="X306" s="33">
        <f>Table1[[#This Row],[P2O]]/T299-1</f>
        <v>2.0832797600027098E-2</v>
      </c>
    </row>
    <row r="307" spans="2:24" x14ac:dyDescent="0.3">
      <c r="B307" s="10">
        <v>43770</v>
      </c>
      <c r="C307" s="8">
        <f>B307</f>
        <v>43770</v>
      </c>
      <c r="D307" s="2">
        <v>21065820</v>
      </c>
      <c r="E307" s="2">
        <v>5055796</v>
      </c>
      <c r="F307" s="2">
        <v>2103211</v>
      </c>
      <c r="G307" s="2">
        <v>1581404</v>
      </c>
      <c r="H307" s="2">
        <v>1270816</v>
      </c>
      <c r="I307" s="11">
        <f>Table1[[#This Row],[Date]]-7</f>
        <v>43763</v>
      </c>
      <c r="J307" s="5">
        <f>IFERROR(VLOOKUP(Table1[[#This Row],[last week date]],Table1[[#All],[Date]:[Orders]],7,FALSE), "NA")</f>
        <v>1186714</v>
      </c>
      <c r="K307" s="5">
        <f>IFERROR(VLOOKUP(Table1[[#This Row],[last week date]],Table1[[#All],[Date]:[Listing]],3,FALSE),"NA")</f>
        <v>21500167</v>
      </c>
      <c r="L307" s="13">
        <f>Table1[[#This Row],[Orders]]/Table1[[#This Row],[Listing]]</f>
        <v>6.0325968796847214E-2</v>
      </c>
      <c r="M307" s="13">
        <f>IFERROR(VLOOKUP(Table1[[#This Row],[last week date]],Table1[[#All],[Date]:[Overall conversion]],11,FALSE),"NA")</f>
        <v>5.5195571271609192E-2</v>
      </c>
      <c r="N307" s="15">
        <f>IFERROR((Table1[[#This Row],[Orders]]/Table1[[#This Row],[Orders of Same day last week]])-1,"NA")</f>
        <v>7.0869645087190403E-2</v>
      </c>
      <c r="O307" s="12">
        <f>IFERROR(Table1[[#This Row],[Listing]]/Table1[[#This Row],[listing of same day last week]]-1,"NA")</f>
        <v>-2.0202029128424948E-2</v>
      </c>
      <c r="P307" s="6">
        <f>IFERROR(Table1[[#This Row],[Overall conversion]]/Table1[[#This Row],[overall Conversion last week same day]]-1,"NA")</f>
        <v>9.2949441541099409E-2</v>
      </c>
      <c r="Q307" s="6">
        <f>Table1[[#This Row],[Menu]]/Table1[[#This Row],[Listing]]</f>
        <v>0.2399999620237902</v>
      </c>
      <c r="R307" s="6">
        <f>Table1[[#This Row],[Carts]]/Table1[[#This Row],[Menu]]</f>
        <v>0.41599997310018044</v>
      </c>
      <c r="S307" s="6">
        <f>Table1[[#This Row],[Payments]]/Table1[[#This Row],[Carts]]</f>
        <v>0.75189983315986841</v>
      </c>
      <c r="T307" s="6">
        <f>Table1[[#This Row],[Orders]]/Table1[[#This Row],[Payments]]</f>
        <v>0.80359983913029187</v>
      </c>
      <c r="U307" s="33">
        <f>Table1[[#This Row],[L2M]]/Q300-1</f>
        <v>-3.0303123150914435E-2</v>
      </c>
      <c r="V307" s="33">
        <f>Table1[[#This Row],[M2C]]/R300-1</f>
        <v>5.050510022784982E-2</v>
      </c>
      <c r="W307" s="33">
        <f>Table1[[#This Row],[C2P]]/S300-1</f>
        <v>5.1020214969491162E-2</v>
      </c>
      <c r="X307" s="33">
        <f>Table1[[#This Row],[P2O]]/T300-1</f>
        <v>2.0833329923489297E-2</v>
      </c>
    </row>
    <row r="308" spans="2:24" x14ac:dyDescent="0.3">
      <c r="B308" s="10">
        <v>43771</v>
      </c>
      <c r="C308" s="8">
        <f>B308</f>
        <v>43771</v>
      </c>
      <c r="D308" s="2">
        <v>42645263</v>
      </c>
      <c r="E308" s="2">
        <v>9134615</v>
      </c>
      <c r="F308" s="2">
        <v>2981538</v>
      </c>
      <c r="G308" s="2">
        <v>1926073</v>
      </c>
      <c r="H308" s="2">
        <v>1457267</v>
      </c>
      <c r="I308" s="11">
        <f>Table1[[#This Row],[Date]]-7</f>
        <v>43764</v>
      </c>
      <c r="J308" s="5">
        <f>IFERROR(VLOOKUP(Table1[[#This Row],[last week date]],Table1[[#All],[Date]:[Orders]],7,FALSE), "NA")</f>
        <v>1582222</v>
      </c>
      <c r="K308" s="5">
        <f>IFERROR(VLOOKUP(Table1[[#This Row],[last week date]],Table1[[#All],[Date]:[Listing]],3,FALSE),"NA")</f>
        <v>43991955</v>
      </c>
      <c r="L308" s="13">
        <f>Table1[[#This Row],[Orders]]/Table1[[#This Row],[Listing]]</f>
        <v>3.4171837561419192E-2</v>
      </c>
      <c r="M308" s="13">
        <f>IFERROR(VLOOKUP(Table1[[#This Row],[last week date]],Table1[[#All],[Date]:[Overall conversion]],11,FALSE),"NA")</f>
        <v>3.5966166995760933E-2</v>
      </c>
      <c r="N308" s="15">
        <f>IFERROR((Table1[[#This Row],[Orders]]/Table1[[#This Row],[Orders of Same day last week]])-1,"NA")</f>
        <v>-7.8974379069435274E-2</v>
      </c>
      <c r="O308" s="12">
        <f>IFERROR(Table1[[#This Row],[Listing]]/Table1[[#This Row],[listing of same day last week]]-1,"NA")</f>
        <v>-3.0612233532244737E-2</v>
      </c>
      <c r="P308" s="6">
        <f>IFERROR(Table1[[#This Row],[Overall conversion]]/Table1[[#This Row],[overall Conversion last week same day]]-1,"NA")</f>
        <v>-4.9889370600798899E-2</v>
      </c>
      <c r="Q308" s="6">
        <f>Table1[[#This Row],[Menu]]/Table1[[#This Row],[Listing]]</f>
        <v>0.2141999921538765</v>
      </c>
      <c r="R308" s="6">
        <f>Table1[[#This Row],[Carts]]/Table1[[#This Row],[Menu]]</f>
        <v>0.32639996321684056</v>
      </c>
      <c r="S308" s="6">
        <f>Table1[[#This Row],[Payments]]/Table1[[#This Row],[Carts]]</f>
        <v>0.64599981620224189</v>
      </c>
      <c r="T308" s="6">
        <f>Table1[[#This Row],[Orders]]/Table1[[#This Row],[Payments]]</f>
        <v>0.75660008732794659</v>
      </c>
      <c r="U308" s="33">
        <f>Table1[[#This Row],[L2M]]/Q301-1</f>
        <v>9.901024054021379E-3</v>
      </c>
      <c r="V308" s="33">
        <f>Table1[[#This Row],[M2C]]/R301-1</f>
        <v>-4.9505064669794319E-2</v>
      </c>
      <c r="W308" s="33">
        <f>Table1[[#This Row],[C2P]]/S301-1</f>
        <v>-1.1059416504810571E-7</v>
      </c>
      <c r="X308" s="33">
        <f>Table1[[#This Row],[P2O]]/T301-1</f>
        <v>-1.0204203355166808E-2</v>
      </c>
    </row>
    <row r="309" spans="2:24" x14ac:dyDescent="0.3">
      <c r="B309" s="10">
        <v>43772</v>
      </c>
      <c r="C309" s="8">
        <f>B309</f>
        <v>43772</v>
      </c>
      <c r="D309" s="2">
        <v>45787545</v>
      </c>
      <c r="E309" s="2">
        <v>9711538</v>
      </c>
      <c r="F309" s="2">
        <v>3268903</v>
      </c>
      <c r="G309" s="2">
        <v>2156168</v>
      </c>
      <c r="H309" s="2">
        <v>1648175</v>
      </c>
      <c r="I309" s="11">
        <f>Table1[[#This Row],[Date]]-7</f>
        <v>43765</v>
      </c>
      <c r="J309" s="5">
        <f>IFERROR(VLOOKUP(Table1[[#This Row],[last week date]],Table1[[#All],[Date]:[Orders]],7,FALSE), "NA")</f>
        <v>1613560</v>
      </c>
      <c r="K309" s="5">
        <f>IFERROR(VLOOKUP(Table1[[#This Row],[last week date]],Table1[[#All],[Date]:[Listing]],3,FALSE),"NA")</f>
        <v>43094160</v>
      </c>
      <c r="L309" s="13">
        <f>Table1[[#This Row],[Orders]]/Table1[[#This Row],[Listing]]</f>
        <v>3.5996142619133656E-2</v>
      </c>
      <c r="M309" s="13">
        <f>IFERROR(VLOOKUP(Table1[[#This Row],[last week date]],Table1[[#All],[Date]:[Overall conversion]],11,FALSE),"NA")</f>
        <v>3.7442660444013759E-2</v>
      </c>
      <c r="N309" s="15">
        <f>IFERROR((Table1[[#This Row],[Orders]]/Table1[[#This Row],[Orders of Same day last week]])-1,"NA")</f>
        <v>2.14525645157293E-2</v>
      </c>
      <c r="O309" s="12">
        <f>IFERROR(Table1[[#This Row],[Listing]]/Table1[[#This Row],[listing of same day last week]]-1,"NA")</f>
        <v>6.25E-2</v>
      </c>
      <c r="P309" s="6">
        <f>IFERROR(Table1[[#This Row],[Overall conversion]]/Table1[[#This Row],[overall Conversion last week same day]]-1,"NA")</f>
        <v>-3.8632880455784169E-2</v>
      </c>
      <c r="Q309" s="6">
        <f>Table1[[#This Row],[Menu]]/Table1[[#This Row],[Listing]]</f>
        <v>0.2120999935681199</v>
      </c>
      <c r="R309" s="6">
        <f>Table1[[#This Row],[Carts]]/Table1[[#This Row],[Menu]]</f>
        <v>0.33659992886811541</v>
      </c>
      <c r="S309" s="6">
        <f>Table1[[#This Row],[Payments]]/Table1[[#This Row],[Carts]]</f>
        <v>0.65959987188362579</v>
      </c>
      <c r="T309" s="6">
        <f>Table1[[#This Row],[Orders]]/Table1[[#This Row],[Payments]]</f>
        <v>0.76440008385246416</v>
      </c>
      <c r="U309" s="33">
        <f>Table1[[#This Row],[L2M]]/Q302-1</f>
        <v>-1.9417420463751389E-2</v>
      </c>
      <c r="V309" s="33">
        <f>Table1[[#This Row],[M2C]]/R302-1</f>
        <v>-1.6810608094441903E-7</v>
      </c>
      <c r="W309" s="33">
        <f>Table1[[#This Row],[C2P]]/S302-1</f>
        <v>-3.9604103081355313E-2</v>
      </c>
      <c r="X309" s="33">
        <f>Table1[[#This Row],[P2O]]/T302-1</f>
        <v>2.0833392678552221E-2</v>
      </c>
    </row>
    <row r="310" spans="2:24" x14ac:dyDescent="0.3">
      <c r="B310" s="10">
        <v>43773</v>
      </c>
      <c r="C310" s="8">
        <f>B310</f>
        <v>43773</v>
      </c>
      <c r="D310" s="2">
        <v>21282993</v>
      </c>
      <c r="E310" s="2">
        <v>5107918</v>
      </c>
      <c r="F310" s="2">
        <v>1941009</v>
      </c>
      <c r="G310" s="2">
        <v>1360259</v>
      </c>
      <c r="H310" s="2">
        <v>1070795</v>
      </c>
      <c r="I310" s="11">
        <f>Table1[[#This Row],[Date]]-7</f>
        <v>43766</v>
      </c>
      <c r="J310" s="5">
        <f>IFERROR(VLOOKUP(Table1[[#This Row],[last week date]],Table1[[#All],[Date]:[Orders]],7,FALSE), "NA")</f>
        <v>1222069</v>
      </c>
      <c r="K310" s="5">
        <f>IFERROR(VLOOKUP(Table1[[#This Row],[last week date]],Table1[[#All],[Date]:[Listing]],3,FALSE),"NA")</f>
        <v>21065820</v>
      </c>
      <c r="L310" s="13">
        <f>Table1[[#This Row],[Orders]]/Table1[[#This Row],[Listing]]</f>
        <v>5.0312237569217828E-2</v>
      </c>
      <c r="M310" s="13">
        <f>IFERROR(VLOOKUP(Table1[[#This Row],[last week date]],Table1[[#All],[Date]:[Overall conversion]],11,FALSE),"NA")</f>
        <v>5.8011935922741197E-2</v>
      </c>
      <c r="N310" s="15">
        <f>IFERROR((Table1[[#This Row],[Orders]]/Table1[[#This Row],[Orders of Same day last week]])-1,"NA")</f>
        <v>-0.12378515452073491</v>
      </c>
      <c r="O310" s="12">
        <f>IFERROR(Table1[[#This Row],[Listing]]/Table1[[#This Row],[listing of same day last week]]-1,"NA")</f>
        <v>1.0309259264533743E-2</v>
      </c>
      <c r="P310" s="6">
        <f>IFERROR(Table1[[#This Row],[Overall conversion]]/Table1[[#This Row],[overall Conversion last week same day]]-1,"NA")</f>
        <v>-0.13272610594787992</v>
      </c>
      <c r="Q310" s="6">
        <f>Table1[[#This Row],[Menu]]/Table1[[#This Row],[Listing]]</f>
        <v>0.23999998496452074</v>
      </c>
      <c r="R310" s="6">
        <f>Table1[[#This Row],[Carts]]/Table1[[#This Row],[Menu]]</f>
        <v>0.38000003132391708</v>
      </c>
      <c r="S310" s="6">
        <f>Table1[[#This Row],[Payments]]/Table1[[#This Row],[Carts]]</f>
        <v>0.70079994477099283</v>
      </c>
      <c r="T310" s="6">
        <f>Table1[[#This Row],[Orders]]/Table1[[#This Row],[Payments]]</f>
        <v>0.78719934953563986</v>
      </c>
      <c r="U310" s="33">
        <f>Table1[[#This Row],[L2M]]/Q303-1</f>
        <v>-6.796111175454167E-2</v>
      </c>
      <c r="V310" s="33">
        <f>Table1[[#This Row],[M2C]]/R303-1</f>
        <v>-2.0618557868033793E-2</v>
      </c>
      <c r="W310" s="33">
        <f>Table1[[#This Row],[C2P]]/S303-1</f>
        <v>-1.030925235231317E-2</v>
      </c>
      <c r="X310" s="33">
        <f>Table1[[#This Row],[P2O]]/T303-1</f>
        <v>-4.0000824671314827E-2</v>
      </c>
    </row>
    <row r="311" spans="2:24" x14ac:dyDescent="0.3">
      <c r="B311" s="10">
        <v>43774</v>
      </c>
      <c r="C311" s="8">
        <f>B311</f>
        <v>43774</v>
      </c>
      <c r="D311" s="2">
        <v>20848646</v>
      </c>
      <c r="E311" s="2">
        <v>5420648</v>
      </c>
      <c r="F311" s="2">
        <v>2168259</v>
      </c>
      <c r="G311" s="2">
        <v>1567000</v>
      </c>
      <c r="H311" s="2">
        <v>1259241</v>
      </c>
      <c r="I311" s="11">
        <f>Table1[[#This Row],[Date]]-7</f>
        <v>43767</v>
      </c>
      <c r="J311" s="5">
        <f>IFERROR(VLOOKUP(Table1[[#This Row],[last week date]],Table1[[#All],[Date]:[Orders]],7,FALSE), "NA")</f>
        <v>1173032</v>
      </c>
      <c r="K311" s="5">
        <f>IFERROR(VLOOKUP(Table1[[#This Row],[last week date]],Table1[[#All],[Date]:[Listing]],3,FALSE),"NA")</f>
        <v>22151687</v>
      </c>
      <c r="L311" s="13">
        <f>Table1[[#This Row],[Orders]]/Table1[[#This Row],[Listing]]</f>
        <v>6.0399174123825596E-2</v>
      </c>
      <c r="M311" s="13">
        <f>IFERROR(VLOOKUP(Table1[[#This Row],[last week date]],Table1[[#All],[Date]:[Overall conversion]],11,FALSE),"NA")</f>
        <v>5.2954522154452614E-2</v>
      </c>
      <c r="N311" s="15">
        <f>IFERROR((Table1[[#This Row],[Orders]]/Table1[[#This Row],[Orders of Same day last week]])-1,"NA")</f>
        <v>7.3492453743802422E-2</v>
      </c>
      <c r="O311" s="12">
        <f>IFERROR(Table1[[#This Row],[Listing]]/Table1[[#This Row],[listing of same day last week]]-1,"NA")</f>
        <v>-5.8823555966640351E-2</v>
      </c>
      <c r="P311" s="6">
        <f>IFERROR(Table1[[#This Row],[Overall conversion]]/Table1[[#This Row],[overall Conversion last week same day]]-1,"NA")</f>
        <v>0.14058576428391034</v>
      </c>
      <c r="Q311" s="6">
        <f>Table1[[#This Row],[Menu]]/Table1[[#This Row],[Listing]]</f>
        <v>0.2600000019185898</v>
      </c>
      <c r="R311" s="6">
        <f>Table1[[#This Row],[Carts]]/Table1[[#This Row],[Menu]]</f>
        <v>0.39999996310404218</v>
      </c>
      <c r="S311" s="6">
        <f>Table1[[#This Row],[Payments]]/Table1[[#This Row],[Carts]]</f>
        <v>0.7226996405872177</v>
      </c>
      <c r="T311" s="6">
        <f>Table1[[#This Row],[Orders]]/Table1[[#This Row],[Payments]]</f>
        <v>0.80359987236758135</v>
      </c>
      <c r="U311" s="33">
        <f>Table1[[#This Row],[L2M]]/Q304-1</f>
        <v>9.4736988039403114E-2</v>
      </c>
      <c r="V311" s="33">
        <f>Table1[[#This Row],[M2C]]/R304-1</f>
        <v>4.1666879953670577E-2</v>
      </c>
      <c r="W311" s="33">
        <f>Table1[[#This Row],[C2P]]/S304-1</f>
        <v>2.0618040066658461E-2</v>
      </c>
      <c r="X311" s="33">
        <f>Table1[[#This Row],[P2O]]/T304-1</f>
        <v>-2.0000038687453481E-2</v>
      </c>
    </row>
    <row r="312" spans="2:24" x14ac:dyDescent="0.3">
      <c r="B312" s="10">
        <v>43775</v>
      </c>
      <c r="C312" s="8">
        <f>B312</f>
        <v>43775</v>
      </c>
      <c r="D312" s="2">
        <v>21500167</v>
      </c>
      <c r="E312" s="2">
        <v>5106289</v>
      </c>
      <c r="F312" s="2">
        <v>2022090</v>
      </c>
      <c r="G312" s="2">
        <v>1461364</v>
      </c>
      <c r="H312" s="2">
        <v>1162369</v>
      </c>
      <c r="I312" s="11">
        <f>Table1[[#This Row],[Date]]-7</f>
        <v>43768</v>
      </c>
      <c r="J312" s="5">
        <f>IFERROR(VLOOKUP(Table1[[#This Row],[last week date]],Table1[[#All],[Date]:[Orders]],7,FALSE), "NA")</f>
        <v>1376301</v>
      </c>
      <c r="K312" s="5">
        <f>IFERROR(VLOOKUP(Table1[[#This Row],[last week date]],Table1[[#All],[Date]:[Listing]],3,FALSE),"NA")</f>
        <v>21500167</v>
      </c>
      <c r="L312" s="13">
        <f>Table1[[#This Row],[Orders]]/Table1[[#This Row],[Listing]]</f>
        <v>5.4063254485418648E-2</v>
      </c>
      <c r="M312" s="13">
        <f>IFERROR(VLOOKUP(Table1[[#This Row],[last week date]],Table1[[#All],[Date]:[Overall conversion]],11,FALSE),"NA")</f>
        <v>6.4013502778838882E-2</v>
      </c>
      <c r="N312" s="15">
        <f>IFERROR((Table1[[#This Row],[Orders]]/Table1[[#This Row],[Orders of Same day last week]])-1,"NA")</f>
        <v>-0.15543983474545175</v>
      </c>
      <c r="O312" s="12">
        <f>IFERROR(Table1[[#This Row],[Listing]]/Table1[[#This Row],[listing of same day last week]]-1,"NA")</f>
        <v>0</v>
      </c>
      <c r="P312" s="6">
        <f>IFERROR(Table1[[#This Row],[Overall conversion]]/Table1[[#This Row],[overall Conversion last week same day]]-1,"NA")</f>
        <v>-0.15543983474545175</v>
      </c>
      <c r="Q312" s="6">
        <f>Table1[[#This Row],[Menu]]/Table1[[#This Row],[Listing]]</f>
        <v>0.23749996918628585</v>
      </c>
      <c r="R312" s="6">
        <f>Table1[[#This Row],[Carts]]/Table1[[#This Row],[Menu]]</f>
        <v>0.39599991304839971</v>
      </c>
      <c r="S312" s="6">
        <f>Table1[[#This Row],[Payments]]/Table1[[#This Row],[Carts]]</f>
        <v>0.72269978091974141</v>
      </c>
      <c r="T312" s="6">
        <f>Table1[[#This Row],[Orders]]/Table1[[#This Row],[Payments]]</f>
        <v>0.79540005091134036</v>
      </c>
      <c r="U312" s="33">
        <f>Table1[[#This Row],[L2M]]/Q305-1</f>
        <v>-9.5238078363256706E-2</v>
      </c>
      <c r="V312" s="33">
        <f>Table1[[#This Row],[M2C]]/R305-1</f>
        <v>-3.8835279898416175E-2</v>
      </c>
      <c r="W312" s="33">
        <f>Table1[[#This Row],[C2P]]/S305-1</f>
        <v>3.1249873696809649E-2</v>
      </c>
      <c r="X312" s="33">
        <f>Table1[[#This Row],[P2O]]/T305-1</f>
        <v>-5.8252340903947375E-2</v>
      </c>
    </row>
    <row r="313" spans="2:24" x14ac:dyDescent="0.3">
      <c r="B313" s="10">
        <v>43776</v>
      </c>
      <c r="C313" s="8">
        <f>B313</f>
        <v>43776</v>
      </c>
      <c r="D313" s="2">
        <v>20848646</v>
      </c>
      <c r="E313" s="2">
        <v>5264283</v>
      </c>
      <c r="F313" s="2">
        <v>2000427</v>
      </c>
      <c r="G313" s="2">
        <v>1489518</v>
      </c>
      <c r="H313" s="2">
        <v>1209191</v>
      </c>
      <c r="I313" s="11">
        <f>Table1[[#This Row],[Date]]-7</f>
        <v>43769</v>
      </c>
      <c r="J313" s="5">
        <f>IFERROR(VLOOKUP(Table1[[#This Row],[last week date]],Table1[[#All],[Date]:[Orders]],7,FALSE), "NA")</f>
        <v>1070679</v>
      </c>
      <c r="K313" s="5">
        <f>IFERROR(VLOOKUP(Table1[[#This Row],[last week date]],Table1[[#All],[Date]:[Listing]],3,FALSE),"NA")</f>
        <v>20631473</v>
      </c>
      <c r="L313" s="13">
        <f>Table1[[#This Row],[Orders]]/Table1[[#This Row],[Listing]]</f>
        <v>5.7998538610133245E-2</v>
      </c>
      <c r="M313" s="13">
        <f>IFERROR(VLOOKUP(Table1[[#This Row],[last week date]],Table1[[#All],[Date]:[Overall conversion]],11,FALSE),"NA")</f>
        <v>5.1895422105828315E-2</v>
      </c>
      <c r="N313" s="15">
        <f>IFERROR((Table1[[#This Row],[Orders]]/Table1[[#This Row],[Orders of Same day last week]])-1,"NA")</f>
        <v>0.1293683727802637</v>
      </c>
      <c r="O313" s="12">
        <f>IFERROR(Table1[[#This Row],[Listing]]/Table1[[#This Row],[listing of same day last week]]-1,"NA")</f>
        <v>1.0526296401619062E-2</v>
      </c>
      <c r="P313" s="6">
        <f>IFERROR(Table1[[#This Row],[Overall conversion]]/Table1[[#This Row],[overall Conversion last week same day]]-1,"NA")</f>
        <v>0.11760414033937483</v>
      </c>
      <c r="Q313" s="6">
        <f>Table1[[#This Row],[Menu]]/Table1[[#This Row],[Listing]]</f>
        <v>0.25249999448405425</v>
      </c>
      <c r="R313" s="6">
        <f>Table1[[#This Row],[Carts]]/Table1[[#This Row],[Menu]]</f>
        <v>0.37999989742192813</v>
      </c>
      <c r="S313" s="6">
        <f>Table1[[#This Row],[Payments]]/Table1[[#This Row],[Carts]]</f>
        <v>0.74460002789404467</v>
      </c>
      <c r="T313" s="6">
        <f>Table1[[#This Row],[Orders]]/Table1[[#This Row],[Payments]]</f>
        <v>0.81180019308259455</v>
      </c>
      <c r="U313" s="33">
        <f>Table1[[#This Row],[L2M]]/Q306-1</f>
        <v>4.1237132799597287E-2</v>
      </c>
      <c r="V313" s="33">
        <f>Table1[[#This Row],[M2C]]/R306-1</f>
        <v>-1.0416579418319305E-2</v>
      </c>
      <c r="W313" s="33">
        <f>Table1[[#This Row],[C2P]]/S306-1</f>
        <v>7.368391793029061E-2</v>
      </c>
      <c r="X313" s="33">
        <f>Table1[[#This Row],[P2O]]/T306-1</f>
        <v>1.0204958212841841E-2</v>
      </c>
    </row>
    <row r="314" spans="2:24" x14ac:dyDescent="0.3">
      <c r="B314" s="10">
        <v>43777</v>
      </c>
      <c r="C314" s="8">
        <f>B314</f>
        <v>43777</v>
      </c>
      <c r="D314" s="2">
        <v>21065820</v>
      </c>
      <c r="E314" s="2">
        <v>5108461</v>
      </c>
      <c r="F314" s="2">
        <v>2084252</v>
      </c>
      <c r="G314" s="2">
        <v>1445428</v>
      </c>
      <c r="H314" s="2">
        <v>1232661</v>
      </c>
      <c r="I314" s="11">
        <f>Table1[[#This Row],[Date]]-7</f>
        <v>43770</v>
      </c>
      <c r="J314" s="5">
        <f>IFERROR(VLOOKUP(Table1[[#This Row],[last week date]],Table1[[#All],[Date]:[Orders]],7,FALSE), "NA")</f>
        <v>1270816</v>
      </c>
      <c r="K314" s="5">
        <f>IFERROR(VLOOKUP(Table1[[#This Row],[last week date]],Table1[[#All],[Date]:[Listing]],3,FALSE),"NA")</f>
        <v>21065820</v>
      </c>
      <c r="L314" s="13">
        <f>Table1[[#This Row],[Orders]]/Table1[[#This Row],[Listing]]</f>
        <v>5.8514740940537803E-2</v>
      </c>
      <c r="M314" s="13">
        <f>IFERROR(VLOOKUP(Table1[[#This Row],[last week date]],Table1[[#All],[Date]:[Overall conversion]],11,FALSE),"NA")</f>
        <v>6.0325968796847214E-2</v>
      </c>
      <c r="N314" s="15">
        <f>IFERROR((Table1[[#This Row],[Orders]]/Table1[[#This Row],[Orders of Same day last week]])-1,"NA")</f>
        <v>-3.0024016065268277E-2</v>
      </c>
      <c r="O314" s="12">
        <f>IFERROR(Table1[[#This Row],[Listing]]/Table1[[#This Row],[listing of same day last week]]-1,"NA")</f>
        <v>0</v>
      </c>
      <c r="P314" s="6">
        <f>IFERROR(Table1[[#This Row],[Overall conversion]]/Table1[[#This Row],[overall Conversion last week same day]]-1,"NA")</f>
        <v>-3.0024016065268277E-2</v>
      </c>
      <c r="Q314" s="6">
        <f>Table1[[#This Row],[Menu]]/Table1[[#This Row],[Listing]]</f>
        <v>0.24249998338540821</v>
      </c>
      <c r="R314" s="6">
        <f>Table1[[#This Row],[Carts]]/Table1[[#This Row],[Menu]]</f>
        <v>0.40799998277367683</v>
      </c>
      <c r="S314" s="6">
        <f>Table1[[#This Row],[Payments]]/Table1[[#This Row],[Carts]]</f>
        <v>0.69349963440121443</v>
      </c>
      <c r="T314" s="6">
        <f>Table1[[#This Row],[Orders]]/Table1[[#This Row],[Payments]]</f>
        <v>0.85280000110693854</v>
      </c>
      <c r="U314" s="33">
        <f>Table1[[#This Row],[L2M]]/Q307-1</f>
        <v>1.041675732169578E-2</v>
      </c>
      <c r="V314" s="33">
        <f>Table1[[#This Row],[M2C]]/R307-1</f>
        <v>-1.9230747220690514E-2</v>
      </c>
      <c r="W314" s="33">
        <f>Table1[[#This Row],[C2P]]/S307-1</f>
        <v>-7.7670184488838667E-2</v>
      </c>
      <c r="X314" s="33">
        <f>Table1[[#This Row],[P2O]]/T307-1</f>
        <v>6.1224703616036491E-2</v>
      </c>
    </row>
    <row r="315" spans="2:24" x14ac:dyDescent="0.3">
      <c r="B315" s="10">
        <v>43778</v>
      </c>
      <c r="C315" s="8">
        <f>B315</f>
        <v>43778</v>
      </c>
      <c r="D315" s="2">
        <v>45787545</v>
      </c>
      <c r="E315" s="2">
        <v>9711538</v>
      </c>
      <c r="F315" s="2">
        <v>3367961</v>
      </c>
      <c r="G315" s="2">
        <v>2290213</v>
      </c>
      <c r="H315" s="2">
        <v>1839957</v>
      </c>
      <c r="I315" s="11">
        <f>Table1[[#This Row],[Date]]-7</f>
        <v>43771</v>
      </c>
      <c r="J315" s="5">
        <f>IFERROR(VLOOKUP(Table1[[#This Row],[last week date]],Table1[[#All],[Date]:[Orders]],7,FALSE), "NA")</f>
        <v>1457267</v>
      </c>
      <c r="K315" s="5">
        <f>IFERROR(VLOOKUP(Table1[[#This Row],[last week date]],Table1[[#All],[Date]:[Listing]],3,FALSE),"NA")</f>
        <v>42645263</v>
      </c>
      <c r="L315" s="13">
        <f>Table1[[#This Row],[Orders]]/Table1[[#This Row],[Listing]]</f>
        <v>4.0184661571176179E-2</v>
      </c>
      <c r="M315" s="13">
        <f>IFERROR(VLOOKUP(Table1[[#This Row],[last week date]],Table1[[#All],[Date]:[Overall conversion]],11,FALSE),"NA")</f>
        <v>3.4171837561419192E-2</v>
      </c>
      <c r="N315" s="15">
        <f>IFERROR((Table1[[#This Row],[Orders]]/Table1[[#This Row],[Orders of Same day last week]])-1,"NA")</f>
        <v>0.26260801898348074</v>
      </c>
      <c r="O315" s="12">
        <f>IFERROR(Table1[[#This Row],[Listing]]/Table1[[#This Row],[listing of same day last week]]-1,"NA")</f>
        <v>7.3684197937763818E-2</v>
      </c>
      <c r="P315" s="6">
        <f>IFERROR(Table1[[#This Row],[Overall conversion]]/Table1[[#This Row],[overall Conversion last week same day]]-1,"NA")</f>
        <v>0.17595846284092165</v>
      </c>
      <c r="Q315" s="6">
        <f>Table1[[#This Row],[Menu]]/Table1[[#This Row],[Listing]]</f>
        <v>0.2120999935681199</v>
      </c>
      <c r="R315" s="6">
        <f>Table1[[#This Row],[Carts]]/Table1[[#This Row],[Menu]]</f>
        <v>0.34679996103603777</v>
      </c>
      <c r="S315" s="6">
        <f>Table1[[#This Row],[Payments]]/Table1[[#This Row],[Carts]]</f>
        <v>0.67999985748053493</v>
      </c>
      <c r="T315" s="6">
        <f>Table1[[#This Row],[Orders]]/Table1[[#This Row],[Payments]]</f>
        <v>0.80339994576923635</v>
      </c>
      <c r="U315" s="33">
        <f>Table1[[#This Row],[L2M]]/Q308-1</f>
        <v>-9.8039153253003386E-3</v>
      </c>
      <c r="V315" s="33">
        <f>Table1[[#This Row],[M2C]]/R308-1</f>
        <v>6.2500000361962904E-2</v>
      </c>
      <c r="W315" s="33">
        <f>Table1[[#This Row],[C2P]]/S308-1</f>
        <v>5.2631657820237931E-2</v>
      </c>
      <c r="X315" s="33">
        <f>Table1[[#This Row],[P2O]]/T308-1</f>
        <v>6.1855475865157272E-2</v>
      </c>
    </row>
    <row r="316" spans="2:24" x14ac:dyDescent="0.3">
      <c r="B316" s="10">
        <v>43779</v>
      </c>
      <c r="C316" s="8">
        <f>B316</f>
        <v>43779</v>
      </c>
      <c r="D316" s="2">
        <v>47134238</v>
      </c>
      <c r="E316" s="2">
        <v>10096153</v>
      </c>
      <c r="F316" s="2">
        <v>3261057</v>
      </c>
      <c r="G316" s="2">
        <v>2173168</v>
      </c>
      <c r="H316" s="2">
        <v>1627268</v>
      </c>
      <c r="I316" s="11">
        <f>Table1[[#This Row],[Date]]-7</f>
        <v>43772</v>
      </c>
      <c r="J316" s="5">
        <f>IFERROR(VLOOKUP(Table1[[#This Row],[last week date]],Table1[[#All],[Date]:[Orders]],7,FALSE), "NA")</f>
        <v>1648175</v>
      </c>
      <c r="K316" s="5">
        <f>IFERROR(VLOOKUP(Table1[[#This Row],[last week date]],Table1[[#All],[Date]:[Listing]],3,FALSE),"NA")</f>
        <v>45787545</v>
      </c>
      <c r="L316" s="13">
        <f>Table1[[#This Row],[Orders]]/Table1[[#This Row],[Listing]]</f>
        <v>3.4524118115582987E-2</v>
      </c>
      <c r="M316" s="13">
        <f>IFERROR(VLOOKUP(Table1[[#This Row],[last week date]],Table1[[#All],[Date]:[Overall conversion]],11,FALSE),"NA")</f>
        <v>3.5996142619133656E-2</v>
      </c>
      <c r="N316" s="15">
        <f>IFERROR((Table1[[#This Row],[Orders]]/Table1[[#This Row],[Orders of Same day last week]])-1,"NA")</f>
        <v>-1.2684939402672679E-2</v>
      </c>
      <c r="O316" s="12">
        <f>IFERROR(Table1[[#This Row],[Listing]]/Table1[[#This Row],[listing of same day last week]]-1,"NA")</f>
        <v>2.9411775625882486E-2</v>
      </c>
      <c r="P316" s="6">
        <f>IFERROR(Table1[[#This Row],[Overall conversion]]/Table1[[#This Row],[overall Conversion last week same day]]-1,"NA")</f>
        <v>-4.0893951308222043E-2</v>
      </c>
      <c r="Q316" s="6">
        <f>Table1[[#This Row],[Menu]]/Table1[[#This Row],[Listing]]</f>
        <v>0.21419998346000629</v>
      </c>
      <c r="R316" s="6">
        <f>Table1[[#This Row],[Carts]]/Table1[[#This Row],[Menu]]</f>
        <v>0.32299995849904412</v>
      </c>
      <c r="S316" s="6">
        <f>Table1[[#This Row],[Payments]]/Table1[[#This Row],[Carts]]</f>
        <v>0.66639988200144917</v>
      </c>
      <c r="T316" s="6">
        <f>Table1[[#This Row],[Orders]]/Table1[[#This Row],[Payments]]</f>
        <v>0.74879990870471125</v>
      </c>
      <c r="U316" s="33">
        <f>Table1[[#This Row],[L2M]]/Q309-1</f>
        <v>9.9009427419523011E-3</v>
      </c>
      <c r="V316" s="33">
        <f>Table1[[#This Row],[M2C]]/R309-1</f>
        <v>-4.0403960912302916E-2</v>
      </c>
      <c r="W316" s="33">
        <f>Table1[[#This Row],[C2P]]/S309-1</f>
        <v>1.030929569225747E-2</v>
      </c>
      <c r="X316" s="33">
        <f>Table1[[#This Row],[P2O]]/T309-1</f>
        <v>-2.0408390157586442E-2</v>
      </c>
    </row>
    <row r="317" spans="2:24" x14ac:dyDescent="0.3">
      <c r="B317" s="10">
        <v>43780</v>
      </c>
      <c r="C317" s="8">
        <f>B317</f>
        <v>43780</v>
      </c>
      <c r="D317" s="2">
        <v>21500167</v>
      </c>
      <c r="E317" s="2">
        <v>5482542</v>
      </c>
      <c r="F317" s="2">
        <v>2083366</v>
      </c>
      <c r="G317" s="2">
        <v>1566483</v>
      </c>
      <c r="H317" s="2">
        <v>1245980</v>
      </c>
      <c r="I317" s="11">
        <f>Table1[[#This Row],[Date]]-7</f>
        <v>43773</v>
      </c>
      <c r="J317" s="5">
        <f>IFERROR(VLOOKUP(Table1[[#This Row],[last week date]],Table1[[#All],[Date]:[Orders]],7,FALSE), "NA")</f>
        <v>1070795</v>
      </c>
      <c r="K317" s="5">
        <f>IFERROR(VLOOKUP(Table1[[#This Row],[last week date]],Table1[[#All],[Date]:[Listing]],3,FALSE),"NA")</f>
        <v>21282993</v>
      </c>
      <c r="L317" s="13">
        <f>Table1[[#This Row],[Orders]]/Table1[[#This Row],[Listing]]</f>
        <v>5.79521079999053E-2</v>
      </c>
      <c r="M317" s="13">
        <f>IFERROR(VLOOKUP(Table1[[#This Row],[last week date]],Table1[[#All],[Date]:[Overall conversion]],11,FALSE),"NA")</f>
        <v>5.0312237569217828E-2</v>
      </c>
      <c r="N317" s="15">
        <f>IFERROR((Table1[[#This Row],[Orders]]/Table1[[#This Row],[Orders of Same day last week]])-1,"NA")</f>
        <v>0.16360274375580763</v>
      </c>
      <c r="O317" s="12">
        <f>IFERROR(Table1[[#This Row],[Listing]]/Table1[[#This Row],[listing of same day last week]]-1,"NA")</f>
        <v>1.0204109920066262E-2</v>
      </c>
      <c r="P317" s="6">
        <f>IFERROR(Table1[[#This Row],[Overall conversion]]/Table1[[#This Row],[overall Conversion last week same day]]-1,"NA")</f>
        <v>0.15184914843385378</v>
      </c>
      <c r="Q317" s="6">
        <f>Table1[[#This Row],[Menu]]/Table1[[#This Row],[Listing]]</f>
        <v>0.25499997279090902</v>
      </c>
      <c r="R317" s="6">
        <f>Table1[[#This Row],[Carts]]/Table1[[#This Row],[Menu]]</f>
        <v>0.38000000729588573</v>
      </c>
      <c r="S317" s="6">
        <f>Table1[[#This Row],[Payments]]/Table1[[#This Row],[Carts]]</f>
        <v>0.75190005020721273</v>
      </c>
      <c r="T317" s="6">
        <f>Table1[[#This Row],[Orders]]/Table1[[#This Row],[Payments]]</f>
        <v>0.79539963089289833</v>
      </c>
      <c r="U317" s="33">
        <f>Table1[[#This Row],[L2M]]/Q310-1</f>
        <v>6.2499953192104218E-2</v>
      </c>
      <c r="V317" s="33">
        <f>Table1[[#This Row],[M2C]]/R310-1</f>
        <v>-6.3231656244333578E-8</v>
      </c>
      <c r="W317" s="33">
        <f>Table1[[#This Row],[C2P]]/S310-1</f>
        <v>7.2916822864360187E-2</v>
      </c>
      <c r="X317" s="33">
        <f>Table1[[#This Row],[P2O]]/T310-1</f>
        <v>1.0417032689490568E-2</v>
      </c>
    </row>
    <row r="318" spans="2:24" x14ac:dyDescent="0.3">
      <c r="B318" s="10">
        <v>43781</v>
      </c>
      <c r="C318" s="8">
        <f>B318</f>
        <v>43781</v>
      </c>
      <c r="D318" s="2">
        <v>20631473</v>
      </c>
      <c r="E318" s="2">
        <v>4899974</v>
      </c>
      <c r="F318" s="2">
        <v>2018789</v>
      </c>
      <c r="G318" s="2">
        <v>1547402</v>
      </c>
      <c r="H318" s="2">
        <v>1230803</v>
      </c>
      <c r="I318" s="11">
        <f>Table1[[#This Row],[Date]]-7</f>
        <v>43774</v>
      </c>
      <c r="J318" s="5">
        <f>IFERROR(VLOOKUP(Table1[[#This Row],[last week date]],Table1[[#All],[Date]:[Orders]],7,FALSE), "NA")</f>
        <v>1259241</v>
      </c>
      <c r="K318" s="5">
        <f>IFERROR(VLOOKUP(Table1[[#This Row],[last week date]],Table1[[#All],[Date]:[Listing]],3,FALSE),"NA")</f>
        <v>20848646</v>
      </c>
      <c r="L318" s="13">
        <f>Table1[[#This Row],[Orders]]/Table1[[#This Row],[Listing]]</f>
        <v>5.9656574205826214E-2</v>
      </c>
      <c r="M318" s="13">
        <f>IFERROR(VLOOKUP(Table1[[#This Row],[last week date]],Table1[[#All],[Date]:[Overall conversion]],11,FALSE),"NA")</f>
        <v>6.0399174123825596E-2</v>
      </c>
      <c r="N318" s="15">
        <f>IFERROR((Table1[[#This Row],[Orders]]/Table1[[#This Row],[Orders of Same day last week]])-1,"NA")</f>
        <v>-2.2583445107012823E-2</v>
      </c>
      <c r="O318" s="12">
        <f>IFERROR(Table1[[#This Row],[Listing]]/Table1[[#This Row],[listing of same day last week]]-1,"NA")</f>
        <v>-1.041664768062156E-2</v>
      </c>
      <c r="P318" s="6">
        <f>IFERROR(Table1[[#This Row],[Overall conversion]]/Table1[[#This Row],[overall Conversion last week same day]]-1,"NA")</f>
        <v>-1.2294868742359966E-2</v>
      </c>
      <c r="Q318" s="6">
        <f>Table1[[#This Row],[Menu]]/Table1[[#This Row],[Listing]]</f>
        <v>0.23749995940667931</v>
      </c>
      <c r="R318" s="6">
        <f>Table1[[#This Row],[Carts]]/Table1[[#This Row],[Menu]]</f>
        <v>0.41199994122417793</v>
      </c>
      <c r="S318" s="6">
        <f>Table1[[#This Row],[Payments]]/Table1[[#This Row],[Carts]]</f>
        <v>0.76650011467270729</v>
      </c>
      <c r="T318" s="6">
        <f>Table1[[#This Row],[Orders]]/Table1[[#This Row],[Payments]]</f>
        <v>0.79539964404854069</v>
      </c>
      <c r="U318" s="33">
        <f>Table1[[#This Row],[L2M]]/Q311-1</f>
        <v>-8.6538624407224485E-2</v>
      </c>
      <c r="V318" s="33">
        <f>Table1[[#This Row],[M2C]]/R311-1</f>
        <v>2.9999948067531479E-2</v>
      </c>
      <c r="W318" s="33">
        <f>Table1[[#This Row],[C2P]]/S311-1</f>
        <v>6.0606746739074291E-2</v>
      </c>
      <c r="X318" s="33">
        <f>Table1[[#This Row],[P2O]]/T311-1</f>
        <v>-1.0204367373629619E-2</v>
      </c>
    </row>
    <row r="319" spans="2:24" x14ac:dyDescent="0.3">
      <c r="B319" s="10">
        <v>43782</v>
      </c>
      <c r="C319" s="8">
        <f>B319</f>
        <v>43782</v>
      </c>
      <c r="D319" s="2">
        <v>21500167</v>
      </c>
      <c r="E319" s="2">
        <v>5643793</v>
      </c>
      <c r="F319" s="2">
        <v>2302667</v>
      </c>
      <c r="G319" s="2">
        <v>1748185</v>
      </c>
      <c r="H319" s="2">
        <v>1361836</v>
      </c>
      <c r="I319" s="11">
        <f>Table1[[#This Row],[Date]]-7</f>
        <v>43775</v>
      </c>
      <c r="J319" s="5">
        <f>IFERROR(VLOOKUP(Table1[[#This Row],[last week date]],Table1[[#All],[Date]:[Orders]],7,FALSE), "NA")</f>
        <v>1162369</v>
      </c>
      <c r="K319" s="5">
        <f>IFERROR(VLOOKUP(Table1[[#This Row],[last week date]],Table1[[#All],[Date]:[Listing]],3,FALSE),"NA")</f>
        <v>21500167</v>
      </c>
      <c r="L319" s="13">
        <f>Table1[[#This Row],[Orders]]/Table1[[#This Row],[Listing]]</f>
        <v>6.3340717306986496E-2</v>
      </c>
      <c r="M319" s="13">
        <f>IFERROR(VLOOKUP(Table1[[#This Row],[last week date]],Table1[[#All],[Date]:[Overall conversion]],11,FALSE),"NA")</f>
        <v>5.4063254485418648E-2</v>
      </c>
      <c r="N319" s="15">
        <f>IFERROR((Table1[[#This Row],[Orders]]/Table1[[#This Row],[Orders of Same day last week]])-1,"NA")</f>
        <v>0.17160385385363863</v>
      </c>
      <c r="O319" s="12">
        <f>IFERROR(Table1[[#This Row],[Listing]]/Table1[[#This Row],[listing of same day last week]]-1,"NA")</f>
        <v>0</v>
      </c>
      <c r="P319" s="6">
        <f>IFERROR(Table1[[#This Row],[Overall conversion]]/Table1[[#This Row],[overall Conversion last week same day]]-1,"NA")</f>
        <v>0.17160385385363841</v>
      </c>
      <c r="Q319" s="6">
        <f>Table1[[#This Row],[Menu]]/Table1[[#This Row],[Listing]]</f>
        <v>0.26249996104681417</v>
      </c>
      <c r="R319" s="6">
        <f>Table1[[#This Row],[Carts]]/Table1[[#This Row],[Menu]]</f>
        <v>0.40799990361092264</v>
      </c>
      <c r="S319" s="6">
        <f>Table1[[#This Row],[Payments]]/Table1[[#This Row],[Carts]]</f>
        <v>0.75920009276200162</v>
      </c>
      <c r="T319" s="6">
        <f>Table1[[#This Row],[Orders]]/Table1[[#This Row],[Payments]]</f>
        <v>0.77899993421748848</v>
      </c>
      <c r="U319" s="33">
        <f>Table1[[#This Row],[L2M]]/Q312-1</f>
        <v>0.10526313728032233</v>
      </c>
      <c r="V319" s="33">
        <f>Table1[[#This Row],[M2C]]/R312-1</f>
        <v>3.0303013124793887E-2</v>
      </c>
      <c r="W319" s="33">
        <f>Table1[[#This Row],[C2P]]/S312-1</f>
        <v>5.050549731149534E-2</v>
      </c>
      <c r="X319" s="33">
        <f>Table1[[#This Row],[P2O]]/T312-1</f>
        <v>-2.0618702092187746E-2</v>
      </c>
    </row>
    <row r="320" spans="2:24" x14ac:dyDescent="0.3">
      <c r="B320" s="10">
        <v>43783</v>
      </c>
      <c r="C320" s="8">
        <f>B320</f>
        <v>43783</v>
      </c>
      <c r="D320" s="2">
        <v>20848646</v>
      </c>
      <c r="E320" s="2">
        <v>5160040</v>
      </c>
      <c r="F320" s="2">
        <v>2125936</v>
      </c>
      <c r="G320" s="2">
        <v>1629530</v>
      </c>
      <c r="H320" s="2">
        <v>1349577</v>
      </c>
      <c r="I320" s="11">
        <f>Table1[[#This Row],[Date]]-7</f>
        <v>43776</v>
      </c>
      <c r="J320" s="5">
        <f>IFERROR(VLOOKUP(Table1[[#This Row],[last week date]],Table1[[#All],[Date]:[Orders]],7,FALSE), "NA")</f>
        <v>1209191</v>
      </c>
      <c r="K320" s="5">
        <f>IFERROR(VLOOKUP(Table1[[#This Row],[last week date]],Table1[[#All],[Date]:[Listing]],3,FALSE),"NA")</f>
        <v>20848646</v>
      </c>
      <c r="L320" s="13">
        <f>Table1[[#This Row],[Orders]]/Table1[[#This Row],[Listing]]</f>
        <v>6.4732117375871798E-2</v>
      </c>
      <c r="M320" s="13">
        <f>IFERROR(VLOOKUP(Table1[[#This Row],[last week date]],Table1[[#All],[Date]:[Overall conversion]],11,FALSE),"NA")</f>
        <v>5.7998538610133245E-2</v>
      </c>
      <c r="N320" s="15">
        <f>IFERROR((Table1[[#This Row],[Orders]]/Table1[[#This Row],[Orders of Same day last week]])-1,"NA")</f>
        <v>0.11609911089315084</v>
      </c>
      <c r="O320" s="12">
        <f>IFERROR(Table1[[#This Row],[Listing]]/Table1[[#This Row],[listing of same day last week]]-1,"NA")</f>
        <v>0</v>
      </c>
      <c r="P320" s="6">
        <f>IFERROR(Table1[[#This Row],[Overall conversion]]/Table1[[#This Row],[overall Conversion last week same day]]-1,"NA")</f>
        <v>0.11609911089315084</v>
      </c>
      <c r="Q320" s="6">
        <f>Table1[[#This Row],[Menu]]/Table1[[#This Row],[Listing]]</f>
        <v>0.24750000551594573</v>
      </c>
      <c r="R320" s="6">
        <f>Table1[[#This Row],[Carts]]/Table1[[#This Row],[Menu]]</f>
        <v>0.4119999069774653</v>
      </c>
      <c r="S320" s="6">
        <f>Table1[[#This Row],[Payments]]/Table1[[#This Row],[Carts]]</f>
        <v>0.76650002634133863</v>
      </c>
      <c r="T320" s="6">
        <f>Table1[[#This Row],[Orders]]/Table1[[#This Row],[Payments]]</f>
        <v>0.82820015587316587</v>
      </c>
      <c r="U320" s="33">
        <f>Table1[[#This Row],[L2M]]/Q313-1</f>
        <v>-1.9801936939940368E-2</v>
      </c>
      <c r="V320" s="33">
        <f>Table1[[#This Row],[M2C]]/R313-1</f>
        <v>8.4210574193935628E-2</v>
      </c>
      <c r="W320" s="33">
        <f>Table1[[#This Row],[C2P]]/S313-1</f>
        <v>2.9411761518776558E-2</v>
      </c>
      <c r="X320" s="33">
        <f>Table1[[#This Row],[P2O]]/T313-1</f>
        <v>2.0201969561373101E-2</v>
      </c>
    </row>
    <row r="321" spans="2:24" x14ac:dyDescent="0.3">
      <c r="B321" s="10">
        <v>43784</v>
      </c>
      <c r="C321" s="8">
        <f>B321</f>
        <v>43784</v>
      </c>
      <c r="D321" s="2">
        <v>21717340</v>
      </c>
      <c r="E321" s="2">
        <v>5212161</v>
      </c>
      <c r="F321" s="2">
        <v>2126561</v>
      </c>
      <c r="G321" s="2">
        <v>1567914</v>
      </c>
      <c r="H321" s="2">
        <v>1324260</v>
      </c>
      <c r="I321" s="11">
        <f>Table1[[#This Row],[Date]]-7</f>
        <v>43777</v>
      </c>
      <c r="J321" s="5">
        <f>IFERROR(VLOOKUP(Table1[[#This Row],[last week date]],Table1[[#All],[Date]:[Orders]],7,FALSE), "NA")</f>
        <v>1232661</v>
      </c>
      <c r="K321" s="5">
        <f>IFERROR(VLOOKUP(Table1[[#This Row],[last week date]],Table1[[#All],[Date]:[Listing]],3,FALSE),"NA")</f>
        <v>21065820</v>
      </c>
      <c r="L321" s="13">
        <f>Table1[[#This Row],[Orders]]/Table1[[#This Row],[Listing]]</f>
        <v>6.0977080986898025E-2</v>
      </c>
      <c r="M321" s="13">
        <f>IFERROR(VLOOKUP(Table1[[#This Row],[last week date]],Table1[[#All],[Date]:[Overall conversion]],11,FALSE),"NA")</f>
        <v>5.8514740940537803E-2</v>
      </c>
      <c r="N321" s="15">
        <f>IFERROR((Table1[[#This Row],[Orders]]/Table1[[#This Row],[Orders of Same day last week]])-1,"NA")</f>
        <v>7.4309968434143725E-2</v>
      </c>
      <c r="O321" s="12">
        <f>IFERROR(Table1[[#This Row],[Listing]]/Table1[[#This Row],[listing of same day last week]]-1,"NA")</f>
        <v>3.0927825263863395E-2</v>
      </c>
      <c r="P321" s="6">
        <f>IFERROR(Table1[[#This Row],[Overall conversion]]/Table1[[#This Row],[overall Conversion last week same day]]-1,"NA")</f>
        <v>4.2080679274687949E-2</v>
      </c>
      <c r="Q321" s="6">
        <f>Table1[[#This Row],[Menu]]/Table1[[#This Row],[Listing]]</f>
        <v>0.23999997237230711</v>
      </c>
      <c r="R321" s="6">
        <f>Table1[[#This Row],[Carts]]/Table1[[#This Row],[Menu]]</f>
        <v>0.40799986800100763</v>
      </c>
      <c r="S321" s="6">
        <f>Table1[[#This Row],[Payments]]/Table1[[#This Row],[Carts]]</f>
        <v>0.73730027024853739</v>
      </c>
      <c r="T321" s="6">
        <f>Table1[[#This Row],[Orders]]/Table1[[#This Row],[Payments]]</f>
        <v>0.84459989514731038</v>
      </c>
      <c r="U321" s="33">
        <f>Table1[[#This Row],[L2M]]/Q314-1</f>
        <v>-1.0309324471696191E-2</v>
      </c>
      <c r="V321" s="33">
        <f>Table1[[#This Row],[M2C]]/R314-1</f>
        <v>-2.8130557361283337E-7</v>
      </c>
      <c r="W321" s="33">
        <f>Table1[[#This Row],[C2P]]/S314-1</f>
        <v>6.3158844899956712E-2</v>
      </c>
      <c r="X321" s="33">
        <f>Table1[[#This Row],[P2O]]/T314-1</f>
        <v>-9.6155088519985776E-3</v>
      </c>
    </row>
    <row r="322" spans="2:24" x14ac:dyDescent="0.3">
      <c r="B322" s="10">
        <v>43785</v>
      </c>
      <c r="C322" s="8">
        <f>B322</f>
        <v>43785</v>
      </c>
      <c r="D322" s="2">
        <v>47134238</v>
      </c>
      <c r="E322" s="2">
        <v>9403280</v>
      </c>
      <c r="F322" s="2">
        <v>3037259</v>
      </c>
      <c r="G322" s="2">
        <v>2003376</v>
      </c>
      <c r="H322" s="2">
        <v>1547007</v>
      </c>
      <c r="I322" s="11">
        <f>Table1[[#This Row],[Date]]-7</f>
        <v>43778</v>
      </c>
      <c r="J322" s="5">
        <f>IFERROR(VLOOKUP(Table1[[#This Row],[last week date]],Table1[[#All],[Date]:[Orders]],7,FALSE), "NA")</f>
        <v>1839957</v>
      </c>
      <c r="K322" s="5">
        <f>IFERROR(VLOOKUP(Table1[[#This Row],[last week date]],Table1[[#All],[Date]:[Listing]],3,FALSE),"NA")</f>
        <v>45787545</v>
      </c>
      <c r="L322" s="13">
        <f>Table1[[#This Row],[Orders]]/Table1[[#This Row],[Listing]]</f>
        <v>3.2821300728358017E-2</v>
      </c>
      <c r="M322" s="13">
        <f>IFERROR(VLOOKUP(Table1[[#This Row],[last week date]],Table1[[#All],[Date]:[Overall conversion]],11,FALSE),"NA")</f>
        <v>4.0184661571176179E-2</v>
      </c>
      <c r="N322" s="15">
        <f>IFERROR((Table1[[#This Row],[Orders]]/Table1[[#This Row],[Orders of Same day last week]])-1,"NA")</f>
        <v>-0.15921567732289399</v>
      </c>
      <c r="O322" s="12">
        <f>IFERROR(Table1[[#This Row],[Listing]]/Table1[[#This Row],[listing of same day last week]]-1,"NA")</f>
        <v>2.9411775625882486E-2</v>
      </c>
      <c r="P322" s="6">
        <f>IFERROR(Table1[[#This Row],[Overall conversion]]/Table1[[#This Row],[overall Conversion last week same day]]-1,"NA")</f>
        <v>-0.18323809520645018</v>
      </c>
      <c r="Q322" s="6">
        <f>Table1[[#This Row],[Menu]]/Table1[[#This Row],[Listing]]</f>
        <v>0.19949998979510394</v>
      </c>
      <c r="R322" s="6">
        <f>Table1[[#This Row],[Carts]]/Table1[[#This Row],[Menu]]</f>
        <v>0.32299995320781683</v>
      </c>
      <c r="S322" s="6">
        <f>Table1[[#This Row],[Payments]]/Table1[[#This Row],[Carts]]</f>
        <v>0.65959998801551001</v>
      </c>
      <c r="T322" s="6">
        <f>Table1[[#This Row],[Orders]]/Table1[[#This Row],[Payments]]</f>
        <v>0.77220002635551188</v>
      </c>
      <c r="U322" s="33">
        <f>Table1[[#This Row],[L2M]]/Q315-1</f>
        <v>-5.9405960184384599E-2</v>
      </c>
      <c r="V322" s="33">
        <f>Table1[[#This Row],[M2C]]/R315-1</f>
        <v>-6.8627481263608847E-2</v>
      </c>
      <c r="W322" s="33">
        <f>Table1[[#This Row],[C2P]]/S315-1</f>
        <v>-2.9999814324385921E-2</v>
      </c>
      <c r="X322" s="33">
        <f>Table1[[#This Row],[P2O]]/T315-1</f>
        <v>-3.8834853771182787E-2</v>
      </c>
    </row>
    <row r="323" spans="2:24" x14ac:dyDescent="0.3">
      <c r="B323" s="10">
        <v>43786</v>
      </c>
      <c r="C323" s="8">
        <f>B323</f>
        <v>43786</v>
      </c>
      <c r="D323" s="2">
        <v>43991955</v>
      </c>
      <c r="E323" s="2">
        <v>9330693</v>
      </c>
      <c r="F323" s="2">
        <v>1268974</v>
      </c>
      <c r="G323" s="2">
        <v>906047</v>
      </c>
      <c r="H323" s="2">
        <v>699650</v>
      </c>
      <c r="I323" s="11">
        <f>Table1[[#This Row],[Date]]-7</f>
        <v>43779</v>
      </c>
      <c r="J323" s="5">
        <f>IFERROR(VLOOKUP(Table1[[#This Row],[last week date]],Table1[[#All],[Date]:[Orders]],7,FALSE), "NA")</f>
        <v>1627268</v>
      </c>
      <c r="K323" s="5">
        <f>IFERROR(VLOOKUP(Table1[[#This Row],[last week date]],Table1[[#All],[Date]:[Listing]],3,FALSE),"NA")</f>
        <v>47134238</v>
      </c>
      <c r="L323" s="13">
        <f>Table1[[#This Row],[Orders]]/Table1[[#This Row],[Listing]]</f>
        <v>1.5904044273549561E-2</v>
      </c>
      <c r="M323" s="13">
        <f>IFERROR(VLOOKUP(Table1[[#This Row],[last week date]],Table1[[#All],[Date]:[Overall conversion]],11,FALSE),"NA")</f>
        <v>3.4524118115582987E-2</v>
      </c>
      <c r="N323" s="15">
        <f>IFERROR((Table1[[#This Row],[Orders]]/Table1[[#This Row],[Orders of Same day last week]])-1,"NA")</f>
        <v>-0.57004623700582813</v>
      </c>
      <c r="O323" s="12">
        <f>IFERROR(Table1[[#This Row],[Listing]]/Table1[[#This Row],[listing of same day last week]]-1,"NA")</f>
        <v>-6.6666676567466721E-2</v>
      </c>
      <c r="P323" s="6">
        <f>IFERROR(Table1[[#This Row],[Overall conversion]]/Table1[[#This Row],[overall Conversion last week same day]]-1,"NA")</f>
        <v>-0.53933524904808428</v>
      </c>
      <c r="Q323" s="6">
        <f>Table1[[#This Row],[Menu]]/Table1[[#This Row],[Listing]]</f>
        <v>0.2120999850995483</v>
      </c>
      <c r="R323" s="6">
        <f>Table1[[#This Row],[Carts]]/Table1[[#This Row],[Menu]]</f>
        <v>0.13599997342105244</v>
      </c>
      <c r="S323" s="6">
        <f>Table1[[#This Row],[Payments]]/Table1[[#This Row],[Carts]]</f>
        <v>0.71399965641534024</v>
      </c>
      <c r="T323" s="6">
        <f>Table1[[#This Row],[Orders]]/Table1[[#This Row],[Payments]]</f>
        <v>0.77220055913214214</v>
      </c>
      <c r="U323" s="33">
        <f>Table1[[#This Row],[L2M]]/Q316-1</f>
        <v>-9.8039146714037351E-3</v>
      </c>
      <c r="V323" s="33">
        <f>Table1[[#This Row],[M2C]]/R316-1</f>
        <v>-0.57894739660948003</v>
      </c>
      <c r="W323" s="33">
        <f>Table1[[#This Row],[C2P]]/S316-1</f>
        <v>7.1428245561705461E-2</v>
      </c>
      <c r="X323" s="33">
        <f>Table1[[#This Row],[P2O]]/T316-1</f>
        <v>3.125087243654967E-2</v>
      </c>
    </row>
    <row r="324" spans="2:24" x14ac:dyDescent="0.3">
      <c r="B324" s="10">
        <v>43787</v>
      </c>
      <c r="C324" s="8">
        <f>B324</f>
        <v>43787</v>
      </c>
      <c r="D324" s="2">
        <v>22803207</v>
      </c>
      <c r="E324" s="2">
        <v>5985841</v>
      </c>
      <c r="F324" s="2">
        <v>2298563</v>
      </c>
      <c r="G324" s="2">
        <v>1761848</v>
      </c>
      <c r="H324" s="2">
        <v>1459163</v>
      </c>
      <c r="I324" s="11">
        <f>Table1[[#This Row],[Date]]-7</f>
        <v>43780</v>
      </c>
      <c r="J324" s="5">
        <f>IFERROR(VLOOKUP(Table1[[#This Row],[last week date]],Table1[[#All],[Date]:[Orders]],7,FALSE), "NA")</f>
        <v>1245980</v>
      </c>
      <c r="K324" s="5">
        <f>IFERROR(VLOOKUP(Table1[[#This Row],[last week date]],Table1[[#All],[Date]:[Listing]],3,FALSE),"NA")</f>
        <v>21500167</v>
      </c>
      <c r="L324" s="13">
        <f>Table1[[#This Row],[Orders]]/Table1[[#This Row],[Listing]]</f>
        <v>6.3989376581986918E-2</v>
      </c>
      <c r="M324" s="13">
        <f>IFERROR(VLOOKUP(Table1[[#This Row],[last week date]],Table1[[#All],[Date]:[Overall conversion]],11,FALSE),"NA")</f>
        <v>5.79521079999053E-2</v>
      </c>
      <c r="N324" s="15">
        <f>IFERROR((Table1[[#This Row],[Orders]]/Table1[[#This Row],[Orders of Same day last week]])-1,"NA")</f>
        <v>0.17109664681616077</v>
      </c>
      <c r="O324" s="12">
        <f>IFERROR(Table1[[#This Row],[Listing]]/Table1[[#This Row],[listing of same day last week]]-1,"NA")</f>
        <v>6.0606040874008116E-2</v>
      </c>
      <c r="P324" s="6">
        <f>IFERROR(Table1[[#This Row],[Overall conversion]]/Table1[[#This Row],[overall Conversion last week same day]]-1,"NA")</f>
        <v>0.10417685896933171</v>
      </c>
      <c r="Q324" s="6">
        <f>Table1[[#This Row],[Menu]]/Table1[[#This Row],[Listing]]</f>
        <v>0.26249996327270986</v>
      </c>
      <c r="R324" s="6">
        <f>Table1[[#This Row],[Carts]]/Table1[[#This Row],[Menu]]</f>
        <v>0.38400000935541057</v>
      </c>
      <c r="S324" s="6">
        <f>Table1[[#This Row],[Payments]]/Table1[[#This Row],[Carts]]</f>
        <v>0.76649976528813868</v>
      </c>
      <c r="T324" s="6">
        <f>Table1[[#This Row],[Orders]]/Table1[[#This Row],[Payments]]</f>
        <v>0.8282002760737589</v>
      </c>
      <c r="U324" s="33">
        <f>Table1[[#This Row],[L2M]]/Q317-1</f>
        <v>2.9411730517910906E-2</v>
      </c>
      <c r="V324" s="33">
        <f>Table1[[#This Row],[M2C]]/R317-1</f>
        <v>1.0526321007173767E-2</v>
      </c>
      <c r="W324" s="33">
        <f>Table1[[#This Row],[C2P]]/S317-1</f>
        <v>1.941709549946502E-2</v>
      </c>
      <c r="X324" s="33">
        <f>Table1[[#This Row],[P2O]]/T317-1</f>
        <v>4.1237943678750888E-2</v>
      </c>
    </row>
    <row r="325" spans="2:24" x14ac:dyDescent="0.3">
      <c r="B325" s="10">
        <v>43788</v>
      </c>
      <c r="C325" s="8">
        <f>B325</f>
        <v>43788</v>
      </c>
      <c r="D325" s="2">
        <v>21282993</v>
      </c>
      <c r="E325" s="2">
        <v>5373955</v>
      </c>
      <c r="F325" s="2">
        <v>2149582</v>
      </c>
      <c r="G325" s="2">
        <v>1537811</v>
      </c>
      <c r="H325" s="2">
        <v>1197954</v>
      </c>
      <c r="I325" s="11">
        <f>Table1[[#This Row],[Date]]-7</f>
        <v>43781</v>
      </c>
      <c r="J325" s="5">
        <f>IFERROR(VLOOKUP(Table1[[#This Row],[last week date]],Table1[[#All],[Date]:[Orders]],7,FALSE), "NA")</f>
        <v>1230803</v>
      </c>
      <c r="K325" s="5">
        <f>IFERROR(VLOOKUP(Table1[[#This Row],[last week date]],Table1[[#All],[Date]:[Listing]],3,FALSE),"NA")</f>
        <v>20631473</v>
      </c>
      <c r="L325" s="13">
        <f>Table1[[#This Row],[Orders]]/Table1[[#This Row],[Listing]]</f>
        <v>5.6286914157233428E-2</v>
      </c>
      <c r="M325" s="13">
        <f>IFERROR(VLOOKUP(Table1[[#This Row],[last week date]],Table1[[#All],[Date]:[Overall conversion]],11,FALSE),"NA")</f>
        <v>5.9656574205826214E-2</v>
      </c>
      <c r="N325" s="15">
        <f>IFERROR((Table1[[#This Row],[Orders]]/Table1[[#This Row],[Orders of Same day last week]])-1,"NA")</f>
        <v>-2.6689080218361472E-2</v>
      </c>
      <c r="O325" s="12">
        <f>IFERROR(Table1[[#This Row],[Listing]]/Table1[[#This Row],[listing of same day last week]]-1,"NA")</f>
        <v>3.1578937674493712E-2</v>
      </c>
      <c r="P325" s="6">
        <f>IFERROR(Table1[[#This Row],[Overall conversion]]/Table1[[#This Row],[overall Conversion last week same day]]-1,"NA")</f>
        <v>-5.6484303590193408E-2</v>
      </c>
      <c r="Q325" s="6">
        <f>Table1[[#This Row],[Menu]]/Table1[[#This Row],[Listing]]</f>
        <v>0.25249996558284826</v>
      </c>
      <c r="R325" s="6">
        <f>Table1[[#This Row],[Carts]]/Table1[[#This Row],[Menu]]</f>
        <v>0.4</v>
      </c>
      <c r="S325" s="6">
        <f>Table1[[#This Row],[Payments]]/Table1[[#This Row],[Carts]]</f>
        <v>0.71540001730569014</v>
      </c>
      <c r="T325" s="6">
        <f>Table1[[#This Row],[Orders]]/Table1[[#This Row],[Payments]]</f>
        <v>0.778999499938549</v>
      </c>
      <c r="U325" s="33">
        <f>Table1[[#This Row],[L2M]]/Q318-1</f>
        <v>6.3157931536669931E-2</v>
      </c>
      <c r="V325" s="33">
        <f>Table1[[#This Row],[M2C]]/R318-1</f>
        <v>-2.9126075087589576E-2</v>
      </c>
      <c r="W325" s="33">
        <f>Table1[[#This Row],[C2P]]/S318-1</f>
        <v>-6.666678372101309E-2</v>
      </c>
      <c r="X325" s="33">
        <f>Table1[[#This Row],[P2O]]/T318-1</f>
        <v>-2.061874710744882E-2</v>
      </c>
    </row>
    <row r="326" spans="2:24" x14ac:dyDescent="0.3">
      <c r="B326" s="10">
        <v>43789</v>
      </c>
      <c r="C326" s="8">
        <f>B326</f>
        <v>43789</v>
      </c>
      <c r="D326" s="2">
        <v>22368860</v>
      </c>
      <c r="E326" s="2">
        <v>5648137</v>
      </c>
      <c r="F326" s="2">
        <v>2281847</v>
      </c>
      <c r="G326" s="2">
        <v>1649091</v>
      </c>
      <c r="H326" s="2">
        <v>1338732</v>
      </c>
      <c r="I326" s="11">
        <f>Table1[[#This Row],[Date]]-7</f>
        <v>43782</v>
      </c>
      <c r="J326" s="5">
        <f>IFERROR(VLOOKUP(Table1[[#This Row],[last week date]],Table1[[#All],[Date]:[Orders]],7,FALSE), "NA")</f>
        <v>1361836</v>
      </c>
      <c r="K326" s="5">
        <f>IFERROR(VLOOKUP(Table1[[#This Row],[last week date]],Table1[[#All],[Date]:[Listing]],3,FALSE),"NA")</f>
        <v>21500167</v>
      </c>
      <c r="L326" s="13">
        <f>Table1[[#This Row],[Orders]]/Table1[[#This Row],[Listing]]</f>
        <v>5.9848020864719971E-2</v>
      </c>
      <c r="M326" s="13">
        <f>IFERROR(VLOOKUP(Table1[[#This Row],[last week date]],Table1[[#All],[Date]:[Overall conversion]],11,FALSE),"NA")</f>
        <v>6.3340717306986496E-2</v>
      </c>
      <c r="N326" s="15">
        <f>IFERROR((Table1[[#This Row],[Orders]]/Table1[[#This Row],[Orders of Same day last week]])-1,"NA")</f>
        <v>-1.6965332095788321E-2</v>
      </c>
      <c r="O326" s="12">
        <f>IFERROR(Table1[[#This Row],[Listing]]/Table1[[#This Row],[listing of same day last week]]-1,"NA")</f>
        <v>4.0404011745583279E-2</v>
      </c>
      <c r="P326" s="6">
        <f>IFERROR(Table1[[#This Row],[Overall conversion]]/Table1[[#This Row],[overall Conversion last week same day]]-1,"NA")</f>
        <v>-5.5141409677109565E-2</v>
      </c>
      <c r="Q326" s="6">
        <f>Table1[[#This Row],[Menu]]/Table1[[#This Row],[Listing]]</f>
        <v>0.25249999329424921</v>
      </c>
      <c r="R326" s="6">
        <f>Table1[[#This Row],[Carts]]/Table1[[#This Row],[Menu]]</f>
        <v>0.40399993838676362</v>
      </c>
      <c r="S326" s="6">
        <f>Table1[[#This Row],[Payments]]/Table1[[#This Row],[Carts]]</f>
        <v>0.72270007585959972</v>
      </c>
      <c r="T326" s="6">
        <f>Table1[[#This Row],[Orders]]/Table1[[#This Row],[Payments]]</f>
        <v>0.81179995524807302</v>
      </c>
      <c r="U326" s="33">
        <f>Table1[[#This Row],[L2M]]/Q319-1</f>
        <v>-3.8095120900919155E-2</v>
      </c>
      <c r="V326" s="33">
        <f>Table1[[#This Row],[M2C]]/R319-1</f>
        <v>-9.8038386498577879E-3</v>
      </c>
      <c r="W326" s="33">
        <f>Table1[[#This Row],[C2P]]/S319-1</f>
        <v>-4.8076939466133783E-2</v>
      </c>
      <c r="X326" s="33">
        <f>Table1[[#This Row],[P2O]]/T319-1</f>
        <v>4.2105293710367864E-2</v>
      </c>
    </row>
    <row r="327" spans="2:24" x14ac:dyDescent="0.3">
      <c r="B327" s="10">
        <v>43790</v>
      </c>
      <c r="C327" s="8">
        <f>B327</f>
        <v>43790</v>
      </c>
      <c r="D327" s="2">
        <v>21282993</v>
      </c>
      <c r="E327" s="2">
        <v>5054710</v>
      </c>
      <c r="F327" s="2">
        <v>2102759</v>
      </c>
      <c r="G327" s="2">
        <v>1550364</v>
      </c>
      <c r="H327" s="2">
        <v>1220447</v>
      </c>
      <c r="I327" s="11">
        <f>Table1[[#This Row],[Date]]-7</f>
        <v>43783</v>
      </c>
      <c r="J327" s="5">
        <f>IFERROR(VLOOKUP(Table1[[#This Row],[last week date]],Table1[[#All],[Date]:[Orders]],7,FALSE), "NA")</f>
        <v>1349577</v>
      </c>
      <c r="K327" s="5">
        <f>IFERROR(VLOOKUP(Table1[[#This Row],[last week date]],Table1[[#All],[Date]:[Listing]],3,FALSE),"NA")</f>
        <v>20848646</v>
      </c>
      <c r="L327" s="13">
        <f>Table1[[#This Row],[Orders]]/Table1[[#This Row],[Listing]]</f>
        <v>5.7343767392114449E-2</v>
      </c>
      <c r="M327" s="13">
        <f>IFERROR(VLOOKUP(Table1[[#This Row],[last week date]],Table1[[#All],[Date]:[Overall conversion]],11,FALSE),"NA")</f>
        <v>6.4732117375871798E-2</v>
      </c>
      <c r="N327" s="15">
        <f>IFERROR((Table1[[#This Row],[Orders]]/Table1[[#This Row],[Orders of Same day last week]])-1,"NA")</f>
        <v>-9.5681832159261737E-2</v>
      </c>
      <c r="O327" s="12">
        <f>IFERROR(Table1[[#This Row],[Listing]]/Table1[[#This Row],[listing of same day last week]]-1,"NA")</f>
        <v>2.0833343325988629E-2</v>
      </c>
      <c r="P327" s="6">
        <f>IFERROR(Table1[[#This Row],[Overall conversion]]/Table1[[#This Row],[overall Conversion last week same day]]-1,"NA")</f>
        <v>-0.11413731364380297</v>
      </c>
      <c r="Q327" s="6">
        <f>Table1[[#This Row],[Menu]]/Table1[[#This Row],[Listing]]</f>
        <v>0.2374999606493316</v>
      </c>
      <c r="R327" s="6">
        <f>Table1[[#This Row],[Carts]]/Table1[[#This Row],[Menu]]</f>
        <v>0.41599992877929692</v>
      </c>
      <c r="S327" s="6">
        <f>Table1[[#This Row],[Payments]]/Table1[[#This Row],[Carts]]</f>
        <v>0.73729989979831256</v>
      </c>
      <c r="T327" s="6">
        <f>Table1[[#This Row],[Orders]]/Table1[[#This Row],[Payments]]</f>
        <v>0.78720029618850795</v>
      </c>
      <c r="U327" s="33">
        <f>Table1[[#This Row],[L2M]]/Q320-1</f>
        <v>-4.0404220782814693E-2</v>
      </c>
      <c r="V327" s="33">
        <f>Table1[[#This Row],[M2C]]/R320-1</f>
        <v>9.7087929732235789E-3</v>
      </c>
      <c r="W327" s="33">
        <f>Table1[[#This Row],[C2P]]/S320-1</f>
        <v>-3.8095401878072033E-2</v>
      </c>
      <c r="X327" s="33">
        <f>Table1[[#This Row],[P2O]]/T320-1</f>
        <v>-4.9504771755846888E-2</v>
      </c>
    </row>
    <row r="328" spans="2:24" x14ac:dyDescent="0.3">
      <c r="B328" s="10">
        <v>43791</v>
      </c>
      <c r="C328" s="8">
        <f>B328</f>
        <v>43791</v>
      </c>
      <c r="D328" s="2">
        <v>22803207</v>
      </c>
      <c r="E328" s="2">
        <v>5529777</v>
      </c>
      <c r="F328" s="2">
        <v>2300387</v>
      </c>
      <c r="G328" s="2">
        <v>1763247</v>
      </c>
      <c r="H328" s="2">
        <v>1518155</v>
      </c>
      <c r="I328" s="11">
        <f>Table1[[#This Row],[Date]]-7</f>
        <v>43784</v>
      </c>
      <c r="J328" s="5">
        <f>IFERROR(VLOOKUP(Table1[[#This Row],[last week date]],Table1[[#All],[Date]:[Orders]],7,FALSE), "NA")</f>
        <v>1324260</v>
      </c>
      <c r="K328" s="5">
        <f>IFERROR(VLOOKUP(Table1[[#This Row],[last week date]],Table1[[#All],[Date]:[Listing]],3,FALSE),"NA")</f>
        <v>21717340</v>
      </c>
      <c r="L328" s="13">
        <f>Table1[[#This Row],[Orders]]/Table1[[#This Row],[Listing]]</f>
        <v>6.6576381120427491E-2</v>
      </c>
      <c r="M328" s="13">
        <f>IFERROR(VLOOKUP(Table1[[#This Row],[last week date]],Table1[[#All],[Date]:[Overall conversion]],11,FALSE),"NA")</f>
        <v>6.0977080986898025E-2</v>
      </c>
      <c r="N328" s="15">
        <f>IFERROR((Table1[[#This Row],[Orders]]/Table1[[#This Row],[Orders of Same day last week]])-1,"NA")</f>
        <v>0.14641762191714625</v>
      </c>
      <c r="O328" s="12">
        <f>IFERROR(Table1[[#This Row],[Listing]]/Table1[[#This Row],[listing of same day last week]]-1,"NA")</f>
        <v>5.0000000000000044E-2</v>
      </c>
      <c r="P328" s="6">
        <f>IFERROR(Table1[[#This Row],[Overall conversion]]/Table1[[#This Row],[overall Conversion last week same day]]-1,"NA")</f>
        <v>9.1826306587758255E-2</v>
      </c>
      <c r="Q328" s="6">
        <f>Table1[[#This Row],[Menu]]/Table1[[#This Row],[Listing]]</f>
        <v>0.24249996941219715</v>
      </c>
      <c r="R328" s="6">
        <f>Table1[[#This Row],[Carts]]/Table1[[#This Row],[Menu]]</f>
        <v>0.41599995804532441</v>
      </c>
      <c r="S328" s="6">
        <f>Table1[[#This Row],[Payments]]/Table1[[#This Row],[Carts]]</f>
        <v>0.76650015845159969</v>
      </c>
      <c r="T328" s="6">
        <f>Table1[[#This Row],[Orders]]/Table1[[#This Row],[Payments]]</f>
        <v>0.86099962172060973</v>
      </c>
      <c r="U328" s="33">
        <f>Table1[[#This Row],[L2M]]/Q321-1</f>
        <v>1.0416655531992447E-2</v>
      </c>
      <c r="V328" s="33">
        <f>Table1[[#This Row],[M2C]]/R321-1</f>
        <v>1.9608070177848713E-2</v>
      </c>
      <c r="W328" s="33">
        <f>Table1[[#This Row],[C2P]]/S321-1</f>
        <v>3.9603794249552182E-2</v>
      </c>
      <c r="X328" s="33">
        <f>Table1[[#This Row],[P2O]]/T321-1</f>
        <v>1.9417154403552184E-2</v>
      </c>
    </row>
    <row r="329" spans="2:24" x14ac:dyDescent="0.3">
      <c r="B329" s="10">
        <v>43792</v>
      </c>
      <c r="C329" s="8">
        <f>B329</f>
        <v>43792</v>
      </c>
      <c r="D329" s="2">
        <v>45787545</v>
      </c>
      <c r="E329" s="2">
        <v>9519230</v>
      </c>
      <c r="F329" s="2">
        <v>3268903</v>
      </c>
      <c r="G329" s="2">
        <v>2133940</v>
      </c>
      <c r="H329" s="2">
        <v>1631184</v>
      </c>
      <c r="I329" s="11">
        <f>Table1[[#This Row],[Date]]-7</f>
        <v>43785</v>
      </c>
      <c r="J329" s="5">
        <f>IFERROR(VLOOKUP(Table1[[#This Row],[last week date]],Table1[[#All],[Date]:[Orders]],7,FALSE), "NA")</f>
        <v>1547007</v>
      </c>
      <c r="K329" s="5">
        <f>IFERROR(VLOOKUP(Table1[[#This Row],[last week date]],Table1[[#All],[Date]:[Listing]],3,FALSE),"NA")</f>
        <v>47134238</v>
      </c>
      <c r="L329" s="13">
        <f>Table1[[#This Row],[Orders]]/Table1[[#This Row],[Listing]]</f>
        <v>3.5625059172751015E-2</v>
      </c>
      <c r="M329" s="13">
        <f>IFERROR(VLOOKUP(Table1[[#This Row],[last week date]],Table1[[#All],[Date]:[Overall conversion]],11,FALSE),"NA")</f>
        <v>3.2821300728358017E-2</v>
      </c>
      <c r="N329" s="15">
        <f>IFERROR((Table1[[#This Row],[Orders]]/Table1[[#This Row],[Orders of Same day last week]])-1,"NA")</f>
        <v>5.4412811318888643E-2</v>
      </c>
      <c r="O329" s="12">
        <f>IFERROR(Table1[[#This Row],[Listing]]/Table1[[#This Row],[listing of same day last week]]-1,"NA")</f>
        <v>-2.8571438876342947E-2</v>
      </c>
      <c r="P329" s="6">
        <f>IFERROR(Table1[[#This Row],[Overall conversion]]/Table1[[#This Row],[overall Conversion last week same day]]-1,"NA")</f>
        <v>8.5424964342455612E-2</v>
      </c>
      <c r="Q329" s="6">
        <f>Table1[[#This Row],[Menu]]/Table1[[#This Row],[Listing]]</f>
        <v>0.20789998677587979</v>
      </c>
      <c r="R329" s="6">
        <f>Table1[[#This Row],[Carts]]/Table1[[#This Row],[Menu]]</f>
        <v>0.34339993886060111</v>
      </c>
      <c r="S329" s="6">
        <f>Table1[[#This Row],[Payments]]/Table1[[#This Row],[Carts]]</f>
        <v>0.65280003719902369</v>
      </c>
      <c r="T329" s="6">
        <f>Table1[[#This Row],[Orders]]/Table1[[#This Row],[Payments]]</f>
        <v>0.76440012371481858</v>
      </c>
      <c r="U329" s="33">
        <f>Table1[[#This Row],[L2M]]/Q322-1</f>
        <v>4.2105250177721931E-2</v>
      </c>
      <c r="V329" s="33">
        <f>Table1[[#This Row],[M2C]]/R322-1</f>
        <v>6.3157859467735111E-2</v>
      </c>
      <c r="W329" s="33">
        <f>Table1[[#This Row],[C2P]]/S322-1</f>
        <v>-1.0309203972160175E-2</v>
      </c>
      <c r="X329" s="33">
        <f>Table1[[#This Row],[P2O]]/T322-1</f>
        <v>-1.0100883675834393E-2</v>
      </c>
    </row>
    <row r="330" spans="2:24" x14ac:dyDescent="0.3">
      <c r="B330" s="10">
        <v>43793</v>
      </c>
      <c r="C330" s="8">
        <f>B330</f>
        <v>43793</v>
      </c>
      <c r="D330" s="2">
        <v>46236443</v>
      </c>
      <c r="E330" s="2">
        <v>9709653</v>
      </c>
      <c r="F330" s="2">
        <v>3301282</v>
      </c>
      <c r="G330" s="2">
        <v>2177525</v>
      </c>
      <c r="H330" s="2">
        <v>1647515</v>
      </c>
      <c r="I330" s="11">
        <f>Table1[[#This Row],[Date]]-7</f>
        <v>43786</v>
      </c>
      <c r="J330" s="5">
        <f>IFERROR(VLOOKUP(Table1[[#This Row],[last week date]],Table1[[#All],[Date]:[Orders]],7,FALSE), "NA")</f>
        <v>699650</v>
      </c>
      <c r="K330" s="5">
        <f>IFERROR(VLOOKUP(Table1[[#This Row],[last week date]],Table1[[#All],[Date]:[Listing]],3,FALSE),"NA")</f>
        <v>43991955</v>
      </c>
      <c r="L330" s="13">
        <f>Table1[[#This Row],[Orders]]/Table1[[#This Row],[Listing]]</f>
        <v>3.5632390666384087E-2</v>
      </c>
      <c r="M330" s="13">
        <f>IFERROR(VLOOKUP(Table1[[#This Row],[last week date]],Table1[[#All],[Date]:[Overall conversion]],11,FALSE),"NA")</f>
        <v>1.5904044273549561E-2</v>
      </c>
      <c r="N330" s="15">
        <f>IFERROR((Table1[[#This Row],[Orders]]/Table1[[#This Row],[Orders of Same day last week]])-1,"NA")</f>
        <v>1.3547702422639891</v>
      </c>
      <c r="O330" s="12">
        <f>IFERROR(Table1[[#This Row],[Listing]]/Table1[[#This Row],[listing of same day last week]]-1,"NA")</f>
        <v>5.1020419528979843E-2</v>
      </c>
      <c r="P330" s="6">
        <f>IFERROR(Table1[[#This Row],[Overall conversion]]/Table1[[#This Row],[overall Conversion last week same day]]-1,"NA")</f>
        <v>1.2404609829743283</v>
      </c>
      <c r="Q330" s="6">
        <f>Table1[[#This Row],[Menu]]/Table1[[#This Row],[Listing]]</f>
        <v>0.20999999935116115</v>
      </c>
      <c r="R330" s="6">
        <f>Table1[[#This Row],[Carts]]/Table1[[#This Row],[Menu]]</f>
        <v>0.33999999794019414</v>
      </c>
      <c r="S330" s="6">
        <f>Table1[[#This Row],[Payments]]/Table1[[#This Row],[Carts]]</f>
        <v>0.65959981607145346</v>
      </c>
      <c r="T330" s="6">
        <f>Table1[[#This Row],[Orders]]/Table1[[#This Row],[Payments]]</f>
        <v>0.75659980941665428</v>
      </c>
      <c r="U330" s="33">
        <f>Table1[[#This Row],[L2M]]/Q323-1</f>
        <v>-9.9009236016756041E-3</v>
      </c>
      <c r="V330" s="33">
        <f>Table1[[#This Row],[M2C]]/R323-1</f>
        <v>1.5000004734380563</v>
      </c>
      <c r="W330" s="33">
        <f>Table1[[#This Row],[C2P]]/S323-1</f>
        <v>-7.61902892460804E-2</v>
      </c>
      <c r="X330" s="33">
        <f>Table1[[#This Row],[P2O]]/T323-1</f>
        <v>-2.02029764560403E-2</v>
      </c>
    </row>
    <row r="331" spans="2:24" x14ac:dyDescent="0.3">
      <c r="B331" s="10">
        <v>43794</v>
      </c>
      <c r="C331" s="8">
        <f>B331</f>
        <v>43794</v>
      </c>
      <c r="D331" s="2">
        <v>22151687</v>
      </c>
      <c r="E331" s="2">
        <v>5593301</v>
      </c>
      <c r="F331" s="2">
        <v>2237320</v>
      </c>
      <c r="G331" s="2">
        <v>1698573</v>
      </c>
      <c r="H331" s="2">
        <v>1364973</v>
      </c>
      <c r="I331" s="11">
        <f>Table1[[#This Row],[Date]]-7</f>
        <v>43787</v>
      </c>
      <c r="J331" s="5">
        <f>IFERROR(VLOOKUP(Table1[[#This Row],[last week date]],Table1[[#All],[Date]:[Orders]],7,FALSE), "NA")</f>
        <v>1459163</v>
      </c>
      <c r="K331" s="5">
        <f>IFERROR(VLOOKUP(Table1[[#This Row],[last week date]],Table1[[#All],[Date]:[Listing]],3,FALSE),"NA")</f>
        <v>22803207</v>
      </c>
      <c r="L331" s="13">
        <f>Table1[[#This Row],[Orders]]/Table1[[#This Row],[Listing]]</f>
        <v>6.1619370118402267E-2</v>
      </c>
      <c r="M331" s="13">
        <f>IFERROR(VLOOKUP(Table1[[#This Row],[last week date]],Table1[[#All],[Date]:[Overall conversion]],11,FALSE),"NA")</f>
        <v>6.3989376581986918E-2</v>
      </c>
      <c r="N331" s="15">
        <f>IFERROR((Table1[[#This Row],[Orders]]/Table1[[#This Row],[Orders of Same day last week]])-1,"NA")</f>
        <v>-6.4550704753341459E-2</v>
      </c>
      <c r="O331" s="12">
        <f>IFERROR(Table1[[#This Row],[Listing]]/Table1[[#This Row],[listing of same day last week]]-1,"NA")</f>
        <v>-2.8571419800732412E-2</v>
      </c>
      <c r="P331" s="6">
        <f>IFERROR(Table1[[#This Row],[Overall conversion]]/Table1[[#This Row],[overall Conversion last week same day]]-1,"NA")</f>
        <v>-3.7037498881522302E-2</v>
      </c>
      <c r="Q331" s="6">
        <f>Table1[[#This Row],[Menu]]/Table1[[#This Row],[Listing]]</f>
        <v>0.2525000014671569</v>
      </c>
      <c r="R331" s="6">
        <f>Table1[[#This Row],[Carts]]/Table1[[#This Row],[Menu]]</f>
        <v>0.39999992848587979</v>
      </c>
      <c r="S331" s="6">
        <f>Table1[[#This Row],[Payments]]/Table1[[#This Row],[Carts]]</f>
        <v>0.75919984624461412</v>
      </c>
      <c r="T331" s="6">
        <f>Table1[[#This Row],[Orders]]/Table1[[#This Row],[Payments]]</f>
        <v>0.80359984528189254</v>
      </c>
      <c r="U331" s="33">
        <f>Table1[[#This Row],[L2M]]/Q324-1</f>
        <v>-3.8095097922600685E-2</v>
      </c>
      <c r="V331" s="33">
        <f>Table1[[#This Row],[M2C]]/R324-1</f>
        <v>4.1666455053808393E-2</v>
      </c>
      <c r="W331" s="33">
        <f>Table1[[#This Row],[C2P]]/S324-1</f>
        <v>-9.5237068217240983E-3</v>
      </c>
      <c r="X331" s="33">
        <f>Table1[[#This Row],[P2O]]/T324-1</f>
        <v>-2.9703480550005823E-2</v>
      </c>
    </row>
    <row r="332" spans="2:24" x14ac:dyDescent="0.3">
      <c r="B332" s="10">
        <v>43795</v>
      </c>
      <c r="C332" s="8">
        <f>B332</f>
        <v>43795</v>
      </c>
      <c r="D332" s="2">
        <v>21065820</v>
      </c>
      <c r="E332" s="2">
        <v>5424448</v>
      </c>
      <c r="F332" s="2">
        <v>2191477</v>
      </c>
      <c r="G332" s="2">
        <v>1519789</v>
      </c>
      <c r="H332" s="2">
        <v>1258689</v>
      </c>
      <c r="I332" s="11">
        <f>Table1[[#This Row],[Date]]-7</f>
        <v>43788</v>
      </c>
      <c r="J332" s="5">
        <f>IFERROR(VLOOKUP(Table1[[#This Row],[last week date]],Table1[[#All],[Date]:[Orders]],7,FALSE), "NA")</f>
        <v>1197954</v>
      </c>
      <c r="K332" s="5">
        <f>IFERROR(VLOOKUP(Table1[[#This Row],[last week date]],Table1[[#All],[Date]:[Listing]],3,FALSE),"NA")</f>
        <v>21282993</v>
      </c>
      <c r="L332" s="13">
        <f>Table1[[#This Row],[Orders]]/Table1[[#This Row],[Listing]]</f>
        <v>5.97502969264904E-2</v>
      </c>
      <c r="M332" s="13">
        <f>IFERROR(VLOOKUP(Table1[[#This Row],[last week date]],Table1[[#All],[Date]:[Overall conversion]],11,FALSE),"NA")</f>
        <v>5.6286914157233428E-2</v>
      </c>
      <c r="N332" s="15">
        <f>IFERROR((Table1[[#This Row],[Orders]]/Table1[[#This Row],[Orders of Same day last week]])-1,"NA")</f>
        <v>5.0698941695590971E-2</v>
      </c>
      <c r="O332" s="12">
        <f>IFERROR(Table1[[#This Row],[Listing]]/Table1[[#This Row],[listing of same day last week]]-1,"NA")</f>
        <v>-1.0204062934193514E-2</v>
      </c>
      <c r="P332" s="6">
        <f>IFERROR(Table1[[#This Row],[Overall conversion]]/Table1[[#This Row],[overall Conversion last week same day]]-1,"NA")</f>
        <v>6.1530869494502038E-2</v>
      </c>
      <c r="Q332" s="6">
        <f>Table1[[#This Row],[Menu]]/Table1[[#This Row],[Listing]]</f>
        <v>0.25749996914432954</v>
      </c>
      <c r="R332" s="6">
        <f>Table1[[#This Row],[Carts]]/Table1[[#This Row],[Menu]]</f>
        <v>0.40400000147480442</v>
      </c>
      <c r="S332" s="6">
        <f>Table1[[#This Row],[Payments]]/Table1[[#This Row],[Carts]]</f>
        <v>0.69349986333418057</v>
      </c>
      <c r="T332" s="6">
        <f>Table1[[#This Row],[Orders]]/Table1[[#This Row],[Payments]]</f>
        <v>0.82819983563507826</v>
      </c>
      <c r="U332" s="33">
        <f>Table1[[#This Row],[L2M]]/Q325-1</f>
        <v>1.9801997002018235E-2</v>
      </c>
      <c r="V332" s="33">
        <f>Table1[[#This Row],[M2C]]/R325-1</f>
        <v>1.0000003687010928E-2</v>
      </c>
      <c r="W332" s="33">
        <f>Table1[[#This Row],[C2P]]/S325-1</f>
        <v>-3.0612459381800128E-2</v>
      </c>
      <c r="X332" s="33">
        <f>Table1[[#This Row],[P2O]]/T325-1</f>
        <v>6.315836621257187E-2</v>
      </c>
    </row>
    <row r="333" spans="2:24" x14ac:dyDescent="0.3">
      <c r="B333" s="10">
        <v>43796</v>
      </c>
      <c r="C333" s="8">
        <f>B333</f>
        <v>43796</v>
      </c>
      <c r="D333" s="2">
        <v>22803207</v>
      </c>
      <c r="E333" s="2">
        <v>5985841</v>
      </c>
      <c r="F333" s="2">
        <v>2442223</v>
      </c>
      <c r="G333" s="2">
        <v>1729338</v>
      </c>
      <c r="H333" s="2">
        <v>1347154</v>
      </c>
      <c r="I333" s="11">
        <f>Table1[[#This Row],[Date]]-7</f>
        <v>43789</v>
      </c>
      <c r="J333" s="5">
        <f>IFERROR(VLOOKUP(Table1[[#This Row],[last week date]],Table1[[#All],[Date]:[Orders]],7,FALSE), "NA")</f>
        <v>1338732</v>
      </c>
      <c r="K333" s="5">
        <f>IFERROR(VLOOKUP(Table1[[#This Row],[last week date]],Table1[[#All],[Date]:[Listing]],3,FALSE),"NA")</f>
        <v>22368860</v>
      </c>
      <c r="L333" s="13">
        <f>Table1[[#This Row],[Orders]]/Table1[[#This Row],[Listing]]</f>
        <v>5.9077392052793276E-2</v>
      </c>
      <c r="M333" s="13">
        <f>IFERROR(VLOOKUP(Table1[[#This Row],[last week date]],Table1[[#All],[Date]:[Overall conversion]],11,FALSE),"NA")</f>
        <v>5.9848020864719971E-2</v>
      </c>
      <c r="N333" s="15">
        <f>IFERROR((Table1[[#This Row],[Orders]]/Table1[[#This Row],[Orders of Same day last week]])-1,"NA")</f>
        <v>6.2910276291296974E-3</v>
      </c>
      <c r="O333" s="12">
        <f>IFERROR(Table1[[#This Row],[Listing]]/Table1[[#This Row],[listing of same day last week]]-1,"NA")</f>
        <v>1.9417484842767951E-2</v>
      </c>
      <c r="P333" s="6">
        <f>IFERROR(Table1[[#This Row],[Overall conversion]]/Table1[[#This Row],[overall Conversion last week same day]]-1,"NA")</f>
        <v>-1.2876429342059903E-2</v>
      </c>
      <c r="Q333" s="6">
        <f>Table1[[#This Row],[Menu]]/Table1[[#This Row],[Listing]]</f>
        <v>0.26249996327270986</v>
      </c>
      <c r="R333" s="6">
        <f>Table1[[#This Row],[Carts]]/Table1[[#This Row],[Menu]]</f>
        <v>0.40799997861620446</v>
      </c>
      <c r="S333" s="6">
        <f>Table1[[#This Row],[Payments]]/Table1[[#This Row],[Carts]]</f>
        <v>0.70809995647408119</v>
      </c>
      <c r="T333" s="6">
        <f>Table1[[#This Row],[Orders]]/Table1[[#This Row],[Payments]]</f>
        <v>0.77899982536670098</v>
      </c>
      <c r="U333" s="33">
        <f>Table1[[#This Row],[L2M]]/Q326-1</f>
        <v>3.9603842550630208E-2</v>
      </c>
      <c r="V333" s="33">
        <f>Table1[[#This Row],[M2C]]/R326-1</f>
        <v>9.9010911868295803E-3</v>
      </c>
      <c r="W333" s="33">
        <f>Table1[[#This Row],[C2P]]/S326-1</f>
        <v>-2.0202183275202734E-2</v>
      </c>
      <c r="X333" s="33">
        <f>Table1[[#This Row],[P2O]]/T326-1</f>
        <v>-4.0404202623229857E-2</v>
      </c>
    </row>
    <row r="334" spans="2:24" x14ac:dyDescent="0.3">
      <c r="B334" s="10">
        <v>43797</v>
      </c>
      <c r="C334" s="8">
        <f>B334</f>
        <v>43797</v>
      </c>
      <c r="D334" s="2">
        <v>22803207</v>
      </c>
      <c r="E334" s="2">
        <v>5472769</v>
      </c>
      <c r="F334" s="2">
        <v>2123434</v>
      </c>
      <c r="G334" s="2">
        <v>1519105</v>
      </c>
      <c r="H334" s="2">
        <v>1295492</v>
      </c>
      <c r="I334" s="11">
        <f>Table1[[#This Row],[Date]]-7</f>
        <v>43790</v>
      </c>
      <c r="J334" s="5">
        <f>IFERROR(VLOOKUP(Table1[[#This Row],[last week date]],Table1[[#All],[Date]:[Orders]],7,FALSE), "NA")</f>
        <v>1220447</v>
      </c>
      <c r="K334" s="5">
        <f>IFERROR(VLOOKUP(Table1[[#This Row],[last week date]],Table1[[#All],[Date]:[Listing]],3,FALSE),"NA")</f>
        <v>21282993</v>
      </c>
      <c r="L334" s="13">
        <f>Table1[[#This Row],[Orders]]/Table1[[#This Row],[Listing]]</f>
        <v>5.6811833528503247E-2</v>
      </c>
      <c r="M334" s="13">
        <f>IFERROR(VLOOKUP(Table1[[#This Row],[last week date]],Table1[[#All],[Date]:[Overall conversion]],11,FALSE),"NA")</f>
        <v>5.7343767392114449E-2</v>
      </c>
      <c r="N334" s="15">
        <f>IFERROR((Table1[[#This Row],[Orders]]/Table1[[#This Row],[Orders of Same day last week]])-1,"NA")</f>
        <v>6.1489765635050153E-2</v>
      </c>
      <c r="O334" s="12">
        <f>IFERROR(Table1[[#This Row],[Listing]]/Table1[[#This Row],[listing of same day last week]]-1,"NA")</f>
        <v>7.1428581496972621E-2</v>
      </c>
      <c r="P334" s="6">
        <f>IFERROR(Table1[[#This Row],[Overall conversion]]/Table1[[#This Row],[overall Conversion last week same day]]-1,"NA")</f>
        <v>-9.2762280506242245E-3</v>
      </c>
      <c r="Q334" s="6">
        <f>Table1[[#This Row],[Menu]]/Table1[[#This Row],[Listing]]</f>
        <v>0.23999997017963307</v>
      </c>
      <c r="R334" s="6">
        <f>Table1[[#This Row],[Carts]]/Table1[[#This Row],[Menu]]</f>
        <v>0.38799993202709632</v>
      </c>
      <c r="S334" s="6">
        <f>Table1[[#This Row],[Payments]]/Table1[[#This Row],[Carts]]</f>
        <v>0.71540014900392479</v>
      </c>
      <c r="T334" s="6">
        <f>Table1[[#This Row],[Orders]]/Table1[[#This Row],[Payments]]</f>
        <v>0.8527995102379361</v>
      </c>
      <c r="U334" s="33">
        <f>Table1[[#This Row],[L2M]]/Q327-1</f>
        <v>1.0526357661139629E-2</v>
      </c>
      <c r="V334" s="33">
        <f>Table1[[#This Row],[M2C]]/R327-1</f>
        <v>-6.7307696023802932E-2</v>
      </c>
      <c r="W334" s="33">
        <f>Table1[[#This Row],[C2P]]/S327-1</f>
        <v>-2.9702636336148225E-2</v>
      </c>
      <c r="X334" s="33">
        <f>Table1[[#This Row],[P2O]]/T327-1</f>
        <v>8.3332303566256982E-2</v>
      </c>
    </row>
    <row r="335" spans="2:24" x14ac:dyDescent="0.3">
      <c r="B335" s="10">
        <v>43798</v>
      </c>
      <c r="C335" s="8">
        <f>B335</f>
        <v>43798</v>
      </c>
      <c r="D335" s="2">
        <v>21717340</v>
      </c>
      <c r="E335" s="2">
        <v>5537921</v>
      </c>
      <c r="F335" s="2">
        <v>2170865</v>
      </c>
      <c r="G335" s="2">
        <v>1584731</v>
      </c>
      <c r="H335" s="2">
        <v>1364454</v>
      </c>
      <c r="I335" s="11">
        <f>Table1[[#This Row],[Date]]-7</f>
        <v>43791</v>
      </c>
      <c r="J335" s="5">
        <f>IFERROR(VLOOKUP(Table1[[#This Row],[last week date]],Table1[[#All],[Date]:[Orders]],7,FALSE), "NA")</f>
        <v>1518155</v>
      </c>
      <c r="K335" s="5">
        <f>IFERROR(VLOOKUP(Table1[[#This Row],[last week date]],Table1[[#All],[Date]:[Listing]],3,FALSE),"NA")</f>
        <v>22803207</v>
      </c>
      <c r="L335" s="13">
        <f>Table1[[#This Row],[Orders]]/Table1[[#This Row],[Listing]]</f>
        <v>6.2827860133883806E-2</v>
      </c>
      <c r="M335" s="13">
        <f>IFERROR(VLOOKUP(Table1[[#This Row],[last week date]],Table1[[#All],[Date]:[Overall conversion]],11,FALSE),"NA")</f>
        <v>6.6576381120427491E-2</v>
      </c>
      <c r="N335" s="15">
        <f>IFERROR((Table1[[#This Row],[Orders]]/Table1[[#This Row],[Orders of Same day last week]])-1,"NA")</f>
        <v>-0.1012419680467409</v>
      </c>
      <c r="O335" s="12">
        <f>IFERROR(Table1[[#This Row],[Listing]]/Table1[[#This Row],[listing of same day last week]]-1,"NA")</f>
        <v>-4.7619047619047672E-2</v>
      </c>
      <c r="P335" s="6">
        <f>IFERROR(Table1[[#This Row],[Overall conversion]]/Table1[[#This Row],[overall Conversion last week same day]]-1,"NA")</f>
        <v>-5.6304066449077927E-2</v>
      </c>
      <c r="Q335" s="6">
        <f>Table1[[#This Row],[Menu]]/Table1[[#This Row],[Listing]]</f>
        <v>0.25499996776769163</v>
      </c>
      <c r="R335" s="6">
        <f>Table1[[#This Row],[Carts]]/Table1[[#This Row],[Menu]]</f>
        <v>0.39199999422165827</v>
      </c>
      <c r="S335" s="6">
        <f>Table1[[#This Row],[Payments]]/Table1[[#This Row],[Carts]]</f>
        <v>0.72999979270935778</v>
      </c>
      <c r="T335" s="6">
        <f>Table1[[#This Row],[Orders]]/Table1[[#This Row],[Payments]]</f>
        <v>0.86100038429234993</v>
      </c>
      <c r="U335" s="33">
        <f>Table1[[#This Row],[L2M]]/Q328-1</f>
        <v>5.1546391472929276E-2</v>
      </c>
      <c r="V335" s="33">
        <f>Table1[[#This Row],[M2C]]/R328-1</f>
        <v>-5.7692226548376913E-2</v>
      </c>
      <c r="W335" s="33">
        <f>Table1[[#This Row],[C2P]]/S328-1</f>
        <v>-4.7619514933925133E-2</v>
      </c>
      <c r="X335" s="33">
        <f>Table1[[#This Row],[P2O]]/T328-1</f>
        <v>8.8568185274695566E-7</v>
      </c>
    </row>
    <row r="336" spans="2:24" x14ac:dyDescent="0.3">
      <c r="B336" s="10">
        <v>43799</v>
      </c>
      <c r="C336" s="8">
        <f>B336</f>
        <v>43799</v>
      </c>
      <c r="D336" s="2">
        <v>47134238</v>
      </c>
      <c r="E336" s="2">
        <v>10195135</v>
      </c>
      <c r="F336" s="2">
        <v>3327692</v>
      </c>
      <c r="G336" s="2">
        <v>2308087</v>
      </c>
      <c r="H336" s="2">
        <v>1728295</v>
      </c>
      <c r="I336" s="11">
        <f>Table1[[#This Row],[Date]]-7</f>
        <v>43792</v>
      </c>
      <c r="J336" s="5">
        <f>IFERROR(VLOOKUP(Table1[[#This Row],[last week date]],Table1[[#All],[Date]:[Orders]],7,FALSE), "NA")</f>
        <v>1631184</v>
      </c>
      <c r="K336" s="5">
        <f>IFERROR(VLOOKUP(Table1[[#This Row],[last week date]],Table1[[#All],[Date]:[Listing]],3,FALSE),"NA")</f>
        <v>45787545</v>
      </c>
      <c r="L336" s="13">
        <f>Table1[[#This Row],[Orders]]/Table1[[#This Row],[Listing]]</f>
        <v>3.6667506961712205E-2</v>
      </c>
      <c r="M336" s="13">
        <f>IFERROR(VLOOKUP(Table1[[#This Row],[last week date]],Table1[[#All],[Date]:[Overall conversion]],11,FALSE),"NA")</f>
        <v>3.5625059172751015E-2</v>
      </c>
      <c r="N336" s="15">
        <f>IFERROR((Table1[[#This Row],[Orders]]/Table1[[#This Row],[Orders of Same day last week]])-1,"NA")</f>
        <v>5.9534056243808253E-2</v>
      </c>
      <c r="O336" s="12">
        <f>IFERROR(Table1[[#This Row],[Listing]]/Table1[[#This Row],[listing of same day last week]]-1,"NA")</f>
        <v>2.9411775625882486E-2</v>
      </c>
      <c r="P336" s="6">
        <f>IFERROR(Table1[[#This Row],[Overall conversion]]/Table1[[#This Row],[overall Conversion last week same day]]-1,"NA")</f>
        <v>2.9261643718434538E-2</v>
      </c>
      <c r="Q336" s="6">
        <f>Table1[[#This Row],[Menu]]/Table1[[#This Row],[Listing]]</f>
        <v>0.21629998558584951</v>
      </c>
      <c r="R336" s="6">
        <f>Table1[[#This Row],[Carts]]/Table1[[#This Row],[Menu]]</f>
        <v>0.32639999372249606</v>
      </c>
      <c r="S336" s="6">
        <f>Table1[[#This Row],[Payments]]/Table1[[#This Row],[Carts]]</f>
        <v>0.69359994855293094</v>
      </c>
      <c r="T336" s="6">
        <f>Table1[[#This Row],[Orders]]/Table1[[#This Row],[Payments]]</f>
        <v>0.74879976361376321</v>
      </c>
      <c r="U336" s="33">
        <f>Table1[[#This Row],[L2M]]/Q329-1</f>
        <v>4.0404037250012292E-2</v>
      </c>
      <c r="V336" s="33">
        <f>Table1[[#This Row],[M2C]]/R329-1</f>
        <v>-4.9504799548045209E-2</v>
      </c>
      <c r="W336" s="33">
        <f>Table1[[#This Row],[C2P]]/S329-1</f>
        <v>6.2499860644873673E-2</v>
      </c>
      <c r="X336" s="33">
        <f>Table1[[#This Row],[P2O]]/T329-1</f>
        <v>-2.0408631052073911E-2</v>
      </c>
    </row>
    <row r="337" spans="2:24" x14ac:dyDescent="0.3">
      <c r="B337" s="10">
        <v>43800</v>
      </c>
      <c r="C337" s="8">
        <f>B337</f>
        <v>43800</v>
      </c>
      <c r="D337" s="2">
        <v>46685340</v>
      </c>
      <c r="E337" s="2">
        <v>10196078</v>
      </c>
      <c r="F337" s="2">
        <v>3501333</v>
      </c>
      <c r="G337" s="2">
        <v>2452333</v>
      </c>
      <c r="H337" s="2">
        <v>1989333</v>
      </c>
      <c r="I337" s="11">
        <f>Table1[[#This Row],[Date]]-7</f>
        <v>43793</v>
      </c>
      <c r="J337" s="5">
        <f>IFERROR(VLOOKUP(Table1[[#This Row],[last week date]],Table1[[#All],[Date]:[Orders]],7,FALSE), "NA")</f>
        <v>1647515</v>
      </c>
      <c r="K337" s="5">
        <f>IFERROR(VLOOKUP(Table1[[#This Row],[last week date]],Table1[[#All],[Date]:[Listing]],3,FALSE),"NA")</f>
        <v>46236443</v>
      </c>
      <c r="L337" s="13">
        <f>Table1[[#This Row],[Orders]]/Table1[[#This Row],[Listing]]</f>
        <v>4.2611513592918031E-2</v>
      </c>
      <c r="M337" s="13">
        <f>IFERROR(VLOOKUP(Table1[[#This Row],[last week date]],Table1[[#All],[Date]:[Overall conversion]],11,FALSE),"NA")</f>
        <v>3.5632390666384087E-2</v>
      </c>
      <c r="N337" s="15">
        <f>IFERROR((Table1[[#This Row],[Orders]]/Table1[[#This Row],[Orders of Same day last week]])-1,"NA")</f>
        <v>0.20747489400703478</v>
      </c>
      <c r="O337" s="12">
        <f>IFERROR(Table1[[#This Row],[Listing]]/Table1[[#This Row],[listing of same day last week]]-1,"NA")</f>
        <v>9.708726945106827E-3</v>
      </c>
      <c r="P337" s="6">
        <f>IFERROR(Table1[[#This Row],[Overall conversion]]/Table1[[#This Row],[overall Conversion last week same day]]-1,"NA")</f>
        <v>0.19586457141979285</v>
      </c>
      <c r="Q337" s="6">
        <f>Table1[[#This Row],[Menu]]/Table1[[#This Row],[Listing]]</f>
        <v>0.2183999945164799</v>
      </c>
      <c r="R337" s="6">
        <f>Table1[[#This Row],[Carts]]/Table1[[#This Row],[Menu]]</f>
        <v>0.34339998183615306</v>
      </c>
      <c r="S337" s="6">
        <f>Table1[[#This Row],[Payments]]/Table1[[#This Row],[Carts]]</f>
        <v>0.7003998191545906</v>
      </c>
      <c r="T337" s="6">
        <f>Table1[[#This Row],[Orders]]/Table1[[#This Row],[Payments]]</f>
        <v>0.81120019181734293</v>
      </c>
      <c r="U337" s="33">
        <f>Table1[[#This Row],[L2M]]/Q330-1</f>
        <v>3.9999977101296658E-2</v>
      </c>
      <c r="V337" s="33">
        <f>Table1[[#This Row],[M2C]]/R330-1</f>
        <v>9.9999526957554874E-3</v>
      </c>
      <c r="W337" s="33">
        <f>Table1[[#This Row],[C2P]]/S330-1</f>
        <v>6.1855692025719611E-2</v>
      </c>
      <c r="X337" s="33">
        <f>Table1[[#This Row],[P2O]]/T330-1</f>
        <v>7.2165472051580526E-2</v>
      </c>
    </row>
    <row r="338" spans="2:24" x14ac:dyDescent="0.3">
      <c r="B338" s="10">
        <v>43801</v>
      </c>
      <c r="C338" s="8">
        <f>B338</f>
        <v>43801</v>
      </c>
      <c r="D338" s="2">
        <v>21500167</v>
      </c>
      <c r="E338" s="2">
        <v>5643793</v>
      </c>
      <c r="F338" s="2">
        <v>2212367</v>
      </c>
      <c r="G338" s="2">
        <v>1582727</v>
      </c>
      <c r="H338" s="2">
        <v>1310814</v>
      </c>
      <c r="I338" s="11">
        <f>Table1[[#This Row],[Date]]-7</f>
        <v>43794</v>
      </c>
      <c r="J338" s="5">
        <f>IFERROR(VLOOKUP(Table1[[#This Row],[last week date]],Table1[[#All],[Date]:[Orders]],7,FALSE), "NA")</f>
        <v>1364973</v>
      </c>
      <c r="K338" s="5">
        <f>IFERROR(VLOOKUP(Table1[[#This Row],[last week date]],Table1[[#All],[Date]:[Listing]],3,FALSE),"NA")</f>
        <v>22151687</v>
      </c>
      <c r="L338" s="13">
        <f>Table1[[#This Row],[Orders]]/Table1[[#This Row],[Listing]]</f>
        <v>6.0967619460816282E-2</v>
      </c>
      <c r="M338" s="13">
        <f>IFERROR(VLOOKUP(Table1[[#This Row],[last week date]],Table1[[#All],[Date]:[Overall conversion]],11,FALSE),"NA")</f>
        <v>6.1619370118402267E-2</v>
      </c>
      <c r="N338" s="15">
        <f>IFERROR((Table1[[#This Row],[Orders]]/Table1[[#This Row],[Orders of Same day last week]])-1,"NA")</f>
        <v>-3.9677707910705906E-2</v>
      </c>
      <c r="O338" s="12">
        <f>IFERROR(Table1[[#This Row],[Listing]]/Table1[[#This Row],[listing of same day last week]]-1,"NA")</f>
        <v>-2.9411755411675844E-2</v>
      </c>
      <c r="P338" s="6">
        <f>IFERROR(Table1[[#This Row],[Overall conversion]]/Table1[[#This Row],[overall Conversion last week same day]]-1,"NA")</f>
        <v>-1.0577041867413484E-2</v>
      </c>
      <c r="Q338" s="6">
        <f>Table1[[#This Row],[Menu]]/Table1[[#This Row],[Listing]]</f>
        <v>0.26249996104681417</v>
      </c>
      <c r="R338" s="6">
        <f>Table1[[#This Row],[Carts]]/Table1[[#This Row],[Menu]]</f>
        <v>0.39200002551475577</v>
      </c>
      <c r="S338" s="6">
        <f>Table1[[#This Row],[Payments]]/Table1[[#This Row],[Carts]]</f>
        <v>0.71539984098479137</v>
      </c>
      <c r="T338" s="6">
        <f>Table1[[#This Row],[Orders]]/Table1[[#This Row],[Payments]]</f>
        <v>0.82819968320499993</v>
      </c>
      <c r="U338" s="33">
        <f>Table1[[#This Row],[L2M]]/Q331-1</f>
        <v>3.9603800085355578E-2</v>
      </c>
      <c r="V338" s="33">
        <f>Table1[[#This Row],[M2C]]/R331-1</f>
        <v>-1.9999761003473338E-2</v>
      </c>
      <c r="W338" s="33">
        <f>Table1[[#This Row],[C2P]]/S331-1</f>
        <v>-5.7692326304437103E-2</v>
      </c>
      <c r="X338" s="33">
        <f>Table1[[#This Row],[P2O]]/T331-1</f>
        <v>3.0612049103217576E-2</v>
      </c>
    </row>
    <row r="339" spans="2:24" x14ac:dyDescent="0.3">
      <c r="B339" s="10">
        <v>43802</v>
      </c>
      <c r="C339" s="8">
        <f>B339</f>
        <v>43802</v>
      </c>
      <c r="D339" s="2">
        <v>20848646</v>
      </c>
      <c r="E339" s="2">
        <v>5420648</v>
      </c>
      <c r="F339" s="2">
        <v>2254989</v>
      </c>
      <c r="G339" s="2">
        <v>1580296</v>
      </c>
      <c r="H339" s="2">
        <v>1282884</v>
      </c>
      <c r="I339" s="11">
        <f>Table1[[#This Row],[Date]]-7</f>
        <v>43795</v>
      </c>
      <c r="J339" s="5">
        <f>IFERROR(VLOOKUP(Table1[[#This Row],[last week date]],Table1[[#All],[Date]:[Orders]],7,FALSE), "NA")</f>
        <v>1258689</v>
      </c>
      <c r="K339" s="5">
        <f>IFERROR(VLOOKUP(Table1[[#This Row],[last week date]],Table1[[#All],[Date]:[Listing]],3,FALSE),"NA")</f>
        <v>21065820</v>
      </c>
      <c r="L339" s="13">
        <f>Table1[[#This Row],[Orders]]/Table1[[#This Row],[Listing]]</f>
        <v>6.1533204602351635E-2</v>
      </c>
      <c r="M339" s="13">
        <f>IFERROR(VLOOKUP(Table1[[#This Row],[last week date]],Table1[[#All],[Date]:[Overall conversion]],11,FALSE),"NA")</f>
        <v>5.97502969264904E-2</v>
      </c>
      <c r="N339" s="15">
        <f>IFERROR((Table1[[#This Row],[Orders]]/Table1[[#This Row],[Orders of Same day last week]])-1,"NA")</f>
        <v>1.9222381382533626E-2</v>
      </c>
      <c r="O339" s="12">
        <f>IFERROR(Table1[[#This Row],[Listing]]/Table1[[#This Row],[listing of same day last week]]-1,"NA")</f>
        <v>-1.030930673479602E-2</v>
      </c>
      <c r="P339" s="6">
        <f>IFERROR(Table1[[#This Row],[Overall conversion]]/Table1[[#This Row],[overall Conversion last week same day]]-1,"NA")</f>
        <v>2.9839310724341761E-2</v>
      </c>
      <c r="Q339" s="6">
        <f>Table1[[#This Row],[Menu]]/Table1[[#This Row],[Listing]]</f>
        <v>0.2600000019185898</v>
      </c>
      <c r="R339" s="6">
        <f>Table1[[#This Row],[Carts]]/Table1[[#This Row],[Menu]]</f>
        <v>0.41599989521547975</v>
      </c>
      <c r="S339" s="6">
        <f>Table1[[#This Row],[Payments]]/Table1[[#This Row],[Carts]]</f>
        <v>0.7007998708641151</v>
      </c>
      <c r="T339" s="6">
        <f>Table1[[#This Row],[Orders]]/Table1[[#This Row],[Payments]]</f>
        <v>0.81179981471825535</v>
      </c>
      <c r="U339" s="33">
        <f>Table1[[#This Row],[L2M]]/Q332-1</f>
        <v>9.7088663061508651E-3</v>
      </c>
      <c r="V339" s="33">
        <f>Table1[[#This Row],[M2C]]/R332-1</f>
        <v>2.9702707170469411E-2</v>
      </c>
      <c r="W339" s="33">
        <f>Table1[[#This Row],[C2P]]/S332-1</f>
        <v>1.0526328721735867E-2</v>
      </c>
      <c r="X339" s="33">
        <f>Table1[[#This Row],[P2O]]/T332-1</f>
        <v>-1.9802009383697916E-2</v>
      </c>
    </row>
    <row r="340" spans="2:24" x14ac:dyDescent="0.3">
      <c r="B340" s="10">
        <v>43803</v>
      </c>
      <c r="C340" s="8">
        <f>B340</f>
        <v>43803</v>
      </c>
      <c r="D340" s="2">
        <v>22368860</v>
      </c>
      <c r="E340" s="2">
        <v>5759981</v>
      </c>
      <c r="F340" s="2">
        <v>2280952</v>
      </c>
      <c r="G340" s="2">
        <v>1581840</v>
      </c>
      <c r="H340" s="2">
        <v>1336022</v>
      </c>
      <c r="I340" s="11">
        <f>Table1[[#This Row],[Date]]-7</f>
        <v>43796</v>
      </c>
      <c r="J340" s="5">
        <f>IFERROR(VLOOKUP(Table1[[#This Row],[last week date]],Table1[[#All],[Date]:[Orders]],7,FALSE), "NA")</f>
        <v>1347154</v>
      </c>
      <c r="K340" s="5">
        <f>IFERROR(VLOOKUP(Table1[[#This Row],[last week date]],Table1[[#All],[Date]:[Listing]],3,FALSE),"NA")</f>
        <v>22803207</v>
      </c>
      <c r="L340" s="13">
        <f>Table1[[#This Row],[Orders]]/Table1[[#This Row],[Listing]]</f>
        <v>5.9726870300945152E-2</v>
      </c>
      <c r="M340" s="13">
        <f>IFERROR(VLOOKUP(Table1[[#This Row],[last week date]],Table1[[#All],[Date]:[Overall conversion]],11,FALSE),"NA")</f>
        <v>5.9077392052793276E-2</v>
      </c>
      <c r="N340" s="15">
        <f>IFERROR((Table1[[#This Row],[Orders]]/Table1[[#This Row],[Orders of Same day last week]])-1,"NA")</f>
        <v>-8.263346284092199E-3</v>
      </c>
      <c r="O340" s="12">
        <f>IFERROR(Table1[[#This Row],[Listing]]/Table1[[#This Row],[listing of same day last week]]-1,"NA")</f>
        <v>-1.9047627818315149E-2</v>
      </c>
      <c r="P340" s="6">
        <f>IFERROR(Table1[[#This Row],[Overall conversion]]/Table1[[#This Row],[overall Conversion last week same day]]-1,"NA")</f>
        <v>1.0993685157453914E-2</v>
      </c>
      <c r="Q340" s="6">
        <f>Table1[[#This Row],[Menu]]/Table1[[#This Row],[Listing]]</f>
        <v>0.2574999798827477</v>
      </c>
      <c r="R340" s="6">
        <f>Table1[[#This Row],[Carts]]/Table1[[#This Row],[Menu]]</f>
        <v>0.3959999173608385</v>
      </c>
      <c r="S340" s="6">
        <f>Table1[[#This Row],[Payments]]/Table1[[#This Row],[Carts]]</f>
        <v>0.69349990705635189</v>
      </c>
      <c r="T340" s="6">
        <f>Table1[[#This Row],[Orders]]/Table1[[#This Row],[Payments]]</f>
        <v>0.84459995954078793</v>
      </c>
      <c r="U340" s="33">
        <f>Table1[[#This Row],[L2M]]/Q333-1</f>
        <v>-1.9047558436294687E-2</v>
      </c>
      <c r="V340" s="33">
        <f>Table1[[#This Row],[M2C]]/R333-1</f>
        <v>-2.9411916383098924E-2</v>
      </c>
      <c r="W340" s="33">
        <f>Table1[[#This Row],[C2P]]/S333-1</f>
        <v>-2.0618627757624686E-2</v>
      </c>
      <c r="X340" s="33">
        <f>Table1[[#This Row],[P2O]]/T333-1</f>
        <v>8.4210717432711579E-2</v>
      </c>
    </row>
    <row r="341" spans="2:24" x14ac:dyDescent="0.3">
      <c r="B341" s="10">
        <v>43804</v>
      </c>
      <c r="C341" s="8">
        <f>B341</f>
        <v>43804</v>
      </c>
      <c r="D341" s="2">
        <v>22586034</v>
      </c>
      <c r="E341" s="2">
        <v>5815903</v>
      </c>
      <c r="F341" s="2">
        <v>2419415</v>
      </c>
      <c r="G341" s="2">
        <v>1783835</v>
      </c>
      <c r="H341" s="2">
        <v>1418862</v>
      </c>
      <c r="I341" s="11">
        <f>Table1[[#This Row],[Date]]-7</f>
        <v>43797</v>
      </c>
      <c r="J341" s="5">
        <f>IFERROR(VLOOKUP(Table1[[#This Row],[last week date]],Table1[[#All],[Date]:[Orders]],7,FALSE), "NA")</f>
        <v>1295492</v>
      </c>
      <c r="K341" s="5">
        <f>IFERROR(VLOOKUP(Table1[[#This Row],[last week date]],Table1[[#All],[Date]:[Listing]],3,FALSE),"NA")</f>
        <v>22803207</v>
      </c>
      <c r="L341" s="13">
        <f>Table1[[#This Row],[Orders]]/Table1[[#This Row],[Listing]]</f>
        <v>6.2820325162000548E-2</v>
      </c>
      <c r="M341" s="13">
        <f>IFERROR(VLOOKUP(Table1[[#This Row],[last week date]],Table1[[#All],[Date]:[Overall conversion]],11,FALSE),"NA")</f>
        <v>5.6811833528503247E-2</v>
      </c>
      <c r="N341" s="15">
        <f>IFERROR((Table1[[#This Row],[Orders]]/Table1[[#This Row],[Orders of Same day last week]])-1,"NA")</f>
        <v>9.5230229133024258E-2</v>
      </c>
      <c r="O341" s="12">
        <f>IFERROR(Table1[[#This Row],[Listing]]/Table1[[#This Row],[listing of same day last week]]-1,"NA")</f>
        <v>-9.5237919824172623E-3</v>
      </c>
      <c r="P341" s="6">
        <f>IFERROR(Table1[[#This Row],[Overall conversion]]/Table1[[#This Row],[overall Conversion last week same day]]-1,"NA")</f>
        <v>0.10576126944543618</v>
      </c>
      <c r="Q341" s="6">
        <f>Table1[[#This Row],[Menu]]/Table1[[#This Row],[Listing]]</f>
        <v>0.25749996657226321</v>
      </c>
      <c r="R341" s="6">
        <f>Table1[[#This Row],[Carts]]/Table1[[#This Row],[Menu]]</f>
        <v>0.41599988858136044</v>
      </c>
      <c r="S341" s="6">
        <f>Table1[[#This Row],[Payments]]/Table1[[#This Row],[Carts]]</f>
        <v>0.73730013247003923</v>
      </c>
      <c r="T341" s="6">
        <f>Table1[[#This Row],[Orders]]/Table1[[#This Row],[Payments]]</f>
        <v>0.79539979874820266</v>
      </c>
      <c r="U341" s="33">
        <f>Table1[[#This Row],[L2M]]/Q334-1</f>
        <v>7.2916660695965474E-2</v>
      </c>
      <c r="V341" s="33">
        <f>Table1[[#This Row],[M2C]]/R334-1</f>
        <v>7.2164849122470232E-2</v>
      </c>
      <c r="W341" s="33">
        <f>Table1[[#This Row],[C2P]]/S334-1</f>
        <v>3.0612215410643184E-2</v>
      </c>
      <c r="X341" s="33">
        <f>Table1[[#This Row],[P2O]]/T334-1</f>
        <v>-6.7307392652838915E-2</v>
      </c>
    </row>
    <row r="342" spans="2:24" x14ac:dyDescent="0.3">
      <c r="B342" s="10">
        <v>43805</v>
      </c>
      <c r="C342" s="8">
        <f>B342</f>
        <v>43805</v>
      </c>
      <c r="D342" s="2">
        <v>21065820</v>
      </c>
      <c r="E342" s="2">
        <v>5108461</v>
      </c>
      <c r="F342" s="2">
        <v>2125119</v>
      </c>
      <c r="G342" s="2">
        <v>1582364</v>
      </c>
      <c r="H342" s="2">
        <v>1336464</v>
      </c>
      <c r="I342" s="11">
        <f>Table1[[#This Row],[Date]]-7</f>
        <v>43798</v>
      </c>
      <c r="J342" s="5">
        <f>IFERROR(VLOOKUP(Table1[[#This Row],[last week date]],Table1[[#All],[Date]:[Orders]],7,FALSE), "NA")</f>
        <v>1364454</v>
      </c>
      <c r="K342" s="5">
        <f>IFERROR(VLOOKUP(Table1[[#This Row],[last week date]],Table1[[#All],[Date]:[Listing]],3,FALSE),"NA")</f>
        <v>21717340</v>
      </c>
      <c r="L342" s="13">
        <f>Table1[[#This Row],[Orders]]/Table1[[#This Row],[Listing]]</f>
        <v>6.3442296573311643E-2</v>
      </c>
      <c r="M342" s="13">
        <f>IFERROR(VLOOKUP(Table1[[#This Row],[last week date]],Table1[[#All],[Date]:[Overall conversion]],11,FALSE),"NA")</f>
        <v>6.2827860133883806E-2</v>
      </c>
      <c r="N342" s="15">
        <f>IFERROR((Table1[[#This Row],[Orders]]/Table1[[#This Row],[Orders of Same day last week]])-1,"NA")</f>
        <v>-2.0513699985488687E-2</v>
      </c>
      <c r="O342" s="12">
        <f>IFERROR(Table1[[#This Row],[Listing]]/Table1[[#This Row],[listing of same day last week]]-1,"NA")</f>
        <v>-2.9999990790768982E-2</v>
      </c>
      <c r="P342" s="6">
        <f>IFERROR(Table1[[#This Row],[Overall conversion]]/Table1[[#This Row],[overall Conversion last week same day]]-1,"NA")</f>
        <v>9.7796811497079528E-3</v>
      </c>
      <c r="Q342" s="6">
        <f>Table1[[#This Row],[Menu]]/Table1[[#This Row],[Listing]]</f>
        <v>0.24249998338540821</v>
      </c>
      <c r="R342" s="6">
        <f>Table1[[#This Row],[Carts]]/Table1[[#This Row],[Menu]]</f>
        <v>0.41599984809515039</v>
      </c>
      <c r="S342" s="6">
        <f>Table1[[#This Row],[Payments]]/Table1[[#This Row],[Carts]]</f>
        <v>0.74460018474259559</v>
      </c>
      <c r="T342" s="6">
        <f>Table1[[#This Row],[Orders]]/Table1[[#This Row],[Payments]]</f>
        <v>0.8445995990808689</v>
      </c>
      <c r="U342" s="33">
        <f>Table1[[#This Row],[L2M]]/Q335-1</f>
        <v>-4.9019552793320598E-2</v>
      </c>
      <c r="V342" s="33">
        <f>Table1[[#This Row],[M2C]]/R335-1</f>
        <v>6.1224117926699018E-2</v>
      </c>
      <c r="W342" s="33">
        <f>Table1[[#This Row],[C2P]]/S335-1</f>
        <v>2.0000542711182456E-2</v>
      </c>
      <c r="X342" s="33">
        <f>Table1[[#This Row],[P2O]]/T335-1</f>
        <v>-1.9048522521811329E-2</v>
      </c>
    </row>
    <row r="343" spans="2:24" x14ac:dyDescent="0.3">
      <c r="B343" s="10">
        <v>43806</v>
      </c>
      <c r="C343" s="8">
        <f>B343</f>
        <v>43806</v>
      </c>
      <c r="D343" s="2">
        <v>43991955</v>
      </c>
      <c r="E343" s="2">
        <v>9145927</v>
      </c>
      <c r="F343" s="2">
        <v>3140711</v>
      </c>
      <c r="G343" s="2">
        <v>2157040</v>
      </c>
      <c r="H343" s="2">
        <v>1665666</v>
      </c>
      <c r="I343" s="11">
        <f>Table1[[#This Row],[Date]]-7</f>
        <v>43799</v>
      </c>
      <c r="J343" s="5">
        <f>IFERROR(VLOOKUP(Table1[[#This Row],[last week date]],Table1[[#All],[Date]:[Orders]],7,FALSE), "NA")</f>
        <v>1728295</v>
      </c>
      <c r="K343" s="5">
        <f>IFERROR(VLOOKUP(Table1[[#This Row],[last week date]],Table1[[#All],[Date]:[Listing]],3,FALSE),"NA")</f>
        <v>47134238</v>
      </c>
      <c r="L343" s="13">
        <f>Table1[[#This Row],[Orders]]/Table1[[#This Row],[Listing]]</f>
        <v>3.7862968354100197E-2</v>
      </c>
      <c r="M343" s="13">
        <f>IFERROR(VLOOKUP(Table1[[#This Row],[last week date]],Table1[[#All],[Date]:[Overall conversion]],11,FALSE),"NA")</f>
        <v>3.6667506961712205E-2</v>
      </c>
      <c r="N343" s="15">
        <f>IFERROR((Table1[[#This Row],[Orders]]/Table1[[#This Row],[Orders of Same day last week]])-1,"NA")</f>
        <v>-3.623744788939387E-2</v>
      </c>
      <c r="O343" s="12">
        <f>IFERROR(Table1[[#This Row],[Listing]]/Table1[[#This Row],[listing of same day last week]]-1,"NA")</f>
        <v>-6.6666676567466721E-2</v>
      </c>
      <c r="P343" s="6">
        <f>IFERROR(Table1[[#This Row],[Overall conversion]]/Table1[[#This Row],[overall Conversion last week same day]]-1,"NA")</f>
        <v>3.2602745358070839E-2</v>
      </c>
      <c r="Q343" s="6">
        <f>Table1[[#This Row],[Menu]]/Table1[[#This Row],[Listing]]</f>
        <v>0.20789998989587982</v>
      </c>
      <c r="R343" s="6">
        <f>Table1[[#This Row],[Carts]]/Table1[[#This Row],[Menu]]</f>
        <v>0.34339996372155607</v>
      </c>
      <c r="S343" s="6">
        <f>Table1[[#This Row],[Payments]]/Table1[[#This Row],[Carts]]</f>
        <v>0.68679989976791878</v>
      </c>
      <c r="T343" s="6">
        <f>Table1[[#This Row],[Orders]]/Table1[[#This Row],[Payments]]</f>
        <v>0.77219986648369987</v>
      </c>
      <c r="U343" s="33">
        <f>Table1[[#This Row],[L2M]]/Q336-1</f>
        <v>-3.883493411808725E-2</v>
      </c>
      <c r="V343" s="33">
        <f>Table1[[#This Row],[M2C]]/R336-1</f>
        <v>5.2083242420382314E-2</v>
      </c>
      <c r="W343" s="33">
        <f>Table1[[#This Row],[C2P]]/S336-1</f>
        <v>-9.8039926317745607E-3</v>
      </c>
      <c r="X343" s="33">
        <f>Table1[[#This Row],[P2O]]/T336-1</f>
        <v>3.1250147244980431E-2</v>
      </c>
    </row>
    <row r="344" spans="2:24" x14ac:dyDescent="0.3">
      <c r="B344" s="10">
        <v>43807</v>
      </c>
      <c r="C344" s="8">
        <f>B344</f>
        <v>43807</v>
      </c>
      <c r="D344" s="2">
        <v>43991955</v>
      </c>
      <c r="E344" s="2">
        <v>9238310</v>
      </c>
      <c r="F344" s="2">
        <v>3078205</v>
      </c>
      <c r="G344" s="2">
        <v>2093179</v>
      </c>
      <c r="H344" s="2">
        <v>1632680</v>
      </c>
      <c r="I344" s="11">
        <f>Table1[[#This Row],[Date]]-7</f>
        <v>43800</v>
      </c>
      <c r="J344" s="5">
        <f>IFERROR(VLOOKUP(Table1[[#This Row],[last week date]],Table1[[#All],[Date]:[Orders]],7,FALSE), "NA")</f>
        <v>1989333</v>
      </c>
      <c r="K344" s="5">
        <f>IFERROR(VLOOKUP(Table1[[#This Row],[last week date]],Table1[[#All],[Date]:[Listing]],3,FALSE),"NA")</f>
        <v>46685340</v>
      </c>
      <c r="L344" s="13">
        <f>Table1[[#This Row],[Orders]]/Table1[[#This Row],[Listing]]</f>
        <v>3.711314943834617E-2</v>
      </c>
      <c r="M344" s="13">
        <f>IFERROR(VLOOKUP(Table1[[#This Row],[last week date]],Table1[[#All],[Date]:[Overall conversion]],11,FALSE),"NA")</f>
        <v>4.2611513592918031E-2</v>
      </c>
      <c r="N344" s="15">
        <f>IFERROR((Table1[[#This Row],[Orders]]/Table1[[#This Row],[Orders of Same day last week]])-1,"NA")</f>
        <v>-0.17928270430340221</v>
      </c>
      <c r="O344" s="12">
        <f>IFERROR(Table1[[#This Row],[Listing]]/Table1[[#This Row],[listing of same day last week]]-1,"NA")</f>
        <v>-5.7692307692307709E-2</v>
      </c>
      <c r="P344" s="6">
        <f>IFERROR(Table1[[#This Row],[Overall conversion]]/Table1[[#This Row],[overall Conversion last week same day]]-1,"NA")</f>
        <v>-0.12903470660769212</v>
      </c>
      <c r="Q344" s="6">
        <f>Table1[[#This Row],[Menu]]/Table1[[#This Row],[Listing]]</f>
        <v>0.20999998749771406</v>
      </c>
      <c r="R344" s="6">
        <f>Table1[[#This Row],[Carts]]/Table1[[#This Row],[Menu]]</f>
        <v>0.33320001169044988</v>
      </c>
      <c r="S344" s="6">
        <f>Table1[[#This Row],[Payments]]/Table1[[#This Row],[Carts]]</f>
        <v>0.67999987005413864</v>
      </c>
      <c r="T344" s="6">
        <f>Table1[[#This Row],[Orders]]/Table1[[#This Row],[Payments]]</f>
        <v>0.78000018154204676</v>
      </c>
      <c r="U344" s="33">
        <f>Table1[[#This Row],[L2M]]/Q337-1</f>
        <v>-3.8461571564425978E-2</v>
      </c>
      <c r="V344" s="33">
        <f>Table1[[#This Row],[M2C]]/R337-1</f>
        <v>-2.9702884930756679E-2</v>
      </c>
      <c r="W344" s="33">
        <f>Table1[[#This Row],[C2P]]/S337-1</f>
        <v>-2.9126148440579924E-2</v>
      </c>
      <c r="X344" s="33">
        <f>Table1[[#This Row],[P2O]]/T337-1</f>
        <v>-3.8461542033660479E-2</v>
      </c>
    </row>
    <row r="345" spans="2:24" x14ac:dyDescent="0.3">
      <c r="B345" s="10">
        <v>43808</v>
      </c>
      <c r="C345" s="8">
        <f>B345</f>
        <v>43808</v>
      </c>
      <c r="D345" s="2">
        <v>22586034</v>
      </c>
      <c r="E345" s="2">
        <v>5533578</v>
      </c>
      <c r="F345" s="2">
        <v>2257699</v>
      </c>
      <c r="G345" s="2">
        <v>1582196</v>
      </c>
      <c r="H345" s="2">
        <v>1245504</v>
      </c>
      <c r="I345" s="11">
        <f>Table1[[#This Row],[Date]]-7</f>
        <v>43801</v>
      </c>
      <c r="J345" s="5">
        <f>IFERROR(VLOOKUP(Table1[[#This Row],[last week date]],Table1[[#All],[Date]:[Orders]],7,FALSE), "NA")</f>
        <v>1310814</v>
      </c>
      <c r="K345" s="5">
        <f>IFERROR(VLOOKUP(Table1[[#This Row],[last week date]],Table1[[#All],[Date]:[Listing]],3,FALSE),"NA")</f>
        <v>21500167</v>
      </c>
      <c r="L345" s="13">
        <f>Table1[[#This Row],[Orders]]/Table1[[#This Row],[Listing]]</f>
        <v>5.5144874040302959E-2</v>
      </c>
      <c r="M345" s="13">
        <f>IFERROR(VLOOKUP(Table1[[#This Row],[last week date]],Table1[[#All],[Date]:[Overall conversion]],11,FALSE),"NA")</f>
        <v>6.0967619460816282E-2</v>
      </c>
      <c r="N345" s="15">
        <f>IFERROR((Table1[[#This Row],[Orders]]/Table1[[#This Row],[Orders of Same day last week]])-1,"NA")</f>
        <v>-4.9824002490055808E-2</v>
      </c>
      <c r="O345" s="12">
        <f>IFERROR(Table1[[#This Row],[Listing]]/Table1[[#This Row],[listing of same day last week]]-1,"NA")</f>
        <v>5.0505049565428894E-2</v>
      </c>
      <c r="P345" s="6">
        <f>IFERROR(Table1[[#This Row],[Overall conversion]]/Table1[[#This Row],[overall Conversion last week same day]]-1,"NA")</f>
        <v>-9.5505540022857272E-2</v>
      </c>
      <c r="Q345" s="6">
        <f>Table1[[#This Row],[Menu]]/Table1[[#This Row],[Listing]]</f>
        <v>0.24499998538920112</v>
      </c>
      <c r="R345" s="6">
        <f>Table1[[#This Row],[Carts]]/Table1[[#This Row],[Menu]]</f>
        <v>0.40799985109092163</v>
      </c>
      <c r="S345" s="6">
        <f>Table1[[#This Row],[Payments]]/Table1[[#This Row],[Carts]]</f>
        <v>0.70080023953591686</v>
      </c>
      <c r="T345" s="6">
        <f>Table1[[#This Row],[Orders]]/Table1[[#This Row],[Payments]]</f>
        <v>0.78719956313882733</v>
      </c>
      <c r="U345" s="33">
        <f>Table1[[#This Row],[L2M]]/Q338-1</f>
        <v>-6.6666583826624271E-2</v>
      </c>
      <c r="V345" s="33">
        <f>Table1[[#This Row],[M2C]]/R338-1</f>
        <v>4.0815878915200665E-2</v>
      </c>
      <c r="W345" s="33">
        <f>Table1[[#This Row],[C2P]]/S338-1</f>
        <v>-2.0407610698902734E-2</v>
      </c>
      <c r="X345" s="33">
        <f>Table1[[#This Row],[P2O]]/T338-1</f>
        <v>-4.95051144037012E-2</v>
      </c>
    </row>
    <row r="346" spans="2:24" x14ac:dyDescent="0.3">
      <c r="B346" s="10">
        <v>43809</v>
      </c>
      <c r="C346" s="8">
        <f>B346</f>
        <v>43809</v>
      </c>
      <c r="D346" s="2">
        <v>21500167</v>
      </c>
      <c r="E346" s="2">
        <v>5213790</v>
      </c>
      <c r="F346" s="2">
        <v>2106371</v>
      </c>
      <c r="G346" s="2">
        <v>1522274</v>
      </c>
      <c r="H346" s="2">
        <v>1235782</v>
      </c>
      <c r="I346" s="11">
        <f>Table1[[#This Row],[Date]]-7</f>
        <v>43802</v>
      </c>
      <c r="J346" s="5">
        <f>IFERROR(VLOOKUP(Table1[[#This Row],[last week date]],Table1[[#All],[Date]:[Orders]],7,FALSE), "NA")</f>
        <v>1282884</v>
      </c>
      <c r="K346" s="5">
        <f>IFERROR(VLOOKUP(Table1[[#This Row],[last week date]],Table1[[#All],[Date]:[Listing]],3,FALSE),"NA")</f>
        <v>20848646</v>
      </c>
      <c r="L346" s="13">
        <f>Table1[[#This Row],[Orders]]/Table1[[#This Row],[Listing]]</f>
        <v>5.7477786102777713E-2</v>
      </c>
      <c r="M346" s="13">
        <f>IFERROR(VLOOKUP(Table1[[#This Row],[last week date]],Table1[[#All],[Date]:[Overall conversion]],11,FALSE),"NA")</f>
        <v>6.1533204602351635E-2</v>
      </c>
      <c r="N346" s="15">
        <f>IFERROR((Table1[[#This Row],[Orders]]/Table1[[#This Row],[Orders of Same day last week]])-1,"NA")</f>
        <v>-3.671571241047511E-2</v>
      </c>
      <c r="O346" s="12">
        <f>IFERROR(Table1[[#This Row],[Listing]]/Table1[[#This Row],[listing of same day last week]]-1,"NA")</f>
        <v>3.1250038971355698E-2</v>
      </c>
      <c r="P346" s="6">
        <f>IFERROR(Table1[[#This Row],[Overall conversion]]/Table1[[#This Row],[overall Conversion last week same day]]-1,"NA")</f>
        <v>-6.5906180667517744E-2</v>
      </c>
      <c r="Q346" s="6">
        <f>Table1[[#This Row],[Menu]]/Table1[[#This Row],[Listing]]</f>
        <v>0.24249997686064484</v>
      </c>
      <c r="R346" s="6">
        <f>Table1[[#This Row],[Carts]]/Table1[[#This Row],[Menu]]</f>
        <v>0.40399996931215104</v>
      </c>
      <c r="S346" s="6">
        <f>Table1[[#This Row],[Payments]]/Table1[[#This Row],[Carts]]</f>
        <v>0.72269984727286884</v>
      </c>
      <c r="T346" s="6">
        <f>Table1[[#This Row],[Orders]]/Table1[[#This Row],[Payments]]</f>
        <v>0.81179997819052285</v>
      </c>
      <c r="U346" s="33">
        <f>Table1[[#This Row],[L2M]]/Q339-1</f>
        <v>-6.7307788187726647E-2</v>
      </c>
      <c r="V346" s="33">
        <f>Table1[[#This Row],[M2C]]/R339-1</f>
        <v>-2.8845982995050923E-2</v>
      </c>
      <c r="W346" s="33">
        <f>Table1[[#This Row],[C2P]]/S339-1</f>
        <v>3.124997209510072E-2</v>
      </c>
      <c r="X346" s="33">
        <f>Table1[[#This Row],[P2O]]/T339-1</f>
        <v>2.0137017098242893E-7</v>
      </c>
    </row>
    <row r="347" spans="2:24" x14ac:dyDescent="0.3">
      <c r="B347" s="10">
        <v>43810</v>
      </c>
      <c r="C347" s="8">
        <f>B347</f>
        <v>43810</v>
      </c>
      <c r="D347" s="2">
        <v>22586034</v>
      </c>
      <c r="E347" s="2">
        <v>5477113</v>
      </c>
      <c r="F347" s="2">
        <v>2212753</v>
      </c>
      <c r="G347" s="2">
        <v>1566850</v>
      </c>
      <c r="H347" s="2">
        <v>1246273</v>
      </c>
      <c r="I347" s="11">
        <f>Table1[[#This Row],[Date]]-7</f>
        <v>43803</v>
      </c>
      <c r="J347" s="5">
        <f>IFERROR(VLOOKUP(Table1[[#This Row],[last week date]],Table1[[#All],[Date]:[Orders]],7,FALSE), "NA")</f>
        <v>1336022</v>
      </c>
      <c r="K347" s="5">
        <f>IFERROR(VLOOKUP(Table1[[#This Row],[last week date]],Table1[[#All],[Date]:[Listing]],3,FALSE),"NA")</f>
        <v>22368860</v>
      </c>
      <c r="L347" s="13">
        <f>Table1[[#This Row],[Orders]]/Table1[[#This Row],[Listing]]</f>
        <v>5.5178921629180228E-2</v>
      </c>
      <c r="M347" s="13">
        <f>IFERROR(VLOOKUP(Table1[[#This Row],[last week date]],Table1[[#All],[Date]:[Overall conversion]],11,FALSE),"NA")</f>
        <v>5.9726870300945152E-2</v>
      </c>
      <c r="N347" s="15">
        <f>IFERROR((Table1[[#This Row],[Orders]]/Table1[[#This Row],[Orders of Same day last week]])-1,"NA")</f>
        <v>-6.7176289013204826E-2</v>
      </c>
      <c r="O347" s="12">
        <f>IFERROR(Table1[[#This Row],[Listing]]/Table1[[#This Row],[listing of same day last week]]-1,"NA")</f>
        <v>9.7087647738864913E-3</v>
      </c>
      <c r="P347" s="6">
        <f>IFERROR(Table1[[#This Row],[Overall conversion]]/Table1[[#This Row],[overall Conversion last week same day]]-1,"NA")</f>
        <v>-7.6145772394388356E-2</v>
      </c>
      <c r="Q347" s="6">
        <f>Table1[[#This Row],[Menu]]/Table1[[#This Row],[Listing]]</f>
        <v>0.24249998915258872</v>
      </c>
      <c r="R347" s="6">
        <f>Table1[[#This Row],[Carts]]/Table1[[#This Row],[Menu]]</f>
        <v>0.40399988095918415</v>
      </c>
      <c r="S347" s="6">
        <f>Table1[[#This Row],[Payments]]/Table1[[#This Row],[Carts]]</f>
        <v>0.70809981954605872</v>
      </c>
      <c r="T347" s="6">
        <f>Table1[[#This Row],[Orders]]/Table1[[#This Row],[Payments]]</f>
        <v>0.79540032549382522</v>
      </c>
      <c r="U347" s="33">
        <f>Table1[[#This Row],[L2M]]/Q340-1</f>
        <v>-5.8252395736066442E-2</v>
      </c>
      <c r="V347" s="33">
        <f>Table1[[#This Row],[M2C]]/R340-1</f>
        <v>2.0201932494485986E-2</v>
      </c>
      <c r="W347" s="33">
        <f>Table1[[#This Row],[C2P]]/S340-1</f>
        <v>2.1052508213992516E-2</v>
      </c>
      <c r="X347" s="33">
        <f>Table1[[#This Row],[P2O]]/T340-1</f>
        <v>-5.825199668931158E-2</v>
      </c>
    </row>
    <row r="348" spans="2:24" x14ac:dyDescent="0.3">
      <c r="B348" s="10">
        <v>43811</v>
      </c>
      <c r="C348" s="8">
        <f>B348</f>
        <v>43811</v>
      </c>
      <c r="D348" s="2">
        <v>21934513</v>
      </c>
      <c r="E348" s="2">
        <v>5648137</v>
      </c>
      <c r="F348" s="2">
        <v>2259254</v>
      </c>
      <c r="G348" s="2">
        <v>1682241</v>
      </c>
      <c r="H348" s="2">
        <v>1379437</v>
      </c>
      <c r="I348" s="11">
        <f>Table1[[#This Row],[Date]]-7</f>
        <v>43804</v>
      </c>
      <c r="J348" s="5">
        <f>IFERROR(VLOOKUP(Table1[[#This Row],[last week date]],Table1[[#All],[Date]:[Orders]],7,FALSE), "NA")</f>
        <v>1418862</v>
      </c>
      <c r="K348" s="5">
        <f>IFERROR(VLOOKUP(Table1[[#This Row],[last week date]],Table1[[#All],[Date]:[Listing]],3,FALSE),"NA")</f>
        <v>22586034</v>
      </c>
      <c r="L348" s="13">
        <f>Table1[[#This Row],[Orders]]/Table1[[#This Row],[Listing]]</f>
        <v>6.2888882009826244E-2</v>
      </c>
      <c r="M348" s="13">
        <f>IFERROR(VLOOKUP(Table1[[#This Row],[last week date]],Table1[[#All],[Date]:[Overall conversion]],11,FALSE),"NA")</f>
        <v>6.2820325162000548E-2</v>
      </c>
      <c r="N348" s="15">
        <f>IFERROR((Table1[[#This Row],[Orders]]/Table1[[#This Row],[Orders of Same day last week]])-1,"NA")</f>
        <v>-2.7786352724930241E-2</v>
      </c>
      <c r="O348" s="12">
        <f>IFERROR(Table1[[#This Row],[Listing]]/Table1[[#This Row],[listing of same day last week]]-1,"NA")</f>
        <v>-2.8846188755405233E-2</v>
      </c>
      <c r="P348" s="6">
        <f>IFERROR(Table1[[#This Row],[Overall conversion]]/Table1[[#This Row],[overall Conversion last week same day]]-1,"NA")</f>
        <v>1.0913163478365462E-3</v>
      </c>
      <c r="Q348" s="6">
        <f>Table1[[#This Row],[Menu]]/Table1[[#This Row],[Listing]]</f>
        <v>0.25749999555495034</v>
      </c>
      <c r="R348" s="6">
        <f>Table1[[#This Row],[Carts]]/Table1[[#This Row],[Menu]]</f>
        <v>0.39999985836037616</v>
      </c>
      <c r="S348" s="6">
        <f>Table1[[#This Row],[Payments]]/Table1[[#This Row],[Carts]]</f>
        <v>0.74460020874146948</v>
      </c>
      <c r="T348" s="6">
        <f>Table1[[#This Row],[Orders]]/Table1[[#This Row],[Payments]]</f>
        <v>0.81999963144400834</v>
      </c>
      <c r="U348" s="33">
        <f>Table1[[#This Row],[L2M]]/Q341-1</f>
        <v>1.1255413934208036E-7</v>
      </c>
      <c r="V348" s="33">
        <f>Table1[[#This Row],[M2C]]/R341-1</f>
        <v>-3.8461621409437097E-2</v>
      </c>
      <c r="W348" s="33">
        <f>Table1[[#This Row],[C2P]]/S341-1</f>
        <v>9.9010917670314669E-3</v>
      </c>
      <c r="X348" s="33">
        <f>Table1[[#This Row],[P2O]]/T341-1</f>
        <v>3.0927632537147698E-2</v>
      </c>
    </row>
    <row r="349" spans="2:24" x14ac:dyDescent="0.3">
      <c r="B349" s="10">
        <v>43812</v>
      </c>
      <c r="C349" s="8">
        <f>B349</f>
        <v>43812</v>
      </c>
      <c r="D349" s="2">
        <v>22803207</v>
      </c>
      <c r="E349" s="2">
        <v>5928833</v>
      </c>
      <c r="F349" s="2">
        <v>2276672</v>
      </c>
      <c r="G349" s="2">
        <v>1661970</v>
      </c>
      <c r="H349" s="2">
        <v>1308303</v>
      </c>
      <c r="I349" s="11">
        <f>Table1[[#This Row],[Date]]-7</f>
        <v>43805</v>
      </c>
      <c r="J349" s="5">
        <f>IFERROR(VLOOKUP(Table1[[#This Row],[last week date]],Table1[[#All],[Date]:[Orders]],7,FALSE), "NA")</f>
        <v>1336464</v>
      </c>
      <c r="K349" s="5">
        <f>IFERROR(VLOOKUP(Table1[[#This Row],[last week date]],Table1[[#All],[Date]:[Listing]],3,FALSE),"NA")</f>
        <v>21065820</v>
      </c>
      <c r="L349" s="13">
        <f>Table1[[#This Row],[Orders]]/Table1[[#This Row],[Listing]]</f>
        <v>5.7373640470833771E-2</v>
      </c>
      <c r="M349" s="13">
        <f>IFERROR(VLOOKUP(Table1[[#This Row],[last week date]],Table1[[#All],[Date]:[Overall conversion]],11,FALSE),"NA")</f>
        <v>6.3442296573311643E-2</v>
      </c>
      <c r="N349" s="15">
        <f>IFERROR((Table1[[#This Row],[Orders]]/Table1[[#This Row],[Orders of Same day last week]])-1,"NA")</f>
        <v>-2.1071274647128546E-2</v>
      </c>
      <c r="O349" s="12">
        <f>IFERROR(Table1[[#This Row],[Listing]]/Table1[[#This Row],[listing of same day last week]]-1,"NA")</f>
        <v>8.2474216527056665E-2</v>
      </c>
      <c r="P349" s="6">
        <f>IFERROR(Table1[[#This Row],[Overall conversion]]/Table1[[#This Row],[overall Conversion last week same day]]-1,"NA")</f>
        <v>-9.5656311802413296E-2</v>
      </c>
      <c r="Q349" s="6">
        <f>Table1[[#This Row],[Menu]]/Table1[[#This Row],[Listing]]</f>
        <v>0.25999996404014575</v>
      </c>
      <c r="R349" s="6">
        <f>Table1[[#This Row],[Carts]]/Table1[[#This Row],[Menu]]</f>
        <v>0.38400002158940894</v>
      </c>
      <c r="S349" s="6">
        <f>Table1[[#This Row],[Payments]]/Table1[[#This Row],[Carts]]</f>
        <v>0.72999975402693051</v>
      </c>
      <c r="T349" s="6">
        <f>Table1[[#This Row],[Orders]]/Table1[[#This Row],[Payments]]</f>
        <v>0.78720012996624489</v>
      </c>
      <c r="U349" s="33">
        <f>Table1[[#This Row],[L2M]]/Q342-1</f>
        <v>7.2164873623618453E-2</v>
      </c>
      <c r="V349" s="33">
        <f>Table1[[#This Row],[M2C]]/R342-1</f>
        <v>-7.6922687958343228E-2</v>
      </c>
      <c r="W349" s="33">
        <f>Table1[[#This Row],[C2P]]/S342-1</f>
        <v>-1.9608416724624322E-2</v>
      </c>
      <c r="X349" s="33">
        <f>Table1[[#This Row],[P2O]]/T342-1</f>
        <v>-6.7960568744158345E-2</v>
      </c>
    </row>
    <row r="350" spans="2:24" x14ac:dyDescent="0.3">
      <c r="B350" s="10">
        <v>43813</v>
      </c>
      <c r="C350" s="8">
        <f>B350</f>
        <v>43813</v>
      </c>
      <c r="D350" s="2">
        <v>45787545</v>
      </c>
      <c r="E350" s="2">
        <v>9230769</v>
      </c>
      <c r="F350" s="2">
        <v>3232615</v>
      </c>
      <c r="G350" s="2">
        <v>2220160</v>
      </c>
      <c r="H350" s="2">
        <v>1783676</v>
      </c>
      <c r="I350" s="11">
        <f>Table1[[#This Row],[Date]]-7</f>
        <v>43806</v>
      </c>
      <c r="J350" s="5">
        <f>IFERROR(VLOOKUP(Table1[[#This Row],[last week date]],Table1[[#All],[Date]:[Orders]],7,FALSE), "NA")</f>
        <v>1665666</v>
      </c>
      <c r="K350" s="5">
        <f>IFERROR(VLOOKUP(Table1[[#This Row],[last week date]],Table1[[#All],[Date]:[Listing]],3,FALSE),"NA")</f>
        <v>43991955</v>
      </c>
      <c r="L350" s="13">
        <f>Table1[[#This Row],[Orders]]/Table1[[#This Row],[Listing]]</f>
        <v>3.8955484510034333E-2</v>
      </c>
      <c r="M350" s="13">
        <f>IFERROR(VLOOKUP(Table1[[#This Row],[last week date]],Table1[[#All],[Date]:[Overall conversion]],11,FALSE),"NA")</f>
        <v>3.7862968354100197E-2</v>
      </c>
      <c r="N350" s="15">
        <f>IFERROR((Table1[[#This Row],[Orders]]/Table1[[#This Row],[Orders of Same day last week]])-1,"NA")</f>
        <v>7.0848537461892125E-2</v>
      </c>
      <c r="O350" s="12">
        <f>IFERROR(Table1[[#This Row],[Listing]]/Table1[[#This Row],[listing of same day last week]]-1,"NA")</f>
        <v>4.081632653061229E-2</v>
      </c>
      <c r="P350" s="6">
        <f>IFERROR(Table1[[#This Row],[Overall conversion]]/Table1[[#This Row],[overall Conversion last week same day]]-1,"NA")</f>
        <v>2.8854477169268922E-2</v>
      </c>
      <c r="Q350" s="6">
        <f>Table1[[#This Row],[Menu]]/Table1[[#This Row],[Listing]]</f>
        <v>0.20159999842751997</v>
      </c>
      <c r="R350" s="6">
        <f>Table1[[#This Row],[Carts]]/Table1[[#This Row],[Menu]]</f>
        <v>0.35019996708833251</v>
      </c>
      <c r="S350" s="6">
        <f>Table1[[#This Row],[Payments]]/Table1[[#This Row],[Carts]]</f>
        <v>0.68680000556824738</v>
      </c>
      <c r="T350" s="6">
        <f>Table1[[#This Row],[Orders]]/Table1[[#This Row],[Payments]]</f>
        <v>0.80339975497261462</v>
      </c>
      <c r="U350" s="33">
        <f>Table1[[#This Row],[L2M]]/Q343-1</f>
        <v>-3.0302990738551805E-2</v>
      </c>
      <c r="V350" s="33">
        <f>Table1[[#This Row],[M2C]]/R343-1</f>
        <v>1.9801992094239607E-2</v>
      </c>
      <c r="W350" s="33">
        <f>Table1[[#This Row],[C2P]]/S343-1</f>
        <v>1.5404825859377524E-7</v>
      </c>
      <c r="X350" s="33">
        <f>Table1[[#This Row],[P2O]]/T343-1</f>
        <v>4.0403902983028317E-2</v>
      </c>
    </row>
    <row r="351" spans="2:24" x14ac:dyDescent="0.3">
      <c r="B351" s="10">
        <v>43814</v>
      </c>
      <c r="C351" s="8">
        <f>B351</f>
        <v>43814</v>
      </c>
      <c r="D351" s="2">
        <v>43094160</v>
      </c>
      <c r="E351" s="2">
        <v>8687782</v>
      </c>
      <c r="F351" s="2">
        <v>2806153</v>
      </c>
      <c r="G351" s="2">
        <v>1812775</v>
      </c>
      <c r="H351" s="2">
        <v>1385685</v>
      </c>
      <c r="I351" s="11">
        <f>Table1[[#This Row],[Date]]-7</f>
        <v>43807</v>
      </c>
      <c r="J351" s="5">
        <f>IFERROR(VLOOKUP(Table1[[#This Row],[last week date]],Table1[[#All],[Date]:[Orders]],7,FALSE), "NA")</f>
        <v>1632680</v>
      </c>
      <c r="K351" s="5">
        <f>IFERROR(VLOOKUP(Table1[[#This Row],[last week date]],Table1[[#All],[Date]:[Listing]],3,FALSE),"NA")</f>
        <v>43991955</v>
      </c>
      <c r="L351" s="13">
        <f>Table1[[#This Row],[Orders]]/Table1[[#This Row],[Listing]]</f>
        <v>3.2154820978062923E-2</v>
      </c>
      <c r="M351" s="13">
        <f>IFERROR(VLOOKUP(Table1[[#This Row],[last week date]],Table1[[#All],[Date]:[Overall conversion]],11,FALSE),"NA")</f>
        <v>3.711314943834617E-2</v>
      </c>
      <c r="N351" s="15">
        <f>IFERROR((Table1[[#This Row],[Orders]]/Table1[[#This Row],[Orders of Same day last week]])-1,"NA")</f>
        <v>-0.1512819413479678</v>
      </c>
      <c r="O351" s="12">
        <f>IFERROR(Table1[[#This Row],[Listing]]/Table1[[#This Row],[listing of same day last week]]-1,"NA")</f>
        <v>-2.0408163265306145E-2</v>
      </c>
      <c r="P351" s="6">
        <f>IFERROR(Table1[[#This Row],[Overall conversion]]/Table1[[#This Row],[overall Conversion last week same day]]-1,"NA")</f>
        <v>-0.13360031512605031</v>
      </c>
      <c r="Q351" s="6">
        <f>Table1[[#This Row],[Menu]]/Table1[[#This Row],[Listing]]</f>
        <v>0.20159998477751973</v>
      </c>
      <c r="R351" s="6">
        <f>Table1[[#This Row],[Carts]]/Table1[[#This Row],[Menu]]</f>
        <v>0.3229999325489521</v>
      </c>
      <c r="S351" s="6">
        <f>Table1[[#This Row],[Payments]]/Table1[[#This Row],[Carts]]</f>
        <v>0.64600005773028057</v>
      </c>
      <c r="T351" s="6">
        <f>Table1[[#This Row],[Orders]]/Table1[[#This Row],[Payments]]</f>
        <v>0.76439988415550741</v>
      </c>
      <c r="U351" s="33">
        <f>Table1[[#This Row],[L2M]]/Q344-1</f>
        <v>-4.0000015334695105E-2</v>
      </c>
      <c r="V351" s="33">
        <f>Table1[[#This Row],[M2C]]/R344-1</f>
        <v>-3.0612481343409659E-2</v>
      </c>
      <c r="W351" s="33">
        <f>Table1[[#This Row],[C2P]]/S344-1</f>
        <v>-4.9999733560465498E-2</v>
      </c>
      <c r="X351" s="33">
        <f>Table1[[#This Row],[P2O]]/T344-1</f>
        <v>-2.0000376609782045E-2</v>
      </c>
    </row>
    <row r="352" spans="2:24" x14ac:dyDescent="0.3">
      <c r="B352" s="10">
        <v>43815</v>
      </c>
      <c r="C352" s="8">
        <f>B352</f>
        <v>43815</v>
      </c>
      <c r="D352" s="2">
        <v>21282993</v>
      </c>
      <c r="E352" s="2">
        <v>5427163</v>
      </c>
      <c r="F352" s="2">
        <v>2214282</v>
      </c>
      <c r="G352" s="2">
        <v>1584097</v>
      </c>
      <c r="H352" s="2">
        <v>1324939</v>
      </c>
      <c r="I352" s="11">
        <f>Table1[[#This Row],[Date]]-7</f>
        <v>43808</v>
      </c>
      <c r="J352" s="5">
        <f>IFERROR(VLOOKUP(Table1[[#This Row],[last week date]],Table1[[#All],[Date]:[Orders]],7,FALSE), "NA")</f>
        <v>1245504</v>
      </c>
      <c r="K352" s="5">
        <f>IFERROR(VLOOKUP(Table1[[#This Row],[last week date]],Table1[[#All],[Date]:[Listing]],3,FALSE),"NA")</f>
        <v>22586034</v>
      </c>
      <c r="L352" s="13">
        <f>Table1[[#This Row],[Orders]]/Table1[[#This Row],[Listing]]</f>
        <v>6.2253415203397382E-2</v>
      </c>
      <c r="M352" s="13">
        <f>IFERROR(VLOOKUP(Table1[[#This Row],[last week date]],Table1[[#All],[Date]:[Overall conversion]],11,FALSE),"NA")</f>
        <v>5.5144874040302959E-2</v>
      </c>
      <c r="N352" s="15">
        <f>IFERROR((Table1[[#This Row],[Orders]]/Table1[[#This Row],[Orders of Same day last week]])-1,"NA")</f>
        <v>6.3777394532654963E-2</v>
      </c>
      <c r="O352" s="12">
        <f>IFERROR(Table1[[#This Row],[Listing]]/Table1[[#This Row],[listing of same day last week]]-1,"NA")</f>
        <v>-5.7692333235662363E-2</v>
      </c>
      <c r="P352" s="6">
        <f>IFERROR(Table1[[#This Row],[Overall conversion]]/Table1[[#This Row],[overall Conversion last week same day]]-1,"NA")</f>
        <v>0.12890665337088447</v>
      </c>
      <c r="Q352" s="6">
        <f>Table1[[#This Row],[Menu]]/Table1[[#This Row],[Listing]]</f>
        <v>0.25499998989803735</v>
      </c>
      <c r="R352" s="6">
        <f>Table1[[#This Row],[Carts]]/Table1[[#This Row],[Menu]]</f>
        <v>0.40799990713380085</v>
      </c>
      <c r="S352" s="6">
        <f>Table1[[#This Row],[Payments]]/Table1[[#This Row],[Carts]]</f>
        <v>0.71539984518683708</v>
      </c>
      <c r="T352" s="6">
        <f>Table1[[#This Row],[Orders]]/Table1[[#This Row],[Payments]]</f>
        <v>0.83640016993908828</v>
      </c>
      <c r="U352" s="33">
        <f>Table1[[#This Row],[L2M]]/Q345-1</f>
        <v>4.0816347368145545E-2</v>
      </c>
      <c r="V352" s="33">
        <f>Table1[[#This Row],[M2C]]/R345-1</f>
        <v>1.3736004822462178E-7</v>
      </c>
      <c r="W352" s="33">
        <f>Table1[[#This Row],[C2P]]/S345-1</f>
        <v>2.0832763499893048E-2</v>
      </c>
      <c r="X352" s="33">
        <f>Table1[[#This Row],[P2O]]/T345-1</f>
        <v>6.2500805518846736E-2</v>
      </c>
    </row>
    <row r="353" spans="2:24" x14ac:dyDescent="0.3">
      <c r="B353" s="10">
        <v>43816</v>
      </c>
      <c r="C353" s="8">
        <f>B353</f>
        <v>43816</v>
      </c>
      <c r="D353" s="2">
        <v>21065820</v>
      </c>
      <c r="E353" s="2">
        <v>5108461</v>
      </c>
      <c r="F353" s="2">
        <v>2022950</v>
      </c>
      <c r="G353" s="2">
        <v>1402916</v>
      </c>
      <c r="H353" s="2">
        <v>1104375</v>
      </c>
      <c r="I353" s="11">
        <f>Table1[[#This Row],[Date]]-7</f>
        <v>43809</v>
      </c>
      <c r="J353" s="5">
        <f>IFERROR(VLOOKUP(Table1[[#This Row],[last week date]],Table1[[#All],[Date]:[Orders]],7,FALSE), "NA")</f>
        <v>1235782</v>
      </c>
      <c r="K353" s="5">
        <f>IFERROR(VLOOKUP(Table1[[#This Row],[last week date]],Table1[[#All],[Date]:[Listing]],3,FALSE),"NA")</f>
        <v>21500167</v>
      </c>
      <c r="L353" s="13">
        <f>Table1[[#This Row],[Orders]]/Table1[[#This Row],[Listing]]</f>
        <v>5.2424970876994104E-2</v>
      </c>
      <c r="M353" s="13">
        <f>IFERROR(VLOOKUP(Table1[[#This Row],[last week date]],Table1[[#All],[Date]:[Overall conversion]],11,FALSE),"NA")</f>
        <v>5.7477786102777713E-2</v>
      </c>
      <c r="N353" s="15">
        <f>IFERROR((Table1[[#This Row],[Orders]]/Table1[[#This Row],[Orders of Same day last week]])-1,"NA")</f>
        <v>-0.10633509793798579</v>
      </c>
      <c r="O353" s="12">
        <f>IFERROR(Table1[[#This Row],[Listing]]/Table1[[#This Row],[listing of same day last week]]-1,"NA")</f>
        <v>-2.0202029128424948E-2</v>
      </c>
      <c r="P353" s="6">
        <f>IFERROR(Table1[[#This Row],[Overall conversion]]/Table1[[#This Row],[overall Conversion last week same day]]-1,"NA")</f>
        <v>-8.7909009173535724E-2</v>
      </c>
      <c r="Q353" s="6">
        <f>Table1[[#This Row],[Menu]]/Table1[[#This Row],[Listing]]</f>
        <v>0.24249998338540821</v>
      </c>
      <c r="R353" s="6">
        <f>Table1[[#This Row],[Carts]]/Table1[[#This Row],[Menu]]</f>
        <v>0.39599989116095824</v>
      </c>
      <c r="S353" s="6">
        <f>Table1[[#This Row],[Payments]]/Table1[[#This Row],[Carts]]</f>
        <v>0.69350008650732842</v>
      </c>
      <c r="T353" s="6">
        <f>Table1[[#This Row],[Orders]]/Table1[[#This Row],[Payments]]</f>
        <v>0.7871996612769403</v>
      </c>
      <c r="U353" s="33">
        <f>Table1[[#This Row],[L2M]]/Q346-1</f>
        <v>2.6906243233426608E-8</v>
      </c>
      <c r="V353" s="33">
        <f>Table1[[#This Row],[M2C]]/R346-1</f>
        <v>-1.9802175145740009E-2</v>
      </c>
      <c r="W353" s="33">
        <f>Table1[[#This Row],[C2P]]/S346-1</f>
        <v>-4.040371791377384E-2</v>
      </c>
      <c r="X353" s="33">
        <f>Table1[[#This Row],[P2O]]/T346-1</f>
        <v>-3.030342150096621E-2</v>
      </c>
    </row>
    <row r="354" spans="2:24" x14ac:dyDescent="0.3">
      <c r="B354" s="10">
        <v>43817</v>
      </c>
      <c r="C354" s="8">
        <f>B354</f>
        <v>43817</v>
      </c>
      <c r="D354" s="2">
        <v>22368860</v>
      </c>
      <c r="E354" s="2">
        <v>5424448</v>
      </c>
      <c r="F354" s="2">
        <v>2104686</v>
      </c>
      <c r="G354" s="2">
        <v>1597877</v>
      </c>
      <c r="H354" s="2">
        <v>1284054</v>
      </c>
      <c r="I354" s="11">
        <f>Table1[[#This Row],[Date]]-7</f>
        <v>43810</v>
      </c>
      <c r="J354" s="5">
        <f>IFERROR(VLOOKUP(Table1[[#This Row],[last week date]],Table1[[#All],[Date]:[Orders]],7,FALSE), "NA")</f>
        <v>1246273</v>
      </c>
      <c r="K354" s="5">
        <f>IFERROR(VLOOKUP(Table1[[#This Row],[last week date]],Table1[[#All],[Date]:[Listing]],3,FALSE),"NA")</f>
        <v>22586034</v>
      </c>
      <c r="L354" s="13">
        <f>Table1[[#This Row],[Orders]]/Table1[[#This Row],[Listing]]</f>
        <v>5.7403640596793933E-2</v>
      </c>
      <c r="M354" s="13">
        <f>IFERROR(VLOOKUP(Table1[[#This Row],[last week date]],Table1[[#All],[Date]:[Overall conversion]],11,FALSE),"NA")</f>
        <v>5.5178921629180228E-2</v>
      </c>
      <c r="N354" s="15">
        <f>IFERROR((Table1[[#This Row],[Orders]]/Table1[[#This Row],[Orders of Same day last week]])-1,"NA")</f>
        <v>3.0315187763836571E-2</v>
      </c>
      <c r="O354" s="12">
        <f>IFERROR(Table1[[#This Row],[Listing]]/Table1[[#This Row],[listing of same day last week]]-1,"NA")</f>
        <v>-9.6154110101844825E-3</v>
      </c>
      <c r="P354" s="6">
        <f>IFERROR(Table1[[#This Row],[Overall conversion]]/Table1[[#This Row],[overall Conversion last week same day]]-1,"NA")</f>
        <v>4.0318275564798389E-2</v>
      </c>
      <c r="Q354" s="6">
        <f>Table1[[#This Row],[Menu]]/Table1[[#This Row],[Listing]]</f>
        <v>0.24249997541224722</v>
      </c>
      <c r="R354" s="6">
        <f>Table1[[#This Row],[Carts]]/Table1[[#This Row],[Menu]]</f>
        <v>0.3880000324456977</v>
      </c>
      <c r="S354" s="6">
        <f>Table1[[#This Row],[Payments]]/Table1[[#This Row],[Carts]]</f>
        <v>0.75919970960038696</v>
      </c>
      <c r="T354" s="6">
        <f>Table1[[#This Row],[Orders]]/Table1[[#This Row],[Payments]]</f>
        <v>0.8036000267855411</v>
      </c>
      <c r="U354" s="33">
        <f>Table1[[#This Row],[L2M]]/Q347-1</f>
        <v>-5.6661204617114436E-8</v>
      </c>
      <c r="V354" s="33">
        <f>Table1[[#This Row],[M2C]]/R347-1</f>
        <v>-3.9603597098838983E-2</v>
      </c>
      <c r="W354" s="33">
        <f>Table1[[#This Row],[C2P]]/S347-1</f>
        <v>7.216481157569965E-2</v>
      </c>
      <c r="X354" s="33">
        <f>Table1[[#This Row],[P2O]]/T347-1</f>
        <v>1.0308898587167548E-2</v>
      </c>
    </row>
    <row r="355" spans="2:24" x14ac:dyDescent="0.3">
      <c r="B355" s="10">
        <v>43818</v>
      </c>
      <c r="C355" s="8">
        <f>B355</f>
        <v>43818</v>
      </c>
      <c r="D355" s="2">
        <v>21065820</v>
      </c>
      <c r="E355" s="2">
        <v>5213790</v>
      </c>
      <c r="F355" s="2">
        <v>2064661</v>
      </c>
      <c r="G355" s="2">
        <v>1507202</v>
      </c>
      <c r="H355" s="2">
        <v>1211187</v>
      </c>
      <c r="I355" s="11">
        <f>Table1[[#This Row],[Date]]-7</f>
        <v>43811</v>
      </c>
      <c r="J355" s="5">
        <f>IFERROR(VLOOKUP(Table1[[#This Row],[last week date]],Table1[[#All],[Date]:[Orders]],7,FALSE), "NA")</f>
        <v>1379437</v>
      </c>
      <c r="K355" s="5">
        <f>IFERROR(VLOOKUP(Table1[[#This Row],[last week date]],Table1[[#All],[Date]:[Listing]],3,FALSE),"NA")</f>
        <v>21934513</v>
      </c>
      <c r="L355" s="13">
        <f>Table1[[#This Row],[Orders]]/Table1[[#This Row],[Listing]]</f>
        <v>5.7495364528890876E-2</v>
      </c>
      <c r="M355" s="13">
        <f>IFERROR(VLOOKUP(Table1[[#This Row],[last week date]],Table1[[#All],[Date]:[Overall conversion]],11,FALSE),"NA")</f>
        <v>6.2888882009826244E-2</v>
      </c>
      <c r="N355" s="15">
        <f>IFERROR((Table1[[#This Row],[Orders]]/Table1[[#This Row],[Orders of Same day last week]])-1,"NA")</f>
        <v>-0.12197005010014961</v>
      </c>
      <c r="O355" s="12">
        <f>IFERROR(Table1[[#This Row],[Listing]]/Table1[[#This Row],[listing of same day last week]]-1,"NA")</f>
        <v>-3.9603933764109533E-2</v>
      </c>
      <c r="P355" s="6">
        <f>IFERROR(Table1[[#This Row],[Overall conversion]]/Table1[[#This Row],[overall Conversion last week same day]]-1,"NA")</f>
        <v>-8.5762654837664987E-2</v>
      </c>
      <c r="Q355" s="6">
        <f>Table1[[#This Row],[Menu]]/Table1[[#This Row],[Listing]]</f>
        <v>0.247499978638382</v>
      </c>
      <c r="R355" s="6">
        <f>Table1[[#This Row],[Carts]]/Table1[[#This Row],[Menu]]</f>
        <v>0.39600003068784895</v>
      </c>
      <c r="S355" s="6">
        <f>Table1[[#This Row],[Payments]]/Table1[[#This Row],[Carts]]</f>
        <v>0.7299997432992632</v>
      </c>
      <c r="T355" s="6">
        <f>Table1[[#This Row],[Orders]]/Table1[[#This Row],[Payments]]</f>
        <v>0.80359965021277835</v>
      </c>
      <c r="U355" s="33">
        <f>Table1[[#This Row],[L2M]]/Q348-1</f>
        <v>-3.8835017822104634E-2</v>
      </c>
      <c r="V355" s="33">
        <f>Table1[[#This Row],[M2C]]/R348-1</f>
        <v>-9.999572722157346E-3</v>
      </c>
      <c r="W355" s="33">
        <f>Table1[[#This Row],[C2P]]/S348-1</f>
        <v>-1.9608462730468679E-2</v>
      </c>
      <c r="X355" s="33">
        <f>Table1[[#This Row],[P2O]]/T348-1</f>
        <v>-1.9999986100420308E-2</v>
      </c>
    </row>
    <row r="356" spans="2:24" x14ac:dyDescent="0.3">
      <c r="B356" s="10">
        <v>43819</v>
      </c>
      <c r="C356" s="8">
        <f>B356</f>
        <v>43819</v>
      </c>
      <c r="D356" s="2">
        <v>22151687</v>
      </c>
      <c r="E356" s="2">
        <v>5261025</v>
      </c>
      <c r="F356" s="2">
        <v>2062322</v>
      </c>
      <c r="G356" s="2">
        <v>1430220</v>
      </c>
      <c r="H356" s="2">
        <v>1231419</v>
      </c>
      <c r="I356" s="11">
        <f>Table1[[#This Row],[Date]]-7</f>
        <v>43812</v>
      </c>
      <c r="J356" s="5">
        <f>IFERROR(VLOOKUP(Table1[[#This Row],[last week date]],Table1[[#All],[Date]:[Orders]],7,FALSE), "NA")</f>
        <v>1308303</v>
      </c>
      <c r="K356" s="5">
        <f>IFERROR(VLOOKUP(Table1[[#This Row],[last week date]],Table1[[#All],[Date]:[Listing]],3,FALSE),"NA")</f>
        <v>22803207</v>
      </c>
      <c r="L356" s="13">
        <f>Table1[[#This Row],[Orders]]/Table1[[#This Row],[Listing]]</f>
        <v>5.5590303348002343E-2</v>
      </c>
      <c r="M356" s="13">
        <f>IFERROR(VLOOKUP(Table1[[#This Row],[last week date]],Table1[[#All],[Date]:[Overall conversion]],11,FALSE),"NA")</f>
        <v>5.7373640470833771E-2</v>
      </c>
      <c r="N356" s="15">
        <f>IFERROR((Table1[[#This Row],[Orders]]/Table1[[#This Row],[Orders of Same day last week]])-1,"NA")</f>
        <v>-5.8766203241909509E-2</v>
      </c>
      <c r="O356" s="12">
        <f>IFERROR(Table1[[#This Row],[Listing]]/Table1[[#This Row],[listing of same day last week]]-1,"NA")</f>
        <v>-2.8571419800732412E-2</v>
      </c>
      <c r="P356" s="6">
        <f>IFERROR(Table1[[#This Row],[Overall conversion]]/Table1[[#This Row],[overall Conversion last week same day]]-1,"NA")</f>
        <v>-3.1082865026457518E-2</v>
      </c>
      <c r="Q356" s="6">
        <f>Table1[[#This Row],[Menu]]/Table1[[#This Row],[Listing]]</f>
        <v>0.23749997009257129</v>
      </c>
      <c r="R356" s="6">
        <f>Table1[[#This Row],[Carts]]/Table1[[#This Row],[Menu]]</f>
        <v>0.39200003801540573</v>
      </c>
      <c r="S356" s="6">
        <f>Table1[[#This Row],[Payments]]/Table1[[#This Row],[Carts]]</f>
        <v>0.69349985113866797</v>
      </c>
      <c r="T356" s="6">
        <f>Table1[[#This Row],[Orders]]/Table1[[#This Row],[Payments]]</f>
        <v>0.8609997063388849</v>
      </c>
      <c r="U356" s="33">
        <f>Table1[[#This Row],[L2M]]/Q349-1</f>
        <v>-8.653845022878659E-2</v>
      </c>
      <c r="V356" s="33">
        <f>Table1[[#This Row],[M2C]]/R349-1</f>
        <v>2.0833374938063809E-2</v>
      </c>
      <c r="W356" s="33">
        <f>Table1[[#This Row],[C2P]]/S349-1</f>
        <v>-4.9999883817654078E-2</v>
      </c>
      <c r="X356" s="33">
        <f>Table1[[#This Row],[P2O]]/T349-1</f>
        <v>9.3749446377510814E-2</v>
      </c>
    </row>
    <row r="357" spans="2:24" x14ac:dyDescent="0.3">
      <c r="B357" s="10">
        <v>43820</v>
      </c>
      <c r="C357" s="8">
        <f>B357</f>
        <v>43820</v>
      </c>
      <c r="D357" s="2">
        <v>46236443</v>
      </c>
      <c r="E357" s="2">
        <v>9321266</v>
      </c>
      <c r="F357" s="2">
        <v>3042461</v>
      </c>
      <c r="G357" s="2">
        <v>1965430</v>
      </c>
      <c r="H357" s="2">
        <v>1502374</v>
      </c>
      <c r="I357" s="11">
        <f>Table1[[#This Row],[Date]]-7</f>
        <v>43813</v>
      </c>
      <c r="J357" s="5">
        <f>IFERROR(VLOOKUP(Table1[[#This Row],[last week date]],Table1[[#All],[Date]:[Orders]],7,FALSE), "NA")</f>
        <v>1783676</v>
      </c>
      <c r="K357" s="5">
        <f>IFERROR(VLOOKUP(Table1[[#This Row],[last week date]],Table1[[#All],[Date]:[Listing]],3,FALSE),"NA")</f>
        <v>45787545</v>
      </c>
      <c r="L357" s="13">
        <f>Table1[[#This Row],[Orders]]/Table1[[#This Row],[Listing]]</f>
        <v>3.2493286734881402E-2</v>
      </c>
      <c r="M357" s="13">
        <f>IFERROR(VLOOKUP(Table1[[#This Row],[last week date]],Table1[[#All],[Date]:[Overall conversion]],11,FALSE),"NA")</f>
        <v>3.8955484510034333E-2</v>
      </c>
      <c r="N357" s="15">
        <f>IFERROR((Table1[[#This Row],[Orders]]/Table1[[#This Row],[Orders of Same day last week]])-1,"NA")</f>
        <v>-0.15770913551564303</v>
      </c>
      <c r="O357" s="12">
        <f>IFERROR(Table1[[#This Row],[Listing]]/Table1[[#This Row],[listing of same day last week]]-1,"NA")</f>
        <v>9.8039324886276535E-3</v>
      </c>
      <c r="P357" s="6">
        <f>IFERROR(Table1[[#This Row],[Overall conversion]]/Table1[[#This Row],[overall Conversion last week same day]]-1,"NA")</f>
        <v>-0.16588672574431385</v>
      </c>
      <c r="Q357" s="6">
        <f>Table1[[#This Row],[Menu]]/Table1[[#This Row],[Listing]]</f>
        <v>0.20159998034450877</v>
      </c>
      <c r="R357" s="6">
        <f>Table1[[#This Row],[Carts]]/Table1[[#This Row],[Menu]]</f>
        <v>0.32639997614058003</v>
      </c>
      <c r="S357" s="6">
        <f>Table1[[#This Row],[Payments]]/Table1[[#This Row],[Carts]]</f>
        <v>0.64600006376416985</v>
      </c>
      <c r="T357" s="6">
        <f>Table1[[#This Row],[Orders]]/Table1[[#This Row],[Payments]]</f>
        <v>0.7643996479141969</v>
      </c>
      <c r="U357" s="33">
        <f>Table1[[#This Row],[L2M]]/Q350-1</f>
        <v>-8.969747689047125E-8</v>
      </c>
      <c r="V357" s="33">
        <f>Table1[[#This Row],[M2C]]/R350-1</f>
        <v>-6.7961145586713623E-2</v>
      </c>
      <c r="W357" s="33">
        <f>Table1[[#This Row],[C2P]]/S350-1</f>
        <v>-5.9405855377534955E-2</v>
      </c>
      <c r="X357" s="33">
        <f>Table1[[#This Row],[P2O]]/T350-1</f>
        <v>-4.8543837382359012E-2</v>
      </c>
    </row>
    <row r="358" spans="2:24" x14ac:dyDescent="0.3">
      <c r="B358" s="10">
        <v>43821</v>
      </c>
      <c r="C358" s="8">
        <f>B358</f>
        <v>43821</v>
      </c>
      <c r="D358" s="2">
        <v>43094160</v>
      </c>
      <c r="E358" s="2">
        <v>9140271</v>
      </c>
      <c r="F358" s="2">
        <v>3263076</v>
      </c>
      <c r="G358" s="2">
        <v>2107947</v>
      </c>
      <c r="H358" s="2">
        <v>1677083</v>
      </c>
      <c r="I358" s="11">
        <f>Table1[[#This Row],[Date]]-7</f>
        <v>43814</v>
      </c>
      <c r="J358" s="5">
        <f>IFERROR(VLOOKUP(Table1[[#This Row],[last week date]],Table1[[#All],[Date]:[Orders]],7,FALSE), "NA")</f>
        <v>1385685</v>
      </c>
      <c r="K358" s="5">
        <f>IFERROR(VLOOKUP(Table1[[#This Row],[last week date]],Table1[[#All],[Date]:[Listing]],3,FALSE),"NA")</f>
        <v>43094160</v>
      </c>
      <c r="L358" s="13">
        <f>Table1[[#This Row],[Orders]]/Table1[[#This Row],[Listing]]</f>
        <v>3.8916711684367444E-2</v>
      </c>
      <c r="M358" s="13">
        <f>IFERROR(VLOOKUP(Table1[[#This Row],[last week date]],Table1[[#All],[Date]:[Overall conversion]],11,FALSE),"NA")</f>
        <v>3.2154820978062923E-2</v>
      </c>
      <c r="N358" s="15">
        <f>IFERROR((Table1[[#This Row],[Orders]]/Table1[[#This Row],[Orders of Same day last week]])-1,"NA")</f>
        <v>0.21029166080314066</v>
      </c>
      <c r="O358" s="12">
        <f>IFERROR(Table1[[#This Row],[Listing]]/Table1[[#This Row],[listing of same day last week]]-1,"NA")</f>
        <v>0</v>
      </c>
      <c r="P358" s="6">
        <f>IFERROR(Table1[[#This Row],[Overall conversion]]/Table1[[#This Row],[overall Conversion last week same day]]-1,"NA")</f>
        <v>0.21029166080314066</v>
      </c>
      <c r="Q358" s="6">
        <f>Table1[[#This Row],[Menu]]/Table1[[#This Row],[Listing]]</f>
        <v>0.21209999220311987</v>
      </c>
      <c r="R358" s="6">
        <f>Table1[[#This Row],[Carts]]/Table1[[#This Row],[Menu]]</f>
        <v>0.35699991827375799</v>
      </c>
      <c r="S358" s="6">
        <f>Table1[[#This Row],[Payments]]/Table1[[#This Row],[Carts]]</f>
        <v>0.64599997057990677</v>
      </c>
      <c r="T358" s="6">
        <f>Table1[[#This Row],[Orders]]/Table1[[#This Row],[Payments]]</f>
        <v>0.79560017400817007</v>
      </c>
      <c r="U358" s="33">
        <f>Table1[[#This Row],[L2M]]/Q351-1</f>
        <v>5.2083374099396229E-2</v>
      </c>
      <c r="V358" s="33">
        <f>Table1[[#This Row],[M2C]]/R351-1</f>
        <v>0.10526313568085044</v>
      </c>
      <c r="W358" s="33">
        <f>Table1[[#This Row],[C2P]]/S351-1</f>
        <v>-1.3490768735469061E-7</v>
      </c>
      <c r="X358" s="33">
        <f>Table1[[#This Row],[P2O]]/T351-1</f>
        <v>4.0816711906140668E-2</v>
      </c>
    </row>
    <row r="359" spans="2:24" x14ac:dyDescent="0.3">
      <c r="B359" s="10">
        <v>43822</v>
      </c>
      <c r="C359" s="8">
        <f>B359</f>
        <v>43822</v>
      </c>
      <c r="D359" s="2">
        <v>21500167</v>
      </c>
      <c r="E359" s="2">
        <v>5106289</v>
      </c>
      <c r="F359" s="2">
        <v>1940390</v>
      </c>
      <c r="G359" s="2">
        <v>1430649</v>
      </c>
      <c r="H359" s="2">
        <v>1196595</v>
      </c>
      <c r="I359" s="11">
        <f>Table1[[#This Row],[Date]]-7</f>
        <v>43815</v>
      </c>
      <c r="J359" s="5">
        <f>IFERROR(VLOOKUP(Table1[[#This Row],[last week date]],Table1[[#All],[Date]:[Orders]],7,FALSE), "NA")</f>
        <v>1324939</v>
      </c>
      <c r="K359" s="5">
        <f>IFERROR(VLOOKUP(Table1[[#This Row],[last week date]],Table1[[#All],[Date]:[Listing]],3,FALSE),"NA")</f>
        <v>21282993</v>
      </c>
      <c r="L359" s="13">
        <f>Table1[[#This Row],[Orders]]/Table1[[#This Row],[Listing]]</f>
        <v>5.5655149097213988E-2</v>
      </c>
      <c r="M359" s="13">
        <f>IFERROR(VLOOKUP(Table1[[#This Row],[last week date]],Table1[[#All],[Date]:[Overall conversion]],11,FALSE),"NA")</f>
        <v>6.2253415203397382E-2</v>
      </c>
      <c r="N359" s="15">
        <f>IFERROR((Table1[[#This Row],[Orders]]/Table1[[#This Row],[Orders of Same day last week]])-1,"NA")</f>
        <v>-9.6867855803172809E-2</v>
      </c>
      <c r="O359" s="12">
        <f>IFERROR(Table1[[#This Row],[Listing]]/Table1[[#This Row],[listing of same day last week]]-1,"NA")</f>
        <v>1.0204109920066262E-2</v>
      </c>
      <c r="P359" s="6">
        <f>IFERROR(Table1[[#This Row],[Overall conversion]]/Table1[[#This Row],[overall Conversion last week same day]]-1,"NA")</f>
        <v>-0.10599042774802347</v>
      </c>
      <c r="Q359" s="6">
        <f>Table1[[#This Row],[Menu]]/Table1[[#This Row],[Listing]]</f>
        <v>0.23749996918628585</v>
      </c>
      <c r="R359" s="6">
        <f>Table1[[#This Row],[Carts]]/Table1[[#This Row],[Menu]]</f>
        <v>0.38000003525064874</v>
      </c>
      <c r="S359" s="6">
        <f>Table1[[#This Row],[Payments]]/Table1[[#This Row],[Carts]]</f>
        <v>0.73729971809790817</v>
      </c>
      <c r="T359" s="6">
        <f>Table1[[#This Row],[Orders]]/Table1[[#This Row],[Payments]]</f>
        <v>0.83640012330068381</v>
      </c>
      <c r="U359" s="33">
        <f>Table1[[#This Row],[L2M]]/Q352-1</f>
        <v>-6.8627534921663846E-2</v>
      </c>
      <c r="V359" s="33">
        <f>Table1[[#This Row],[M2C]]/R352-1</f>
        <v>-6.8627152588958129E-2</v>
      </c>
      <c r="W359" s="33">
        <f>Table1[[#This Row],[C2P]]/S352-1</f>
        <v>3.0612073875067258E-2</v>
      </c>
      <c r="X359" s="33">
        <f>Table1[[#This Row],[P2O]]/T352-1</f>
        <v>-5.5760874029253671E-8</v>
      </c>
    </row>
    <row r="360" spans="2:24" x14ac:dyDescent="0.3">
      <c r="B360" s="10">
        <v>43823</v>
      </c>
      <c r="C360" s="8">
        <f>B360</f>
        <v>43823</v>
      </c>
      <c r="D360" s="2">
        <v>21282993</v>
      </c>
      <c r="E360" s="2">
        <v>5320748</v>
      </c>
      <c r="F360" s="2">
        <v>2107016</v>
      </c>
      <c r="G360" s="2">
        <v>1568884</v>
      </c>
      <c r="H360" s="2">
        <v>1312214</v>
      </c>
      <c r="I360" s="11">
        <f>Table1[[#This Row],[Date]]-7</f>
        <v>43816</v>
      </c>
      <c r="J360" s="5">
        <f>IFERROR(VLOOKUP(Table1[[#This Row],[last week date]],Table1[[#All],[Date]:[Orders]],7,FALSE), "NA")</f>
        <v>1104375</v>
      </c>
      <c r="K360" s="5">
        <f>IFERROR(VLOOKUP(Table1[[#This Row],[last week date]],Table1[[#All],[Date]:[Listing]],3,FALSE),"NA")</f>
        <v>21065820</v>
      </c>
      <c r="L360" s="13">
        <f>Table1[[#This Row],[Orders]]/Table1[[#This Row],[Listing]]</f>
        <v>6.1655519973154153E-2</v>
      </c>
      <c r="M360" s="13">
        <f>IFERROR(VLOOKUP(Table1[[#This Row],[last week date]],Table1[[#All],[Date]:[Overall conversion]],11,FALSE),"NA")</f>
        <v>5.2424970876994104E-2</v>
      </c>
      <c r="N360" s="15">
        <f>IFERROR((Table1[[#This Row],[Orders]]/Table1[[#This Row],[Orders of Same day last week]])-1,"NA")</f>
        <v>0.18819603848330502</v>
      </c>
      <c r="O360" s="12">
        <f>IFERROR(Table1[[#This Row],[Listing]]/Table1[[#This Row],[listing of same day last week]]-1,"NA")</f>
        <v>1.0309259264533743E-2</v>
      </c>
      <c r="P360" s="6">
        <f>IFERROR(Table1[[#This Row],[Overall conversion]]/Table1[[#This Row],[overall Conversion last week same day]]-1,"NA")</f>
        <v>0.17607161132846216</v>
      </c>
      <c r="Q360" s="6">
        <f>Table1[[#This Row],[Menu]]/Table1[[#This Row],[Listing]]</f>
        <v>0.24999998825353181</v>
      </c>
      <c r="R360" s="6">
        <f>Table1[[#This Row],[Carts]]/Table1[[#This Row],[Menu]]</f>
        <v>0.39599996090775208</v>
      </c>
      <c r="S360" s="6">
        <f>Table1[[#This Row],[Payments]]/Table1[[#This Row],[Carts]]</f>
        <v>0.74459994608488977</v>
      </c>
      <c r="T360" s="6">
        <f>Table1[[#This Row],[Orders]]/Table1[[#This Row],[Payments]]</f>
        <v>0.83639963184021249</v>
      </c>
      <c r="U360" s="33">
        <f>Table1[[#This Row],[L2M]]/Q353-1</f>
        <v>3.0927857245267365E-2</v>
      </c>
      <c r="V360" s="33">
        <f>Table1[[#This Row],[M2C]]/R353-1</f>
        <v>1.7612831570978926E-7</v>
      </c>
      <c r="W360" s="33">
        <f>Table1[[#This Row],[C2P]]/S353-1</f>
        <v>7.3683998851269639E-2</v>
      </c>
      <c r="X360" s="33">
        <f>Table1[[#This Row],[P2O]]/T353-1</f>
        <v>6.2499989498805641E-2</v>
      </c>
    </row>
    <row r="361" spans="2:24" x14ac:dyDescent="0.3">
      <c r="B361" s="10">
        <v>43824</v>
      </c>
      <c r="C361" s="8">
        <f>B361</f>
        <v>43824</v>
      </c>
      <c r="D361" s="2">
        <v>20631473</v>
      </c>
      <c r="E361" s="2">
        <v>5261025</v>
      </c>
      <c r="F361" s="2">
        <v>2167542</v>
      </c>
      <c r="G361" s="2">
        <v>1582306</v>
      </c>
      <c r="H361" s="2">
        <v>1258566</v>
      </c>
      <c r="I361" s="11">
        <f>Table1[[#This Row],[Date]]-7</f>
        <v>43817</v>
      </c>
      <c r="J361" s="5">
        <f>IFERROR(VLOOKUP(Table1[[#This Row],[last week date]],Table1[[#All],[Date]:[Orders]],7,FALSE), "NA")</f>
        <v>1284054</v>
      </c>
      <c r="K361" s="5">
        <f>IFERROR(VLOOKUP(Table1[[#This Row],[last week date]],Table1[[#All],[Date]:[Listing]],3,FALSE),"NA")</f>
        <v>22368860</v>
      </c>
      <c r="L361" s="13">
        <f>Table1[[#This Row],[Orders]]/Table1[[#This Row],[Listing]]</f>
        <v>6.1002236728322792E-2</v>
      </c>
      <c r="M361" s="13">
        <f>IFERROR(VLOOKUP(Table1[[#This Row],[last week date]],Table1[[#All],[Date]:[Overall conversion]],11,FALSE),"NA")</f>
        <v>5.7403640596793933E-2</v>
      </c>
      <c r="N361" s="15">
        <f>IFERROR((Table1[[#This Row],[Orders]]/Table1[[#This Row],[Orders of Same day last week]])-1,"NA")</f>
        <v>-1.9849632492091485E-2</v>
      </c>
      <c r="O361" s="12">
        <f>IFERROR(Table1[[#This Row],[Listing]]/Table1[[#This Row],[listing of same day last week]]-1,"NA")</f>
        <v>-7.7669894666066996E-2</v>
      </c>
      <c r="P361" s="6">
        <f>IFERROR(Table1[[#This Row],[Overall conversion]]/Table1[[#This Row],[overall Conversion last week same day]]-1,"NA")</f>
        <v>6.2689336322857558E-2</v>
      </c>
      <c r="Q361" s="6">
        <f>Table1[[#This Row],[Menu]]/Table1[[#This Row],[Listing]]</f>
        <v>0.25499997019117343</v>
      </c>
      <c r="R361" s="6">
        <f>Table1[[#This Row],[Carts]]/Table1[[#This Row],[Menu]]</f>
        <v>0.41199994297689141</v>
      </c>
      <c r="S361" s="6">
        <f>Table1[[#This Row],[Payments]]/Table1[[#This Row],[Carts]]</f>
        <v>0.73000015685970565</v>
      </c>
      <c r="T361" s="6">
        <f>Table1[[#This Row],[Orders]]/Table1[[#This Row],[Payments]]</f>
        <v>0.79539987840531479</v>
      </c>
      <c r="U361" s="33">
        <f>Table1[[#This Row],[L2M]]/Q354-1</f>
        <v>5.1546375448807247E-2</v>
      </c>
      <c r="V361" s="33">
        <f>Table1[[#This Row],[M2C]]/R354-1</f>
        <v>6.1855434340853055E-2</v>
      </c>
      <c r="W361" s="33">
        <f>Table1[[#This Row],[C2P]]/S354-1</f>
        <v>-3.8460964053912527E-2</v>
      </c>
      <c r="X361" s="33">
        <f>Table1[[#This Row],[P2O]]/T354-1</f>
        <v>-1.0204265936908374E-2</v>
      </c>
    </row>
    <row r="362" spans="2:24" x14ac:dyDescent="0.3">
      <c r="B362" s="10">
        <v>43825</v>
      </c>
      <c r="C362" s="8">
        <f>B362</f>
        <v>43825</v>
      </c>
      <c r="D362" s="2">
        <v>20631473</v>
      </c>
      <c r="E362" s="2">
        <v>5209447</v>
      </c>
      <c r="F362" s="2">
        <v>2146292</v>
      </c>
      <c r="G362" s="2">
        <v>1645132</v>
      </c>
      <c r="H362" s="2">
        <v>1295048</v>
      </c>
      <c r="I362" s="11">
        <f>Table1[[#This Row],[Date]]-7</f>
        <v>43818</v>
      </c>
      <c r="J362" s="5">
        <f>IFERROR(VLOOKUP(Table1[[#This Row],[last week date]],Table1[[#All],[Date]:[Orders]],7,FALSE), "NA")</f>
        <v>1211187</v>
      </c>
      <c r="K362" s="5">
        <f>IFERROR(VLOOKUP(Table1[[#This Row],[last week date]],Table1[[#All],[Date]:[Listing]],3,FALSE),"NA")</f>
        <v>21065820</v>
      </c>
      <c r="L362" s="13">
        <f>Table1[[#This Row],[Orders]]/Table1[[#This Row],[Listing]]</f>
        <v>6.2770506012828076E-2</v>
      </c>
      <c r="M362" s="13">
        <f>IFERROR(VLOOKUP(Table1[[#This Row],[last week date]],Table1[[#All],[Date]:[Overall conversion]],11,FALSE),"NA")</f>
        <v>5.7495364528890876E-2</v>
      </c>
      <c r="N362" s="15">
        <f>IFERROR((Table1[[#This Row],[Orders]]/Table1[[#This Row],[Orders of Same day last week]])-1,"NA")</f>
        <v>6.9238688988570773E-2</v>
      </c>
      <c r="O362" s="12">
        <f>IFERROR(Table1[[#This Row],[Listing]]/Table1[[#This Row],[listing of same day last week]]-1,"NA")</f>
        <v>-2.0618565999329763E-2</v>
      </c>
      <c r="P362" s="6">
        <f>IFERROR(Table1[[#This Row],[Overall conversion]]/Table1[[#This Row],[overall Conversion last week same day]]-1,"NA")</f>
        <v>9.1748987542926042E-2</v>
      </c>
      <c r="Q362" s="6">
        <f>Table1[[#This Row],[Menu]]/Table1[[#This Row],[Listing]]</f>
        <v>0.25250000327170047</v>
      </c>
      <c r="R362" s="6">
        <f>Table1[[#This Row],[Carts]]/Table1[[#This Row],[Menu]]</f>
        <v>0.41199996851873144</v>
      </c>
      <c r="S362" s="6">
        <f>Table1[[#This Row],[Payments]]/Table1[[#This Row],[Carts]]</f>
        <v>0.76649961887758045</v>
      </c>
      <c r="T362" s="6">
        <f>Table1[[#This Row],[Orders]]/Table1[[#This Row],[Payments]]</f>
        <v>0.78720005446371477</v>
      </c>
      <c r="U362" s="33">
        <f>Table1[[#This Row],[L2M]]/Q355-1</f>
        <v>2.0202121474216073E-2</v>
      </c>
      <c r="V362" s="33">
        <f>Table1[[#This Row],[M2C]]/R355-1</f>
        <v>4.0403880280238225E-2</v>
      </c>
      <c r="W362" s="33">
        <f>Table1[[#This Row],[C2P]]/S355-1</f>
        <v>4.9999847141527276E-2</v>
      </c>
      <c r="X362" s="33">
        <f>Table1[[#This Row],[P2O]]/T355-1</f>
        <v>-2.0407669098314374E-2</v>
      </c>
    </row>
    <row r="363" spans="2:24" x14ac:dyDescent="0.3">
      <c r="B363" s="10">
        <v>43826</v>
      </c>
      <c r="C363" s="8">
        <f>B363</f>
        <v>43826</v>
      </c>
      <c r="D363" s="2">
        <v>22368860</v>
      </c>
      <c r="E363" s="2">
        <v>5648137</v>
      </c>
      <c r="F363" s="2">
        <v>2349625</v>
      </c>
      <c r="G363" s="2">
        <v>1629465</v>
      </c>
      <c r="H363" s="2">
        <v>1309438</v>
      </c>
      <c r="I363" s="11">
        <f>Table1[[#This Row],[Date]]-7</f>
        <v>43819</v>
      </c>
      <c r="J363" s="5">
        <f>IFERROR(VLOOKUP(Table1[[#This Row],[last week date]],Table1[[#All],[Date]:[Orders]],7,FALSE), "NA")</f>
        <v>1231419</v>
      </c>
      <c r="K363" s="5">
        <f>IFERROR(VLOOKUP(Table1[[#This Row],[last week date]],Table1[[#All],[Date]:[Listing]],3,FALSE),"NA")</f>
        <v>22151687</v>
      </c>
      <c r="L363" s="13">
        <f>Table1[[#This Row],[Orders]]/Table1[[#This Row],[Listing]]</f>
        <v>5.8538432445819771E-2</v>
      </c>
      <c r="M363" s="13">
        <f>IFERROR(VLOOKUP(Table1[[#This Row],[last week date]],Table1[[#All],[Date]:[Overall conversion]],11,FALSE),"NA")</f>
        <v>5.5590303348002343E-2</v>
      </c>
      <c r="N363" s="15">
        <f>IFERROR((Table1[[#This Row],[Orders]]/Table1[[#This Row],[Orders of Same day last week]])-1,"NA")</f>
        <v>6.335698896963593E-2</v>
      </c>
      <c r="O363" s="12">
        <f>IFERROR(Table1[[#This Row],[Listing]]/Table1[[#This Row],[listing of same day last week]]-1,"NA")</f>
        <v>9.80390342279569E-3</v>
      </c>
      <c r="P363" s="6">
        <f>IFERROR(Table1[[#This Row],[Overall conversion]]/Table1[[#This Row],[overall Conversion last week same day]]-1,"NA")</f>
        <v>5.3033153630440921E-2</v>
      </c>
      <c r="Q363" s="6">
        <f>Table1[[#This Row],[Menu]]/Table1[[#This Row],[Listing]]</f>
        <v>0.25249999329424921</v>
      </c>
      <c r="R363" s="6">
        <f>Table1[[#This Row],[Carts]]/Table1[[#This Row],[Menu]]</f>
        <v>0.41600000141639626</v>
      </c>
      <c r="S363" s="6">
        <f>Table1[[#This Row],[Payments]]/Table1[[#This Row],[Carts]]</f>
        <v>0.69350002659998933</v>
      </c>
      <c r="T363" s="6">
        <f>Table1[[#This Row],[Orders]]/Table1[[#This Row],[Payments]]</f>
        <v>0.80359995458632127</v>
      </c>
      <c r="U363" s="33">
        <f>Table1[[#This Row],[L2M]]/Q356-1</f>
        <v>6.3158000381352997E-2</v>
      </c>
      <c r="V363" s="33">
        <f>Table1[[#This Row],[M2C]]/R356-1</f>
        <v>6.1224390493674674E-2</v>
      </c>
      <c r="W363" s="33">
        <f>Table1[[#This Row],[C2P]]/S356-1</f>
        <v>2.5300844841424919E-7</v>
      </c>
      <c r="X363" s="33">
        <f>Table1[[#This Row],[P2O]]/T356-1</f>
        <v>-6.6666401080015425E-2</v>
      </c>
    </row>
    <row r="364" spans="2:24" x14ac:dyDescent="0.3">
      <c r="B364" s="10">
        <v>43827</v>
      </c>
      <c r="C364" s="8">
        <f>B364</f>
        <v>43827</v>
      </c>
      <c r="D364" s="2">
        <v>45338648</v>
      </c>
      <c r="E364" s="2">
        <v>9521116</v>
      </c>
      <c r="F364" s="2">
        <v>3269551</v>
      </c>
      <c r="G364" s="2">
        <v>2201061</v>
      </c>
      <c r="H364" s="2">
        <v>1768333</v>
      </c>
      <c r="I364" s="11">
        <f>Table1[[#This Row],[Date]]-7</f>
        <v>43820</v>
      </c>
      <c r="J364" s="5">
        <f>IFERROR(VLOOKUP(Table1[[#This Row],[last week date]],Table1[[#All],[Date]:[Orders]],7,FALSE), "NA")</f>
        <v>1502374</v>
      </c>
      <c r="K364" s="5">
        <f>IFERROR(VLOOKUP(Table1[[#This Row],[last week date]],Table1[[#All],[Date]:[Listing]],3,FALSE),"NA")</f>
        <v>46236443</v>
      </c>
      <c r="L364" s="13">
        <f>Table1[[#This Row],[Orders]]/Table1[[#This Row],[Listing]]</f>
        <v>3.9002773086661079E-2</v>
      </c>
      <c r="M364" s="13">
        <f>IFERROR(VLOOKUP(Table1[[#This Row],[last week date]],Table1[[#All],[Date]:[Overall conversion]],11,FALSE),"NA")</f>
        <v>3.2493286734881402E-2</v>
      </c>
      <c r="N364" s="15">
        <f>IFERROR((Table1[[#This Row],[Orders]]/Table1[[#This Row],[Orders of Same day last week]])-1,"NA")</f>
        <v>0.17702582712427128</v>
      </c>
      <c r="O364" s="12">
        <f>IFERROR(Table1[[#This Row],[Listing]]/Table1[[#This Row],[listing of same day last week]]-1,"NA")</f>
        <v>-1.9417475518175187E-2</v>
      </c>
      <c r="P364" s="6">
        <f>IFERROR(Table1[[#This Row],[Overall conversion]]/Table1[[#This Row],[overall Conversion last week same day]]-1,"NA")</f>
        <v>0.2003332689885069</v>
      </c>
      <c r="Q364" s="6">
        <f>Table1[[#This Row],[Menu]]/Table1[[#This Row],[Listing]]</f>
        <v>0.20999999823550097</v>
      </c>
      <c r="R364" s="6">
        <f>Table1[[#This Row],[Carts]]/Table1[[#This Row],[Menu]]</f>
        <v>0.34339997538103728</v>
      </c>
      <c r="S364" s="6">
        <f>Table1[[#This Row],[Payments]]/Table1[[#This Row],[Carts]]</f>
        <v>0.6731997757490249</v>
      </c>
      <c r="T364" s="6">
        <f>Table1[[#This Row],[Orders]]/Table1[[#This Row],[Payments]]</f>
        <v>0.80340026923379226</v>
      </c>
      <c r="U364" s="33">
        <f>Table1[[#This Row],[L2M]]/Q357-1</f>
        <v>4.1666759474071613E-2</v>
      </c>
      <c r="V364" s="33">
        <f>Table1[[#This Row],[M2C]]/R357-1</f>
        <v>5.2083334813527671E-2</v>
      </c>
      <c r="W364" s="33">
        <f>Table1[[#This Row],[C2P]]/S357-1</f>
        <v>4.2104813158013288E-2</v>
      </c>
      <c r="X364" s="33">
        <f>Table1[[#This Row],[P2O]]/T357-1</f>
        <v>5.1021244483845152E-2</v>
      </c>
    </row>
    <row r="365" spans="2:24" x14ac:dyDescent="0.3">
      <c r="B365" s="10">
        <v>43828</v>
      </c>
      <c r="C365" s="8">
        <f>B365</f>
        <v>43828</v>
      </c>
      <c r="D365" s="2">
        <v>43543058</v>
      </c>
      <c r="E365" s="2">
        <v>8778280</v>
      </c>
      <c r="F365" s="2">
        <v>3133846</v>
      </c>
      <c r="G365" s="2">
        <v>2109705</v>
      </c>
      <c r="H365" s="2">
        <v>1596202</v>
      </c>
      <c r="I365" s="11">
        <f>Table1[[#This Row],[Date]]-7</f>
        <v>43821</v>
      </c>
      <c r="J365" s="5">
        <f>IFERROR(VLOOKUP(Table1[[#This Row],[last week date]],Table1[[#All],[Date]:[Orders]],7,FALSE), "NA")</f>
        <v>1677083</v>
      </c>
      <c r="K365" s="5">
        <f>IFERROR(VLOOKUP(Table1[[#This Row],[last week date]],Table1[[#All],[Date]:[Listing]],3,FALSE),"NA")</f>
        <v>43094160</v>
      </c>
      <c r="L365" s="13">
        <f>Table1[[#This Row],[Orders]]/Table1[[#This Row],[Listing]]</f>
        <v>3.6658013316382146E-2</v>
      </c>
      <c r="M365" s="13">
        <f>IFERROR(VLOOKUP(Table1[[#This Row],[last week date]],Table1[[#All],[Date]:[Overall conversion]],11,FALSE),"NA")</f>
        <v>3.8916711684367444E-2</v>
      </c>
      <c r="N365" s="15">
        <f>IFERROR((Table1[[#This Row],[Orders]]/Table1[[#This Row],[Orders of Same day last week]])-1,"NA")</f>
        <v>-4.8227189709752039E-2</v>
      </c>
      <c r="O365" s="12">
        <f>IFERROR(Table1[[#This Row],[Listing]]/Table1[[#This Row],[listing of same day last week]]-1,"NA")</f>
        <v>1.0416678269166812E-2</v>
      </c>
      <c r="P365" s="6">
        <f>IFERROR(Table1[[#This Row],[Overall conversion]]/Table1[[#This Row],[overall Conversion last week same day]]-1,"NA")</f>
        <v>-5.8039291353914724E-2</v>
      </c>
      <c r="Q365" s="6">
        <f>Table1[[#This Row],[Menu]]/Table1[[#This Row],[Listing]]</f>
        <v>0.2015999886824669</v>
      </c>
      <c r="R365" s="6">
        <f>Table1[[#This Row],[Carts]]/Table1[[#This Row],[Menu]]</f>
        <v>0.35700000455670133</v>
      </c>
      <c r="S365" s="6">
        <f>Table1[[#This Row],[Payments]]/Table1[[#This Row],[Carts]]</f>
        <v>0.67319995941089639</v>
      </c>
      <c r="T365" s="6">
        <f>Table1[[#This Row],[Orders]]/Table1[[#This Row],[Payments]]</f>
        <v>0.75659961937806475</v>
      </c>
      <c r="U365" s="33">
        <f>Table1[[#This Row],[L2M]]/Q358-1</f>
        <v>-4.9504968913895664E-2</v>
      </c>
      <c r="V365" s="33">
        <f>Table1[[#This Row],[M2C]]/R358-1</f>
        <v>2.4168897216902963E-7</v>
      </c>
      <c r="W365" s="33">
        <f>Table1[[#This Row],[C2P]]/S358-1</f>
        <v>4.2105247785959588E-2</v>
      </c>
      <c r="X365" s="33">
        <f>Table1[[#This Row],[P2O]]/T358-1</f>
        <v>-4.9020294243556584E-2</v>
      </c>
    </row>
    <row r="366" spans="2:24" x14ac:dyDescent="0.3">
      <c r="B366" s="10">
        <v>43829</v>
      </c>
      <c r="C366" s="8">
        <f>B366</f>
        <v>43829</v>
      </c>
      <c r="D366" s="2">
        <v>22151687</v>
      </c>
      <c r="E366" s="2">
        <v>5316404</v>
      </c>
      <c r="F366" s="2">
        <v>2041499</v>
      </c>
      <c r="G366" s="2">
        <v>1415779</v>
      </c>
      <c r="H366" s="2">
        <v>1172548</v>
      </c>
      <c r="I366" s="11">
        <f>Table1[[#This Row],[Date]]-7</f>
        <v>43822</v>
      </c>
      <c r="J366" s="5">
        <f>IFERROR(VLOOKUP(Table1[[#This Row],[last week date]],Table1[[#All],[Date]:[Orders]],7,FALSE), "NA")</f>
        <v>1196595</v>
      </c>
      <c r="K366" s="5">
        <f>IFERROR(VLOOKUP(Table1[[#This Row],[last week date]],Table1[[#All],[Date]:[Listing]],3,FALSE),"NA")</f>
        <v>21500167</v>
      </c>
      <c r="L366" s="13">
        <f>Table1[[#This Row],[Orders]]/Table1[[#This Row],[Listing]]</f>
        <v>5.2932672802753128E-2</v>
      </c>
      <c r="M366" s="13">
        <f>IFERROR(VLOOKUP(Table1[[#This Row],[last week date]],Table1[[#All],[Date]:[Overall conversion]],11,FALSE),"NA")</f>
        <v>5.5655149097213988E-2</v>
      </c>
      <c r="N366" s="15">
        <f>IFERROR((Table1[[#This Row],[Orders]]/Table1[[#This Row],[Orders of Same day last week]])-1,"NA")</f>
        <v>-2.0096189604669967E-2</v>
      </c>
      <c r="O366" s="12">
        <f>IFERROR(Table1[[#This Row],[Listing]]/Table1[[#This Row],[listing of same day last week]]-1,"NA")</f>
        <v>3.0303020437004058E-2</v>
      </c>
      <c r="P366" s="6">
        <f>IFERROR(Table1[[#This Row],[Overall conversion]]/Table1[[#This Row],[overall Conversion last week same day]]-1,"NA")</f>
        <v>-4.8916880802986507E-2</v>
      </c>
      <c r="Q366" s="6">
        <f>Table1[[#This Row],[Menu]]/Table1[[#This Row],[Listing]]</f>
        <v>0.23999996027390599</v>
      </c>
      <c r="R366" s="6">
        <f>Table1[[#This Row],[Carts]]/Table1[[#This Row],[Menu]]</f>
        <v>0.38399997441879885</v>
      </c>
      <c r="S366" s="6">
        <f>Table1[[#This Row],[Payments]]/Table1[[#This Row],[Carts]]</f>
        <v>0.69349972740618537</v>
      </c>
      <c r="T366" s="6">
        <f>Table1[[#This Row],[Orders]]/Table1[[#This Row],[Payments]]</f>
        <v>0.82819988147867707</v>
      </c>
      <c r="U366" s="33">
        <f>Table1[[#This Row],[L2M]]/Q359-1</f>
        <v>1.0526279629363922E-2</v>
      </c>
      <c r="V366" s="33">
        <f>Table1[[#This Row],[M2C]]/R359-1</f>
        <v>1.0526154729200821E-2</v>
      </c>
      <c r="W366" s="33">
        <f>Table1[[#This Row],[C2P]]/S359-1</f>
        <v>-5.940595068274046E-2</v>
      </c>
      <c r="X366" s="33">
        <f>Table1[[#This Row],[P2O]]/T359-1</f>
        <v>-9.8042092457448771E-3</v>
      </c>
    </row>
    <row r="367" spans="2:24" x14ac:dyDescent="0.3">
      <c r="B367" s="10">
        <v>43830</v>
      </c>
      <c r="C367" s="8">
        <f>B367</f>
        <v>43830</v>
      </c>
      <c r="D367" s="2">
        <v>21934513</v>
      </c>
      <c r="E367" s="2">
        <v>5319119</v>
      </c>
      <c r="F367" s="2">
        <v>2106371</v>
      </c>
      <c r="G367" s="2">
        <v>1491521</v>
      </c>
      <c r="H367" s="2">
        <v>1284200</v>
      </c>
      <c r="I367" s="11">
        <f>Table1[[#This Row],[Date]]-7</f>
        <v>43823</v>
      </c>
      <c r="J367" s="5">
        <f>IFERROR(VLOOKUP(Table1[[#This Row],[last week date]],Table1[[#All],[Date]:[Orders]],7,FALSE), "NA")</f>
        <v>1312214</v>
      </c>
      <c r="K367" s="5">
        <f>IFERROR(VLOOKUP(Table1[[#This Row],[last week date]],Table1[[#All],[Date]:[Listing]],3,FALSE),"NA")</f>
        <v>21282993</v>
      </c>
      <c r="L367" s="13">
        <f>Table1[[#This Row],[Orders]]/Table1[[#This Row],[Listing]]</f>
        <v>5.854700307228157E-2</v>
      </c>
      <c r="M367" s="13">
        <f>IFERROR(VLOOKUP(Table1[[#This Row],[last week date]],Table1[[#All],[Date]:[Overall conversion]],11,FALSE),"NA")</f>
        <v>6.1655519973154153E-2</v>
      </c>
      <c r="N367" s="15">
        <f>IFERROR((Table1[[#This Row],[Orders]]/Table1[[#This Row],[Orders of Same day last week]])-1,"NA")</f>
        <v>-2.1348651972925126E-2</v>
      </c>
      <c r="O367" s="12">
        <f>IFERROR(Table1[[#This Row],[Listing]]/Table1[[#This Row],[listing of same day last week]]-1,"NA")</f>
        <v>3.061223578845329E-2</v>
      </c>
      <c r="P367" s="6">
        <f>IFERROR(Table1[[#This Row],[Overall conversion]]/Table1[[#This Row],[overall Conversion last week same day]]-1,"NA")</f>
        <v>-5.0417495501231424E-2</v>
      </c>
      <c r="Q367" s="6">
        <f>Table1[[#This Row],[Menu]]/Table1[[#This Row],[Listing]]</f>
        <v>0.24249998164992312</v>
      </c>
      <c r="R367" s="6">
        <f>Table1[[#This Row],[Carts]]/Table1[[#This Row],[Menu]]</f>
        <v>0.39599997668786879</v>
      </c>
      <c r="S367" s="6">
        <f>Table1[[#This Row],[Payments]]/Table1[[#This Row],[Carts]]</f>
        <v>0.70809985515372176</v>
      </c>
      <c r="T367" s="6">
        <f>Table1[[#This Row],[Orders]]/Table1[[#This Row],[Payments]]</f>
        <v>0.86100028092128778</v>
      </c>
      <c r="U367" s="33">
        <f>Table1[[#This Row],[L2M]]/Q360-1</f>
        <v>-3.0000027824012232E-2</v>
      </c>
      <c r="V367" s="33">
        <f>Table1[[#This Row],[M2C]]/R360-1</f>
        <v>3.9848783606188931E-8</v>
      </c>
      <c r="W367" s="33">
        <f>Table1[[#This Row],[C2P]]/S360-1</f>
        <v>-4.9019733513392949E-2</v>
      </c>
      <c r="X367" s="33">
        <f>Table1[[#This Row],[P2O]]/T360-1</f>
        <v>2.941255369392004E-2</v>
      </c>
    </row>
    <row r="368" spans="2:24" x14ac:dyDescent="0.3">
      <c r="B368" s="10">
        <v>43831</v>
      </c>
      <c r="C368" s="8">
        <f>B368</f>
        <v>43831</v>
      </c>
      <c r="D368" s="2">
        <v>21717340</v>
      </c>
      <c r="E368" s="2">
        <v>5375041</v>
      </c>
      <c r="F368" s="2">
        <v>2042515</v>
      </c>
      <c r="G368" s="2">
        <v>1520857</v>
      </c>
      <c r="H368" s="2">
        <v>1284516</v>
      </c>
      <c r="I368" s="11">
        <f>Table1[[#This Row],[Date]]-7</f>
        <v>43824</v>
      </c>
      <c r="J368" s="5">
        <f>IFERROR(VLOOKUP(Table1[[#This Row],[last week date]],Table1[[#All],[Date]:[Orders]],7,FALSE), "NA")</f>
        <v>1258566</v>
      </c>
      <c r="K368" s="5">
        <f>IFERROR(VLOOKUP(Table1[[#This Row],[last week date]],Table1[[#All],[Date]:[Listing]],3,FALSE),"NA")</f>
        <v>20631473</v>
      </c>
      <c r="L368" s="13">
        <f>Table1[[#This Row],[Orders]]/Table1[[#This Row],[Listing]]</f>
        <v>5.914702260958294E-2</v>
      </c>
      <c r="M368" s="13">
        <f>IFERROR(VLOOKUP(Table1[[#This Row],[last week date]],Table1[[#All],[Date]:[Overall conversion]],11,FALSE),"NA")</f>
        <v>6.1002236728322792E-2</v>
      </c>
      <c r="N368" s="15">
        <f>IFERROR((Table1[[#This Row],[Orders]]/Table1[[#This Row],[Orders of Same day last week]])-1,"NA")</f>
        <v>2.0618704144240274E-2</v>
      </c>
      <c r="O368" s="12">
        <f>IFERROR(Table1[[#This Row],[Listing]]/Table1[[#This Row],[listing of same day last week]]-1,"NA")</f>
        <v>5.2631578947368363E-2</v>
      </c>
      <c r="P368" s="6">
        <f>IFERROR(Table1[[#This Row],[Overall conversion]]/Table1[[#This Row],[overall Conversion last week same day]]-1,"NA")</f>
        <v>-3.0412231062971751E-2</v>
      </c>
      <c r="Q368" s="6">
        <f>Table1[[#This Row],[Menu]]/Table1[[#This Row],[Listing]]</f>
        <v>0.24749997006999935</v>
      </c>
      <c r="R368" s="6">
        <f>Table1[[#This Row],[Carts]]/Table1[[#This Row],[Menu]]</f>
        <v>0.37999989209384638</v>
      </c>
      <c r="S368" s="6">
        <f>Table1[[#This Row],[Payments]]/Table1[[#This Row],[Carts]]</f>
        <v>0.74460016205511348</v>
      </c>
      <c r="T368" s="6">
        <f>Table1[[#This Row],[Orders]]/Table1[[#This Row],[Payments]]</f>
        <v>0.84460011690776982</v>
      </c>
      <c r="U368" s="33">
        <f>Table1[[#This Row],[L2M]]/Q361-1</f>
        <v>-2.9411768619232892E-2</v>
      </c>
      <c r="V368" s="33">
        <f>Table1[[#This Row],[M2C]]/R361-1</f>
        <v>-7.7670037165126216E-2</v>
      </c>
      <c r="W368" s="33">
        <f>Table1[[#This Row],[C2P]]/S361-1</f>
        <v>2.0000002819470231E-2</v>
      </c>
      <c r="X368" s="33">
        <f>Table1[[#This Row],[P2O]]/T361-1</f>
        <v>6.1855979411382211E-2</v>
      </c>
    </row>
  </sheetData>
  <phoneticPr fontId="3" type="noConversion"/>
  <conditionalFormatting sqref="N10:N368">
    <cfRule type="colorScale" priority="3">
      <colorScale>
        <cfvo type="min"/>
        <cfvo type="percentile" val="50"/>
        <cfvo type="max"/>
        <color rgb="FFF8696B"/>
        <color rgb="FFFCFCFF"/>
        <color rgb="FF63BE7B"/>
      </colorScale>
    </cfRule>
  </conditionalFormatting>
  <conditionalFormatting sqref="O3:O368">
    <cfRule type="colorScale" priority="2">
      <colorScale>
        <cfvo type="min"/>
        <cfvo type="percentile" val="50"/>
        <cfvo type="max"/>
        <color rgb="FFF8696B"/>
        <color rgb="FFFCFCFF"/>
        <color rgb="FF63BE7B"/>
      </colorScale>
    </cfRule>
  </conditionalFormatting>
  <conditionalFormatting sqref="P3:P368">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2E3D0-10FD-4676-BF23-C14F0512AB8C}">
  <dimension ref="A3:C74"/>
  <sheetViews>
    <sheetView topLeftCell="D58" workbookViewId="0">
      <selection activeCell="C78" sqref="C78"/>
    </sheetView>
  </sheetViews>
  <sheetFormatPr defaultRowHeight="15.6" x14ac:dyDescent="0.3"/>
  <cols>
    <col min="1" max="1" width="10.8984375" bestFit="1" customWidth="1"/>
    <col min="2" max="3" width="34.3984375" bestFit="1" customWidth="1"/>
    <col min="4" max="16" width="10.09765625" bestFit="1" customWidth="1"/>
    <col min="17" max="17" width="10.8984375" bestFit="1" customWidth="1"/>
    <col min="18" max="18" width="16.796875" customWidth="1"/>
    <col min="19" max="19" width="34.5" customWidth="1"/>
    <col min="20" max="20" width="8.296875" bestFit="1" customWidth="1"/>
    <col min="21" max="21" width="7" bestFit="1" customWidth="1"/>
    <col min="22" max="23" width="7.796875" bestFit="1" customWidth="1"/>
    <col min="24" max="24" width="10.69921875" bestFit="1" customWidth="1"/>
    <col min="25" max="25" width="8.59765625" bestFit="1" customWidth="1"/>
    <col min="26" max="26" width="6" bestFit="1" customWidth="1"/>
    <col min="27" max="27" width="8.296875" bestFit="1" customWidth="1"/>
    <col min="28" max="28" width="7" bestFit="1" customWidth="1"/>
    <col min="29" max="30" width="7.796875" bestFit="1" customWidth="1"/>
    <col min="31" max="31" width="10.69921875" bestFit="1" customWidth="1"/>
    <col min="32" max="32" width="8.59765625" bestFit="1" customWidth="1"/>
    <col min="33" max="33" width="6" bestFit="1" customWidth="1"/>
    <col min="34" max="34" width="8.296875" bestFit="1" customWidth="1"/>
    <col min="35" max="35" width="7" bestFit="1" customWidth="1"/>
    <col min="36" max="36" width="7.796875" bestFit="1" customWidth="1"/>
    <col min="37" max="37" width="7.8984375" bestFit="1" customWidth="1"/>
    <col min="38" max="38" width="10.69921875" bestFit="1" customWidth="1"/>
    <col min="39" max="39" width="8.59765625" bestFit="1" customWidth="1"/>
    <col min="40" max="40" width="6" bestFit="1" customWidth="1"/>
    <col min="41" max="41" width="8.296875" bestFit="1" customWidth="1"/>
    <col min="42" max="42" width="7" bestFit="1" customWidth="1"/>
    <col min="43" max="44" width="7.796875" bestFit="1" customWidth="1"/>
    <col min="45" max="45" width="10.69921875" bestFit="1" customWidth="1"/>
    <col min="46" max="46" width="8.59765625" bestFit="1" customWidth="1"/>
    <col min="47" max="47" width="6" bestFit="1" customWidth="1"/>
    <col min="48" max="48" width="8.296875" bestFit="1" customWidth="1"/>
    <col min="49" max="49" width="7" bestFit="1" customWidth="1"/>
    <col min="50" max="51" width="7.796875" bestFit="1" customWidth="1"/>
    <col min="52" max="52" width="10.69921875" bestFit="1" customWidth="1"/>
    <col min="53" max="53" width="8.59765625" bestFit="1" customWidth="1"/>
    <col min="54" max="54" width="6" bestFit="1" customWidth="1"/>
    <col min="55" max="55" width="8.296875" bestFit="1" customWidth="1"/>
    <col min="56" max="56" width="7" bestFit="1" customWidth="1"/>
    <col min="57" max="57" width="7.796875" bestFit="1" customWidth="1"/>
    <col min="58" max="58" width="7.8984375" bestFit="1" customWidth="1"/>
    <col min="59" max="59" width="10.69921875" bestFit="1" customWidth="1"/>
    <col min="60" max="60" width="8.59765625" bestFit="1" customWidth="1"/>
    <col min="61" max="61" width="6" bestFit="1" customWidth="1"/>
    <col min="62" max="62" width="8.296875" bestFit="1" customWidth="1"/>
    <col min="63" max="63" width="7" bestFit="1" customWidth="1"/>
    <col min="64" max="65" width="7.796875" bestFit="1" customWidth="1"/>
    <col min="66" max="66" width="10.69921875" bestFit="1" customWidth="1"/>
    <col min="67" max="67" width="8.59765625" bestFit="1" customWidth="1"/>
    <col min="68" max="68" width="6" bestFit="1" customWidth="1"/>
    <col min="69" max="69" width="8.296875" bestFit="1" customWidth="1"/>
    <col min="70" max="70" width="7" bestFit="1" customWidth="1"/>
    <col min="71" max="72" width="7.796875" bestFit="1" customWidth="1"/>
    <col min="73" max="73" width="10.69921875" bestFit="1" customWidth="1"/>
    <col min="74" max="74" width="8.59765625" bestFit="1" customWidth="1"/>
    <col min="75" max="75" width="6" bestFit="1" customWidth="1"/>
    <col min="76" max="76" width="8.296875" bestFit="1" customWidth="1"/>
    <col min="77" max="77" width="7" bestFit="1" customWidth="1"/>
    <col min="78" max="79" width="7.796875" bestFit="1" customWidth="1"/>
    <col min="80" max="80" width="10.69921875" bestFit="1" customWidth="1"/>
    <col min="81" max="81" width="8.59765625" bestFit="1" customWidth="1"/>
    <col min="82" max="82" width="6" bestFit="1" customWidth="1"/>
    <col min="83" max="83" width="8.296875" bestFit="1" customWidth="1"/>
    <col min="84" max="84" width="7" bestFit="1" customWidth="1"/>
    <col min="85" max="86" width="7.796875" bestFit="1" customWidth="1"/>
    <col min="87" max="87" width="10.69921875" bestFit="1" customWidth="1"/>
    <col min="88" max="88" width="8.59765625" bestFit="1" customWidth="1"/>
    <col min="89" max="89" width="6" bestFit="1" customWidth="1"/>
    <col min="90" max="90" width="8.296875" bestFit="1" customWidth="1"/>
    <col min="91" max="91" width="7" bestFit="1" customWidth="1"/>
    <col min="92" max="93" width="7.796875" bestFit="1" customWidth="1"/>
    <col min="94" max="94" width="10.69921875" bestFit="1" customWidth="1"/>
    <col min="95" max="95" width="8.59765625" bestFit="1" customWidth="1"/>
    <col min="96" max="96" width="6" bestFit="1" customWidth="1"/>
    <col min="97" max="97" width="8.296875" bestFit="1" customWidth="1"/>
    <col min="98" max="98" width="7" bestFit="1" customWidth="1"/>
    <col min="99" max="100" width="7.796875" bestFit="1" customWidth="1"/>
    <col min="101" max="101" width="10.69921875" bestFit="1" customWidth="1"/>
    <col min="102" max="102" width="8.59765625" bestFit="1" customWidth="1"/>
    <col min="103" max="103" width="6" bestFit="1" customWidth="1"/>
    <col min="104" max="104" width="8.296875" bestFit="1" customWidth="1"/>
    <col min="105" max="105" width="7" bestFit="1" customWidth="1"/>
    <col min="106" max="107" width="7.796875" bestFit="1" customWidth="1"/>
    <col min="108" max="108" width="10.69921875" bestFit="1" customWidth="1"/>
    <col min="109" max="109" width="8.59765625" bestFit="1" customWidth="1"/>
    <col min="110" max="110" width="6" bestFit="1" customWidth="1"/>
    <col min="111" max="111" width="8.296875" bestFit="1" customWidth="1"/>
    <col min="112" max="112" width="7" bestFit="1" customWidth="1"/>
    <col min="113" max="114" width="7.796875" bestFit="1" customWidth="1"/>
    <col min="115" max="115" width="10.69921875" bestFit="1" customWidth="1"/>
    <col min="116" max="116" width="8.59765625" bestFit="1" customWidth="1"/>
    <col min="117" max="117" width="6" bestFit="1" customWidth="1"/>
    <col min="118" max="118" width="8.296875" bestFit="1" customWidth="1"/>
    <col min="119" max="119" width="7" bestFit="1" customWidth="1"/>
    <col min="120" max="121" width="7.796875" bestFit="1" customWidth="1"/>
    <col min="122" max="122" width="10.69921875" bestFit="1" customWidth="1"/>
    <col min="123" max="123" width="8.59765625" bestFit="1" customWidth="1"/>
    <col min="124" max="124" width="6" bestFit="1" customWidth="1"/>
    <col min="125" max="125" width="8.296875" bestFit="1" customWidth="1"/>
    <col min="126" max="126" width="7" bestFit="1" customWidth="1"/>
    <col min="127" max="128" width="7.796875" bestFit="1" customWidth="1"/>
    <col min="129" max="129" width="10.69921875" bestFit="1" customWidth="1"/>
    <col min="130" max="130" width="8.59765625" bestFit="1" customWidth="1"/>
    <col min="131" max="131" width="6" bestFit="1" customWidth="1"/>
    <col min="132" max="132" width="8.296875" bestFit="1" customWidth="1"/>
    <col min="133" max="133" width="7" bestFit="1" customWidth="1"/>
    <col min="134" max="135" width="7.796875" bestFit="1" customWidth="1"/>
    <col min="136" max="136" width="10.69921875" bestFit="1" customWidth="1"/>
    <col min="137" max="137" width="8.59765625" bestFit="1" customWidth="1"/>
    <col min="138" max="138" width="6" bestFit="1" customWidth="1"/>
    <col min="139" max="139" width="8.296875" bestFit="1" customWidth="1"/>
    <col min="140" max="140" width="7" bestFit="1" customWidth="1"/>
    <col min="141" max="142" width="7.796875" bestFit="1" customWidth="1"/>
    <col min="143" max="143" width="10.69921875" bestFit="1" customWidth="1"/>
    <col min="144" max="144" width="8.59765625" bestFit="1" customWidth="1"/>
    <col min="145" max="145" width="6" bestFit="1" customWidth="1"/>
    <col min="146" max="146" width="8.296875" bestFit="1" customWidth="1"/>
    <col min="147" max="147" width="7" bestFit="1" customWidth="1"/>
    <col min="148" max="149" width="7.796875" bestFit="1" customWidth="1"/>
    <col min="150" max="150" width="10.69921875" bestFit="1" customWidth="1"/>
    <col min="151" max="151" width="8.59765625" bestFit="1" customWidth="1"/>
    <col min="152" max="152" width="6" bestFit="1" customWidth="1"/>
    <col min="153" max="153" width="8.296875" bestFit="1" customWidth="1"/>
    <col min="154" max="154" width="7" bestFit="1" customWidth="1"/>
    <col min="155" max="156" width="7.796875" bestFit="1" customWidth="1"/>
    <col min="157" max="157" width="10.69921875" bestFit="1" customWidth="1"/>
    <col min="158" max="158" width="8.59765625" bestFit="1" customWidth="1"/>
    <col min="159" max="159" width="6" bestFit="1" customWidth="1"/>
    <col min="160" max="160" width="8.296875" bestFit="1" customWidth="1"/>
    <col min="161" max="161" width="7" bestFit="1" customWidth="1"/>
    <col min="162" max="163" width="7.796875" bestFit="1" customWidth="1"/>
    <col min="164" max="164" width="10.69921875" bestFit="1" customWidth="1"/>
    <col min="165" max="165" width="8.59765625" bestFit="1" customWidth="1"/>
    <col min="166" max="166" width="6" bestFit="1" customWidth="1"/>
    <col min="167" max="167" width="8.296875" bestFit="1" customWidth="1"/>
    <col min="168" max="168" width="7" bestFit="1" customWidth="1"/>
    <col min="169" max="170" width="7.796875" bestFit="1" customWidth="1"/>
    <col min="171" max="171" width="10.69921875" bestFit="1" customWidth="1"/>
    <col min="172" max="172" width="8.59765625" bestFit="1" customWidth="1"/>
    <col min="173" max="173" width="6" bestFit="1" customWidth="1"/>
    <col min="174" max="174" width="8.296875" bestFit="1" customWidth="1"/>
    <col min="175" max="175" width="7" bestFit="1" customWidth="1"/>
    <col min="176" max="177" width="7.796875" bestFit="1" customWidth="1"/>
    <col min="178" max="178" width="10.69921875" bestFit="1" customWidth="1"/>
    <col min="179" max="179" width="8.59765625" bestFit="1" customWidth="1"/>
    <col min="180" max="180" width="6" bestFit="1" customWidth="1"/>
    <col min="181" max="181" width="8.296875" bestFit="1" customWidth="1"/>
    <col min="182" max="182" width="7" bestFit="1" customWidth="1"/>
    <col min="183" max="184" width="7.796875" bestFit="1" customWidth="1"/>
    <col min="185" max="185" width="10.69921875" bestFit="1" customWidth="1"/>
    <col min="186" max="186" width="8.59765625" bestFit="1" customWidth="1"/>
    <col min="187" max="187" width="6" bestFit="1" customWidth="1"/>
    <col min="188" max="188" width="8.296875" bestFit="1" customWidth="1"/>
    <col min="189" max="189" width="7" bestFit="1" customWidth="1"/>
    <col min="190" max="191" width="7.796875" bestFit="1" customWidth="1"/>
    <col min="192" max="192" width="10.69921875" bestFit="1" customWidth="1"/>
    <col min="193" max="193" width="8.59765625" bestFit="1" customWidth="1"/>
    <col min="194" max="194" width="6" bestFit="1" customWidth="1"/>
    <col min="195" max="195" width="8.296875" bestFit="1" customWidth="1"/>
    <col min="196" max="196" width="7" bestFit="1" customWidth="1"/>
    <col min="197" max="198" width="7.796875" bestFit="1" customWidth="1"/>
    <col min="199" max="199" width="10.69921875" bestFit="1" customWidth="1"/>
    <col min="200" max="200" width="8.59765625" bestFit="1" customWidth="1"/>
    <col min="201" max="201" width="6" bestFit="1" customWidth="1"/>
    <col min="202" max="202" width="8.296875" bestFit="1" customWidth="1"/>
    <col min="203" max="203" width="7" bestFit="1" customWidth="1"/>
    <col min="204" max="204" width="7.796875" bestFit="1" customWidth="1"/>
    <col min="205" max="205" width="7.8984375" bestFit="1" customWidth="1"/>
    <col min="206" max="206" width="10.69921875" bestFit="1" customWidth="1"/>
    <col min="207" max="207" width="8.59765625" bestFit="1" customWidth="1"/>
    <col min="208" max="208" width="6" bestFit="1" customWidth="1"/>
    <col min="209" max="209" width="8.296875" bestFit="1" customWidth="1"/>
    <col min="210" max="210" width="7" bestFit="1" customWidth="1"/>
    <col min="211" max="212" width="7.796875" bestFit="1" customWidth="1"/>
    <col min="213" max="213" width="10.69921875" bestFit="1" customWidth="1"/>
    <col min="214" max="214" width="8.59765625" bestFit="1" customWidth="1"/>
    <col min="215" max="215" width="6" bestFit="1" customWidth="1"/>
    <col min="216" max="216" width="8.296875" bestFit="1" customWidth="1"/>
    <col min="217" max="217" width="7" bestFit="1" customWidth="1"/>
    <col min="218" max="219" width="7.796875" bestFit="1" customWidth="1"/>
    <col min="220" max="220" width="10.69921875" bestFit="1" customWidth="1"/>
    <col min="221" max="221" width="8.59765625" bestFit="1" customWidth="1"/>
    <col min="222" max="222" width="6" bestFit="1" customWidth="1"/>
    <col min="223" max="223" width="8.296875" bestFit="1" customWidth="1"/>
    <col min="224" max="224" width="7" bestFit="1" customWidth="1"/>
    <col min="225" max="226" width="7.796875" bestFit="1" customWidth="1"/>
    <col min="227" max="227" width="10.69921875" bestFit="1" customWidth="1"/>
    <col min="228" max="228" width="8.59765625" bestFit="1" customWidth="1"/>
    <col min="229" max="229" width="6" bestFit="1" customWidth="1"/>
    <col min="230" max="230" width="8.296875" bestFit="1" customWidth="1"/>
    <col min="231" max="231" width="7.8984375" bestFit="1" customWidth="1"/>
    <col min="232" max="233" width="7.796875" bestFit="1" customWidth="1"/>
    <col min="234" max="234" width="10.69921875" bestFit="1" customWidth="1"/>
    <col min="235" max="235" width="8.59765625" bestFit="1" customWidth="1"/>
    <col min="236" max="236" width="6" bestFit="1" customWidth="1"/>
    <col min="237" max="237" width="8.296875" bestFit="1" customWidth="1"/>
    <col min="238" max="238" width="7" bestFit="1" customWidth="1"/>
    <col min="239" max="240" width="7.796875" bestFit="1" customWidth="1"/>
    <col min="241" max="241" width="10.69921875" bestFit="1" customWidth="1"/>
    <col min="242" max="242" width="8.59765625" bestFit="1" customWidth="1"/>
    <col min="243" max="243" width="6" bestFit="1" customWidth="1"/>
    <col min="244" max="244" width="8.296875" bestFit="1" customWidth="1"/>
    <col min="245" max="245" width="7" bestFit="1" customWidth="1"/>
    <col min="246" max="247" width="7.796875" bestFit="1" customWidth="1"/>
    <col min="248" max="248" width="10.69921875" bestFit="1" customWidth="1"/>
    <col min="249" max="249" width="8.59765625" bestFit="1" customWidth="1"/>
    <col min="250" max="250" width="6" bestFit="1" customWidth="1"/>
    <col min="251" max="251" width="8.296875" bestFit="1" customWidth="1"/>
    <col min="252" max="252" width="7" bestFit="1" customWidth="1"/>
    <col min="253" max="254" width="7.796875" bestFit="1" customWidth="1"/>
    <col min="255" max="255" width="10.69921875" bestFit="1" customWidth="1"/>
    <col min="256" max="256" width="8.59765625" bestFit="1" customWidth="1"/>
    <col min="257" max="257" width="6" bestFit="1" customWidth="1"/>
    <col min="258" max="258" width="8.296875" bestFit="1" customWidth="1"/>
    <col min="259" max="259" width="7" bestFit="1" customWidth="1"/>
    <col min="260" max="261" width="7.796875" bestFit="1" customWidth="1"/>
    <col min="262" max="262" width="10.69921875" bestFit="1" customWidth="1"/>
    <col min="263" max="263" width="8.59765625" bestFit="1" customWidth="1"/>
    <col min="264" max="264" width="6" bestFit="1" customWidth="1"/>
    <col min="265" max="265" width="8.296875" bestFit="1" customWidth="1"/>
    <col min="266" max="266" width="7" bestFit="1" customWidth="1"/>
    <col min="267" max="268" width="7.796875" bestFit="1" customWidth="1"/>
    <col min="269" max="269" width="10.69921875" bestFit="1" customWidth="1"/>
    <col min="270" max="270" width="8.59765625" bestFit="1" customWidth="1"/>
    <col min="271" max="271" width="6" bestFit="1" customWidth="1"/>
    <col min="272" max="272" width="8.296875" bestFit="1" customWidth="1"/>
    <col min="273" max="273" width="7" bestFit="1" customWidth="1"/>
    <col min="274" max="275" width="7.796875" bestFit="1" customWidth="1"/>
    <col min="276" max="276" width="10.69921875" bestFit="1" customWidth="1"/>
    <col min="277" max="277" width="8.59765625" bestFit="1" customWidth="1"/>
    <col min="278" max="278" width="6" bestFit="1" customWidth="1"/>
    <col min="279" max="279" width="8.296875" bestFit="1" customWidth="1"/>
    <col min="280" max="280" width="7" bestFit="1" customWidth="1"/>
    <col min="281" max="282" width="7.796875" bestFit="1" customWidth="1"/>
    <col min="283" max="283" width="10.69921875" bestFit="1" customWidth="1"/>
    <col min="284" max="284" width="8.59765625" bestFit="1" customWidth="1"/>
    <col min="285" max="285" width="6" bestFit="1" customWidth="1"/>
    <col min="286" max="286" width="8.296875" bestFit="1" customWidth="1"/>
    <col min="287" max="287" width="7" bestFit="1" customWidth="1"/>
    <col min="288" max="289" width="7.796875" bestFit="1" customWidth="1"/>
    <col min="290" max="290" width="10.69921875" bestFit="1" customWidth="1"/>
    <col min="291" max="291" width="8.59765625" bestFit="1" customWidth="1"/>
    <col min="292" max="292" width="6" bestFit="1" customWidth="1"/>
    <col min="293" max="293" width="8.296875" bestFit="1" customWidth="1"/>
    <col min="294" max="294" width="7" bestFit="1" customWidth="1"/>
    <col min="295" max="296" width="7.796875" bestFit="1" customWidth="1"/>
    <col min="297" max="297" width="10.69921875" bestFit="1" customWidth="1"/>
    <col min="298" max="298" width="8.59765625" bestFit="1" customWidth="1"/>
    <col min="299" max="299" width="6" bestFit="1" customWidth="1"/>
    <col min="300" max="300" width="8.296875" bestFit="1" customWidth="1"/>
    <col min="301" max="301" width="7" bestFit="1" customWidth="1"/>
    <col min="302" max="303" width="7.796875" bestFit="1" customWidth="1"/>
    <col min="304" max="304" width="10.69921875" bestFit="1" customWidth="1"/>
    <col min="305" max="305" width="8.59765625" bestFit="1" customWidth="1"/>
    <col min="306" max="306" width="6" bestFit="1" customWidth="1"/>
    <col min="307" max="307" width="8.296875" bestFit="1" customWidth="1"/>
    <col min="308" max="308" width="7" bestFit="1" customWidth="1"/>
    <col min="309" max="310" width="7.796875" bestFit="1" customWidth="1"/>
    <col min="311" max="311" width="10.69921875" bestFit="1" customWidth="1"/>
    <col min="312" max="312" width="8.59765625" bestFit="1" customWidth="1"/>
    <col min="313" max="313" width="6" bestFit="1" customWidth="1"/>
    <col min="314" max="314" width="8.296875" bestFit="1" customWidth="1"/>
    <col min="315" max="315" width="7" bestFit="1" customWidth="1"/>
    <col min="316" max="317" width="7.796875" bestFit="1" customWidth="1"/>
    <col min="318" max="318" width="10.69921875" bestFit="1" customWidth="1"/>
    <col min="319" max="319" width="8.59765625" bestFit="1" customWidth="1"/>
    <col min="320" max="320" width="6" bestFit="1" customWidth="1"/>
    <col min="321" max="321" width="8.296875" bestFit="1" customWidth="1"/>
    <col min="322" max="322" width="7" bestFit="1" customWidth="1"/>
    <col min="323" max="324" width="7.796875" bestFit="1" customWidth="1"/>
    <col min="325" max="325" width="10.69921875" bestFit="1" customWidth="1"/>
    <col min="326" max="326" width="8.59765625" bestFit="1" customWidth="1"/>
    <col min="327" max="327" width="6" bestFit="1" customWidth="1"/>
    <col min="328" max="328" width="8.296875" bestFit="1" customWidth="1"/>
    <col min="329" max="329" width="7.8984375" bestFit="1" customWidth="1"/>
    <col min="330" max="331" width="7.796875" bestFit="1" customWidth="1"/>
    <col min="332" max="332" width="10.69921875" bestFit="1" customWidth="1"/>
    <col min="333" max="333" width="8.59765625" bestFit="1" customWidth="1"/>
    <col min="334" max="334" width="6" bestFit="1" customWidth="1"/>
    <col min="335" max="335" width="8.296875" bestFit="1" customWidth="1"/>
    <col min="336" max="336" width="7" bestFit="1" customWidth="1"/>
    <col min="337" max="338" width="7.796875" bestFit="1" customWidth="1"/>
    <col min="339" max="339" width="10.69921875" bestFit="1" customWidth="1"/>
    <col min="340" max="340" width="8.59765625" bestFit="1" customWidth="1"/>
    <col min="341" max="341" width="6" bestFit="1" customWidth="1"/>
    <col min="342" max="342" width="8.296875" bestFit="1" customWidth="1"/>
    <col min="343" max="343" width="7" bestFit="1" customWidth="1"/>
    <col min="344" max="345" width="7.796875" bestFit="1" customWidth="1"/>
    <col min="346" max="346" width="10.69921875" bestFit="1" customWidth="1"/>
    <col min="347" max="347" width="8.59765625" bestFit="1" customWidth="1"/>
    <col min="348" max="348" width="6" bestFit="1" customWidth="1"/>
    <col min="349" max="349" width="8.296875" bestFit="1" customWidth="1"/>
    <col min="350" max="350" width="7" bestFit="1" customWidth="1"/>
    <col min="351" max="352" width="7.796875" bestFit="1" customWidth="1"/>
    <col min="353" max="353" width="10.69921875" bestFit="1" customWidth="1"/>
    <col min="354" max="354" width="8.59765625" bestFit="1" customWidth="1"/>
    <col min="355" max="355" width="6" bestFit="1" customWidth="1"/>
    <col min="356" max="356" width="8.296875" bestFit="1" customWidth="1"/>
    <col min="357" max="357" width="7" bestFit="1" customWidth="1"/>
    <col min="358" max="359" width="7.796875" bestFit="1" customWidth="1"/>
    <col min="360" max="360" width="10.69921875" bestFit="1" customWidth="1"/>
    <col min="361" max="361" width="8.59765625" bestFit="1" customWidth="1"/>
    <col min="362" max="362" width="6" bestFit="1" customWidth="1"/>
    <col min="363" max="363" width="8.296875" bestFit="1" customWidth="1"/>
    <col min="364" max="364" width="7" bestFit="1" customWidth="1"/>
    <col min="365" max="366" width="7.796875" bestFit="1" customWidth="1"/>
    <col min="367" max="367" width="10.69921875" bestFit="1" customWidth="1"/>
    <col min="368" max="368" width="10.8984375" bestFit="1" customWidth="1"/>
  </cols>
  <sheetData>
    <row r="3" spans="1:2" x14ac:dyDescent="0.3">
      <c r="A3" s="16" t="s">
        <v>0</v>
      </c>
      <c r="B3" t="s">
        <v>40</v>
      </c>
    </row>
    <row r="4" spans="1:2" x14ac:dyDescent="0.3">
      <c r="A4" s="17">
        <v>43793</v>
      </c>
      <c r="B4" s="14">
        <v>1.3547702422639891</v>
      </c>
    </row>
    <row r="5" spans="1:2" x14ac:dyDescent="0.3">
      <c r="A5" s="17">
        <v>43669</v>
      </c>
      <c r="B5" s="14">
        <v>1.3503180372102532</v>
      </c>
    </row>
    <row r="6" spans="1:2" x14ac:dyDescent="0.3">
      <c r="A6" s="17">
        <v>43522</v>
      </c>
      <c r="B6" s="14">
        <v>1.2004191790539451</v>
      </c>
    </row>
    <row r="7" spans="1:2" x14ac:dyDescent="0.3">
      <c r="A7" s="17">
        <v>43501</v>
      </c>
      <c r="B7" s="14">
        <v>1.1476852728398028</v>
      </c>
    </row>
    <row r="8" spans="1:2" x14ac:dyDescent="0.3">
      <c r="A8" s="17">
        <v>43643</v>
      </c>
      <c r="B8" s="14">
        <v>1.1472182813955829</v>
      </c>
    </row>
    <row r="9" spans="1:2" x14ac:dyDescent="0.3">
      <c r="A9" s="17">
        <v>43729</v>
      </c>
      <c r="B9" s="14">
        <v>1.1152745531323451</v>
      </c>
    </row>
    <row r="10" spans="1:2" x14ac:dyDescent="0.3">
      <c r="A10" s="17">
        <v>43695</v>
      </c>
      <c r="B10" s="14">
        <v>1.0661671278564273</v>
      </c>
    </row>
    <row r="11" spans="1:2" x14ac:dyDescent="0.3">
      <c r="A11" s="17">
        <v>43482</v>
      </c>
      <c r="B11" s="14">
        <v>1.0595416371384867</v>
      </c>
    </row>
    <row r="12" spans="1:2" x14ac:dyDescent="0.3">
      <c r="A12" s="17">
        <v>43533</v>
      </c>
      <c r="B12" s="14">
        <v>1.0202070652584099</v>
      </c>
    </row>
    <row r="13" spans="1:2" x14ac:dyDescent="0.3">
      <c r="A13" s="17">
        <v>43566</v>
      </c>
      <c r="B13" s="14">
        <v>0.9239043412518404</v>
      </c>
    </row>
    <row r="14" spans="1:2" x14ac:dyDescent="0.3">
      <c r="A14" s="17">
        <v>43487</v>
      </c>
      <c r="B14" s="14">
        <v>0.85430485686646174</v>
      </c>
    </row>
    <row r="15" spans="1:2" x14ac:dyDescent="0.3">
      <c r="A15" s="17">
        <v>43550</v>
      </c>
      <c r="B15" s="14">
        <v>0.77964973472889199</v>
      </c>
    </row>
    <row r="16" spans="1:2" x14ac:dyDescent="0.3">
      <c r="A16" s="17">
        <v>43573</v>
      </c>
      <c r="B16" s="14">
        <v>0.7302283946685022</v>
      </c>
    </row>
    <row r="17" spans="1:2" x14ac:dyDescent="0.3">
      <c r="A17" s="17">
        <v>43759</v>
      </c>
      <c r="B17" s="14">
        <v>0.32382903302894461</v>
      </c>
    </row>
    <row r="18" spans="1:2" x14ac:dyDescent="0.3">
      <c r="A18" s="17">
        <v>43569</v>
      </c>
      <c r="B18" s="14">
        <v>0.28376620785956508</v>
      </c>
    </row>
    <row r="19" spans="1:2" x14ac:dyDescent="0.3">
      <c r="A19" s="17" t="s">
        <v>39</v>
      </c>
      <c r="B19" s="14">
        <v>14.357283964553448</v>
      </c>
    </row>
    <row r="24" spans="1:2" x14ac:dyDescent="0.3">
      <c r="A24" s="16" t="s">
        <v>0</v>
      </c>
      <c r="B24" t="s">
        <v>40</v>
      </c>
    </row>
    <row r="25" spans="1:2" x14ac:dyDescent="0.3">
      <c r="A25" s="17">
        <v>43567</v>
      </c>
      <c r="B25" s="14">
        <v>-0.27312591355188975</v>
      </c>
    </row>
    <row r="26" spans="1:2" x14ac:dyDescent="0.3">
      <c r="A26" s="17">
        <v>43526</v>
      </c>
      <c r="B26" s="14">
        <v>-0.37594234941110949</v>
      </c>
    </row>
    <row r="27" spans="1:2" x14ac:dyDescent="0.3">
      <c r="A27" s="17">
        <v>43580</v>
      </c>
      <c r="B27" s="14">
        <v>-0.38690483590402214</v>
      </c>
    </row>
    <row r="28" spans="1:2" x14ac:dyDescent="0.3">
      <c r="A28" s="17">
        <v>43475</v>
      </c>
      <c r="B28" s="14">
        <v>-0.4522502426107996</v>
      </c>
    </row>
    <row r="29" spans="1:2" x14ac:dyDescent="0.3">
      <c r="A29" s="17">
        <v>43543</v>
      </c>
      <c r="B29" s="14">
        <v>-0.45549226537958976</v>
      </c>
    </row>
    <row r="30" spans="1:2" x14ac:dyDescent="0.3">
      <c r="A30" s="17">
        <v>43559</v>
      </c>
      <c r="B30" s="14">
        <v>-0.52087951809985289</v>
      </c>
    </row>
    <row r="31" spans="1:2" x14ac:dyDescent="0.3">
      <c r="A31" s="17">
        <v>43722</v>
      </c>
      <c r="B31" s="14">
        <v>-0.53590439000986212</v>
      </c>
    </row>
    <row r="32" spans="1:2" x14ac:dyDescent="0.3">
      <c r="A32" s="17">
        <v>43688</v>
      </c>
      <c r="B32" s="14">
        <v>-0.54353363205176886</v>
      </c>
    </row>
    <row r="33" spans="1:3" x14ac:dyDescent="0.3">
      <c r="A33" s="17">
        <v>43636</v>
      </c>
      <c r="B33" s="14">
        <v>-0.54373712252615491</v>
      </c>
    </row>
    <row r="34" spans="1:3" x14ac:dyDescent="0.3">
      <c r="A34" s="17">
        <v>43515</v>
      </c>
      <c r="B34" s="14">
        <v>-0.55839299648571217</v>
      </c>
    </row>
    <row r="35" spans="1:3" x14ac:dyDescent="0.3">
      <c r="A35" s="17">
        <v>43786</v>
      </c>
      <c r="B35" s="14">
        <v>-0.57004623700582813</v>
      </c>
    </row>
    <row r="36" spans="1:3" x14ac:dyDescent="0.3">
      <c r="A36" s="17">
        <v>43662</v>
      </c>
      <c r="B36" s="14">
        <v>-0.63082013655867986</v>
      </c>
    </row>
    <row r="37" spans="1:3" x14ac:dyDescent="0.3">
      <c r="A37" s="17">
        <v>43494</v>
      </c>
      <c r="B37" s="14">
        <v>-0.71708723442563915</v>
      </c>
    </row>
    <row r="38" spans="1:3" x14ac:dyDescent="0.3">
      <c r="A38" s="17" t="s">
        <v>39</v>
      </c>
      <c r="B38" s="14">
        <v>-6.5641168740209084</v>
      </c>
    </row>
    <row r="44" spans="1:3" x14ac:dyDescent="0.3">
      <c r="A44" s="16" t="s">
        <v>0</v>
      </c>
      <c r="B44" t="s">
        <v>47</v>
      </c>
      <c r="C44" t="s">
        <v>40</v>
      </c>
    </row>
    <row r="45" spans="1:3" x14ac:dyDescent="0.3">
      <c r="A45" s="17">
        <v>43643</v>
      </c>
      <c r="B45" s="14">
        <v>1.1914892991677402</v>
      </c>
      <c r="C45" s="14">
        <v>1.1472182813955829</v>
      </c>
    </row>
    <row r="46" spans="1:3" x14ac:dyDescent="0.3">
      <c r="A46" s="17">
        <v>43482</v>
      </c>
      <c r="B46" s="14">
        <v>1.1020409160516529</v>
      </c>
      <c r="C46" s="14">
        <v>1.0595416371384867</v>
      </c>
    </row>
    <row r="47" spans="1:3" x14ac:dyDescent="0.3">
      <c r="A47" s="17">
        <v>43487</v>
      </c>
      <c r="B47" s="14">
        <v>0.76530612964069489</v>
      </c>
      <c r="C47" s="14">
        <v>0.85430485686646174</v>
      </c>
    </row>
    <row r="48" spans="1:3" x14ac:dyDescent="0.3">
      <c r="A48" s="17">
        <v>43573</v>
      </c>
      <c r="B48" s="14">
        <v>0.10526315789473695</v>
      </c>
      <c r="C48" s="14">
        <v>0.7302283946685022</v>
      </c>
    </row>
    <row r="49" spans="1:3" x14ac:dyDescent="0.3">
      <c r="A49" s="17">
        <v>43491</v>
      </c>
      <c r="B49" s="14">
        <v>0.10526315666056507</v>
      </c>
      <c r="C49" s="14">
        <v>9.2882647461171253E-2</v>
      </c>
    </row>
    <row r="50" spans="1:3" x14ac:dyDescent="0.3">
      <c r="A50" s="17">
        <v>43604</v>
      </c>
      <c r="B50" s="14">
        <v>0.10526315666056507</v>
      </c>
      <c r="C50" s="14">
        <v>-1.0784869725448676E-2</v>
      </c>
    </row>
    <row r="51" spans="1:3" x14ac:dyDescent="0.3">
      <c r="A51" s="17">
        <v>43721</v>
      </c>
      <c r="B51" s="14">
        <v>9.3750020984576077E-2</v>
      </c>
      <c r="C51" s="14">
        <v>0.10249145391272219</v>
      </c>
    </row>
    <row r="52" spans="1:3" x14ac:dyDescent="0.3">
      <c r="A52" s="17">
        <v>43759</v>
      </c>
      <c r="B52" s="14">
        <v>9.3750020984576077E-2</v>
      </c>
      <c r="C52" s="14">
        <v>0.32382903302894461</v>
      </c>
    </row>
    <row r="53" spans="1:3" x14ac:dyDescent="0.3">
      <c r="A53" s="17">
        <v>43557</v>
      </c>
      <c r="B53" s="14">
        <v>9.3750020984576077E-2</v>
      </c>
      <c r="C53" s="14">
        <v>3.9878784124722788E-2</v>
      </c>
    </row>
    <row r="54" spans="1:3" x14ac:dyDescent="0.3">
      <c r="A54" s="17">
        <v>43609</v>
      </c>
      <c r="B54" s="14">
        <v>8.4210516621862075E-2</v>
      </c>
      <c r="C54" s="14">
        <v>9.352031094676394E-2</v>
      </c>
    </row>
    <row r="55" spans="1:3" x14ac:dyDescent="0.3">
      <c r="A55" s="17">
        <v>43621</v>
      </c>
      <c r="B55" s="14">
        <v>8.4210516621862075E-2</v>
      </c>
      <c r="C55" s="14">
        <v>-1.9079437767929863E-2</v>
      </c>
    </row>
    <row r="56" spans="1:3" x14ac:dyDescent="0.3">
      <c r="A56" s="17" t="s">
        <v>39</v>
      </c>
      <c r="B56" s="14">
        <v>3.8242969122734074</v>
      </c>
      <c r="C56" s="14">
        <v>4.4140310920499797</v>
      </c>
    </row>
    <row r="63" spans="1:3" x14ac:dyDescent="0.3">
      <c r="A63" s="16" t="s">
        <v>0</v>
      </c>
      <c r="B63" t="s">
        <v>47</v>
      </c>
      <c r="C63" t="s">
        <v>40</v>
      </c>
    </row>
    <row r="64" spans="1:3" x14ac:dyDescent="0.3">
      <c r="A64" s="17">
        <v>43636</v>
      </c>
      <c r="B64" s="14">
        <v>-0.52999999079076909</v>
      </c>
      <c r="C64" s="14">
        <v>-0.54373712252615491</v>
      </c>
    </row>
    <row r="65" spans="1:3" x14ac:dyDescent="0.3">
      <c r="A65" s="17">
        <v>43475</v>
      </c>
      <c r="B65" s="14">
        <v>-0.48958335231937844</v>
      </c>
      <c r="C65" s="14">
        <v>-0.4522502426107996</v>
      </c>
    </row>
    <row r="66" spans="1:3" x14ac:dyDescent="0.3">
      <c r="A66" s="17">
        <v>43494</v>
      </c>
      <c r="B66" s="14">
        <v>-0.40462427961056557</v>
      </c>
      <c r="C66" s="14">
        <v>-0.71708723442563915</v>
      </c>
    </row>
    <row r="67" spans="1:3" x14ac:dyDescent="0.3">
      <c r="A67" s="17">
        <v>43662</v>
      </c>
      <c r="B67" s="14">
        <v>-9.5238095238095233E-2</v>
      </c>
      <c r="C67" s="14">
        <v>-0.63082013655867986</v>
      </c>
    </row>
    <row r="68" spans="1:3" x14ac:dyDescent="0.3">
      <c r="A68" s="17">
        <v>43567</v>
      </c>
      <c r="B68" s="14">
        <v>-8.6538477715919493E-2</v>
      </c>
      <c r="C68" s="14">
        <v>-0.27312591355188975</v>
      </c>
    </row>
    <row r="69" spans="1:3" x14ac:dyDescent="0.3">
      <c r="A69" s="17">
        <v>43578</v>
      </c>
      <c r="B69" s="14">
        <v>-8.6538477715919493E-2</v>
      </c>
      <c r="C69" s="14">
        <v>-0.11397510352957152</v>
      </c>
    </row>
    <row r="70" spans="1:3" x14ac:dyDescent="0.3">
      <c r="A70" s="17">
        <v>43624</v>
      </c>
      <c r="B70" s="14">
        <v>-8.6538450828461344E-2</v>
      </c>
      <c r="C70" s="14">
        <v>-0.19906978466884373</v>
      </c>
    </row>
    <row r="71" spans="1:3" x14ac:dyDescent="0.3">
      <c r="A71" s="17">
        <v>43540</v>
      </c>
      <c r="B71" s="14">
        <v>-8.6538450828461344E-2</v>
      </c>
      <c r="C71" s="14">
        <v>-2.4003516193720209E-3</v>
      </c>
    </row>
    <row r="72" spans="1:3" x14ac:dyDescent="0.3">
      <c r="A72" s="17">
        <v>43589</v>
      </c>
      <c r="B72" s="14">
        <v>-8.5714295413028663E-2</v>
      </c>
      <c r="C72" s="14">
        <v>-0.14743647070153953</v>
      </c>
    </row>
    <row r="73" spans="1:3" x14ac:dyDescent="0.3">
      <c r="A73" s="17">
        <v>43541</v>
      </c>
      <c r="B73" s="14">
        <v>-7.7669902072700525E-2</v>
      </c>
      <c r="C73" s="14">
        <v>-0.12101539450238075</v>
      </c>
    </row>
    <row r="74" spans="1:3" x14ac:dyDescent="0.3">
      <c r="A74" s="17" t="s">
        <v>39</v>
      </c>
      <c r="B74" s="14">
        <v>-2.0289837725332993</v>
      </c>
      <c r="C74" s="14">
        <v>-3.2009177546948715</v>
      </c>
    </row>
  </sheetData>
  <sortState xmlns:xlrd2="http://schemas.microsoft.com/office/spreadsheetml/2017/richdata2" ref="A63:C85">
    <sortCondition descending="1" ref="B63"/>
  </sortState>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O368"/>
  <sheetViews>
    <sheetView topLeftCell="B2" workbookViewId="0">
      <selection activeCell="P6" sqref="P6"/>
    </sheetView>
  </sheetViews>
  <sheetFormatPr defaultColWidth="11.19921875" defaultRowHeight="15.6" x14ac:dyDescent="0.3"/>
  <cols>
    <col min="4" max="4" width="13" customWidth="1"/>
    <col min="9" max="9" width="11.3984375" bestFit="1" customWidth="1"/>
    <col min="14" max="14" width="15" customWidth="1"/>
  </cols>
  <sheetData>
    <row r="2" spans="2:15" x14ac:dyDescent="0.3">
      <c r="B2" s="19" t="s">
        <v>0</v>
      </c>
      <c r="C2" s="19" t="s">
        <v>34</v>
      </c>
      <c r="D2" s="19" t="s">
        <v>41</v>
      </c>
      <c r="E2" s="20" t="s">
        <v>6</v>
      </c>
      <c r="F2" s="20" t="s">
        <v>7</v>
      </c>
      <c r="G2" s="20" t="s">
        <v>8</v>
      </c>
      <c r="H2" s="21" t="s">
        <v>9</v>
      </c>
      <c r="I2" s="20" t="s">
        <v>1</v>
      </c>
      <c r="J2" s="31" t="s">
        <v>42</v>
      </c>
      <c r="K2" s="31" t="s">
        <v>44</v>
      </c>
      <c r="L2" s="31" t="s">
        <v>43</v>
      </c>
      <c r="M2" s="31" t="s">
        <v>45</v>
      </c>
      <c r="N2" s="7" t="s">
        <v>24</v>
      </c>
      <c r="O2" s="7" t="s">
        <v>53</v>
      </c>
    </row>
    <row r="3" spans="2:15" x14ac:dyDescent="0.3">
      <c r="B3" s="10">
        <v>43466</v>
      </c>
      <c r="C3" s="29">
        <f>Table3[[#This Row],[Date]]</f>
        <v>43466</v>
      </c>
      <c r="D3" s="10">
        <f>Table3[[#This Row],[Date]]-7</f>
        <v>43459</v>
      </c>
      <c r="E3" s="2">
        <v>7505512</v>
      </c>
      <c r="F3" s="2">
        <v>5629134</v>
      </c>
      <c r="G3" s="2">
        <v>2293351</v>
      </c>
      <c r="H3" s="18">
        <v>5420648</v>
      </c>
      <c r="I3" s="25">
        <f>Table3[[#This Row],[Facebook]]+Table3[[#This Row],[Youtube]]+Table3[[#This Row],[Twitter]]+Table3[[#This Row],[Others]]</f>
        <v>20848645</v>
      </c>
      <c r="J3" s="6" t="s">
        <v>46</v>
      </c>
      <c r="K3" s="6" t="s">
        <v>46</v>
      </c>
      <c r="L3" s="6" t="s">
        <v>46</v>
      </c>
      <c r="M3" s="6" t="s">
        <v>46</v>
      </c>
      <c r="N3" s="6" t="s">
        <v>46</v>
      </c>
      <c r="O3" s="6" t="str">
        <f>VLOOKUP(Table3[[#This Row],[Date]],Table1[[#All],[Date]:[Order Change with respect to same day last week]],13,FALSE)</f>
        <v>NA</v>
      </c>
    </row>
    <row r="4" spans="2:15" x14ac:dyDescent="0.3">
      <c r="B4" s="10">
        <v>43467</v>
      </c>
      <c r="C4" s="29">
        <f>Table3[[#This Row],[Date]]</f>
        <v>43467</v>
      </c>
      <c r="D4" s="10">
        <f>Table3[[#This Row],[Date]]-7</f>
        <v>43460</v>
      </c>
      <c r="E4" s="2">
        <v>7896424</v>
      </c>
      <c r="F4" s="2">
        <v>5922318</v>
      </c>
      <c r="G4" s="2">
        <v>2412796</v>
      </c>
      <c r="H4" s="18">
        <v>5702973</v>
      </c>
      <c r="I4" s="26">
        <f>Table3[[#This Row],[Facebook]]+Table3[[#This Row],[Youtube]]+Table3[[#This Row],[Twitter]]+Table3[[#This Row],[Others]]</f>
        <v>21934511</v>
      </c>
      <c r="J4" s="6" t="s">
        <v>46</v>
      </c>
      <c r="K4" s="6" t="s">
        <v>46</v>
      </c>
      <c r="L4" s="6" t="s">
        <v>46</v>
      </c>
      <c r="M4" s="6" t="s">
        <v>46</v>
      </c>
      <c r="N4" s="6" t="s">
        <v>46</v>
      </c>
      <c r="O4" s="6" t="str">
        <f>VLOOKUP(Table3[[#This Row],[Date]],Table1[[#All],[Date]:[Order Change with respect to same day last week]],13,FALSE)</f>
        <v>NA</v>
      </c>
    </row>
    <row r="5" spans="2:15" x14ac:dyDescent="0.3">
      <c r="B5" s="10">
        <v>43468</v>
      </c>
      <c r="C5" s="29">
        <f>Table3[[#This Row],[Date]]</f>
        <v>43468</v>
      </c>
      <c r="D5" s="10">
        <f>Table3[[#This Row],[Date]]-7</f>
        <v>43461</v>
      </c>
      <c r="E5" s="2">
        <v>7505512</v>
      </c>
      <c r="F5" s="2">
        <v>5629134</v>
      </c>
      <c r="G5" s="2">
        <v>2293351</v>
      </c>
      <c r="H5" s="18">
        <v>5420648</v>
      </c>
      <c r="I5" s="26">
        <f>Table3[[#This Row],[Facebook]]+Table3[[#This Row],[Youtube]]+Table3[[#This Row],[Twitter]]+Table3[[#This Row],[Others]]</f>
        <v>20848645</v>
      </c>
      <c r="J5" s="6" t="s">
        <v>46</v>
      </c>
      <c r="K5" s="6" t="s">
        <v>46</v>
      </c>
      <c r="L5" s="6" t="s">
        <v>46</v>
      </c>
      <c r="M5" s="6" t="s">
        <v>46</v>
      </c>
      <c r="N5" s="6" t="s">
        <v>46</v>
      </c>
      <c r="O5" s="6" t="str">
        <f>VLOOKUP(Table3[[#This Row],[Date]],Table1[[#All],[Date]:[Order Change with respect to same day last week]],13,FALSE)</f>
        <v>NA</v>
      </c>
    </row>
    <row r="6" spans="2:15" x14ac:dyDescent="0.3">
      <c r="B6" s="10">
        <v>43469</v>
      </c>
      <c r="C6" s="29">
        <f>Table3[[#This Row],[Date]]</f>
        <v>43469</v>
      </c>
      <c r="D6" s="10">
        <f>Table3[[#This Row],[Date]]-7</f>
        <v>43462</v>
      </c>
      <c r="E6" s="2">
        <v>7818242</v>
      </c>
      <c r="F6" s="2">
        <v>5863681</v>
      </c>
      <c r="G6" s="2">
        <v>2388907</v>
      </c>
      <c r="H6" s="18">
        <v>5646508</v>
      </c>
      <c r="I6" s="26">
        <f>Table3[[#This Row],[Facebook]]+Table3[[#This Row],[Youtube]]+Table3[[#This Row],[Twitter]]+Table3[[#This Row],[Others]]</f>
        <v>21717338</v>
      </c>
      <c r="J6" s="6" t="s">
        <v>46</v>
      </c>
      <c r="K6" s="6" t="s">
        <v>46</v>
      </c>
      <c r="L6" s="6" t="s">
        <v>46</v>
      </c>
      <c r="M6" s="6" t="s">
        <v>46</v>
      </c>
      <c r="N6" s="6" t="s">
        <v>46</v>
      </c>
      <c r="O6" s="6" t="str">
        <f>VLOOKUP(Table3[[#This Row],[Date]],Table1[[#All],[Date]:[Order Change with respect to same day last week]],13,FALSE)</f>
        <v>NA</v>
      </c>
    </row>
    <row r="7" spans="2:15" x14ac:dyDescent="0.3">
      <c r="B7" s="10">
        <v>43470</v>
      </c>
      <c r="C7" s="29">
        <f>Table3[[#This Row],[Date]]</f>
        <v>43470</v>
      </c>
      <c r="D7" s="10">
        <f>Table3[[#This Row],[Date]]-7</f>
        <v>43463</v>
      </c>
      <c r="E7" s="2">
        <v>15352294</v>
      </c>
      <c r="F7" s="2">
        <v>11514221</v>
      </c>
      <c r="G7" s="2">
        <v>4690978</v>
      </c>
      <c r="H7" s="18">
        <v>11087768</v>
      </c>
      <c r="I7" s="26">
        <f>Table3[[#This Row],[Facebook]]+Table3[[#This Row],[Youtube]]+Table3[[#This Row],[Twitter]]+Table3[[#This Row],[Others]]</f>
        <v>42645261</v>
      </c>
      <c r="J7" s="6" t="s">
        <v>46</v>
      </c>
      <c r="K7" s="6" t="s">
        <v>46</v>
      </c>
      <c r="L7" s="6" t="s">
        <v>46</v>
      </c>
      <c r="M7" s="6" t="s">
        <v>46</v>
      </c>
      <c r="N7" s="6" t="s">
        <v>46</v>
      </c>
      <c r="O7" s="6" t="str">
        <f>VLOOKUP(Table3[[#This Row],[Date]],Table1[[#All],[Date]:[Order Change with respect to same day last week]],13,FALSE)</f>
        <v>NA</v>
      </c>
    </row>
    <row r="8" spans="2:15" x14ac:dyDescent="0.3">
      <c r="B8" s="10">
        <v>43471</v>
      </c>
      <c r="C8" s="29">
        <f>Table3[[#This Row],[Date]]</f>
        <v>43471</v>
      </c>
      <c r="D8" s="10">
        <f>Table3[[#This Row],[Date]]-7</f>
        <v>43464</v>
      </c>
      <c r="E8" s="2">
        <v>15675500</v>
      </c>
      <c r="F8" s="2">
        <v>11756625</v>
      </c>
      <c r="G8" s="2">
        <v>4789736</v>
      </c>
      <c r="H8" s="18">
        <v>11321195</v>
      </c>
      <c r="I8" s="26">
        <f>Table3[[#This Row],[Facebook]]+Table3[[#This Row],[Youtube]]+Table3[[#This Row],[Twitter]]+Table3[[#This Row],[Others]]</f>
        <v>43543056</v>
      </c>
      <c r="J8" s="6" t="s">
        <v>46</v>
      </c>
      <c r="K8" s="6" t="s">
        <v>46</v>
      </c>
      <c r="L8" s="6" t="s">
        <v>46</v>
      </c>
      <c r="M8" s="6" t="s">
        <v>46</v>
      </c>
      <c r="N8" s="6" t="s">
        <v>46</v>
      </c>
      <c r="O8" s="6" t="str">
        <f>VLOOKUP(Table3[[#This Row],[Date]],Table1[[#All],[Date]:[Order Change with respect to same day last week]],13,FALSE)</f>
        <v>NA</v>
      </c>
    </row>
    <row r="9" spans="2:15" x14ac:dyDescent="0.3">
      <c r="B9" s="10">
        <v>43472</v>
      </c>
      <c r="C9" s="29">
        <f>Table3[[#This Row],[Date]]</f>
        <v>43472</v>
      </c>
      <c r="D9" s="10">
        <f>Table3[[#This Row],[Date]]-7</f>
        <v>43465</v>
      </c>
      <c r="E9" s="2">
        <v>8209154</v>
      </c>
      <c r="F9" s="2">
        <v>6156866</v>
      </c>
      <c r="G9" s="2">
        <v>2508352</v>
      </c>
      <c r="H9" s="18">
        <v>5928833</v>
      </c>
      <c r="I9" s="26">
        <f>Table3[[#This Row],[Facebook]]+Table3[[#This Row],[Youtube]]+Table3[[#This Row],[Twitter]]+Table3[[#This Row],[Others]]</f>
        <v>22803205</v>
      </c>
      <c r="J9" s="6" t="s">
        <v>46</v>
      </c>
      <c r="K9" s="6" t="s">
        <v>46</v>
      </c>
      <c r="L9" s="6" t="s">
        <v>46</v>
      </c>
      <c r="M9" s="6" t="s">
        <v>46</v>
      </c>
      <c r="N9" s="6" t="s">
        <v>46</v>
      </c>
      <c r="O9" s="6" t="str">
        <f>VLOOKUP(Table3[[#This Row],[Date]],Table1[[#All],[Date]:[Order Change with respect to same day last week]],13,FALSE)</f>
        <v>NA</v>
      </c>
    </row>
    <row r="10" spans="2:15" x14ac:dyDescent="0.3">
      <c r="B10" s="10">
        <v>43473</v>
      </c>
      <c r="C10" s="29">
        <f>Table3[[#This Row],[Date]]</f>
        <v>43473</v>
      </c>
      <c r="D10" s="10">
        <f>Table3[[#This Row],[Date]]-7</f>
        <v>43466</v>
      </c>
      <c r="E10" s="2">
        <v>7818242</v>
      </c>
      <c r="F10" s="2">
        <v>5863681</v>
      </c>
      <c r="G10" s="2">
        <v>2388907</v>
      </c>
      <c r="H10" s="18">
        <v>5646508</v>
      </c>
      <c r="I10" s="26">
        <f>Table3[[#This Row],[Facebook]]+Table3[[#This Row],[Youtube]]+Table3[[#This Row],[Twitter]]+Table3[[#This Row],[Others]]</f>
        <v>21717338</v>
      </c>
      <c r="J10" s="6">
        <f>Table3[[#This Row],[Facebook]]/I3</f>
        <v>0.37500000599559347</v>
      </c>
      <c r="K10" s="6">
        <f>Table3[[#This Row],[Youtube]]/I3</f>
        <v>0.28124998051432121</v>
      </c>
      <c r="L10" s="6">
        <f>Table3[[#This Row],[Twitter]]/I3</f>
        <v>0.11458332184177916</v>
      </c>
      <c r="M10" s="6">
        <f>Table3[[#This Row],[Others]]/I3</f>
        <v>0.27083333233406776</v>
      </c>
      <c r="N10" s="6">
        <f>Table3[[#This Row],[Listing]]/I3-1</f>
        <v>4.1666640685761536E-2</v>
      </c>
      <c r="O10" s="6">
        <f>VLOOKUP(Table3[[#This Row],[Date]],Table1[[#All],[Date]:[Order Change with respect to same day last week]],13,FALSE)</f>
        <v>3.1356703048005974E-2</v>
      </c>
    </row>
    <row r="11" spans="2:15" x14ac:dyDescent="0.3">
      <c r="B11" s="10">
        <v>43474</v>
      </c>
      <c r="C11" s="29">
        <f>Table3[[#This Row],[Date]]</f>
        <v>43474</v>
      </c>
      <c r="D11" s="10">
        <f>Table3[[#This Row],[Date]]-7</f>
        <v>43467</v>
      </c>
      <c r="E11" s="2">
        <v>8130972</v>
      </c>
      <c r="F11" s="2">
        <v>6098229</v>
      </c>
      <c r="G11" s="2">
        <v>2484463</v>
      </c>
      <c r="H11" s="18">
        <v>5872368</v>
      </c>
      <c r="I11" s="26">
        <f>Table3[[#This Row],[Facebook]]+Table3[[#This Row],[Youtube]]+Table3[[#This Row],[Twitter]]+Table3[[#This Row],[Others]]</f>
        <v>22586032</v>
      </c>
      <c r="J11" s="6">
        <f>Table3[[#This Row],[Facebook]]/I4</f>
        <v>0.37069310549024775</v>
      </c>
      <c r="K11" s="6">
        <f>Table3[[#This Row],[Youtube]]/I4</f>
        <v>0.2780198291176858</v>
      </c>
      <c r="L11" s="6">
        <f>Table3[[#This Row],[Twitter]]/I4</f>
        <v>0.11326730739518195</v>
      </c>
      <c r="M11" s="6">
        <f>Table3[[#This Row],[Others]]/I4</f>
        <v>0.26772276801611855</v>
      </c>
      <c r="N11" s="6">
        <f>Table3[[#This Row],[Listing]]/I4-1</f>
        <v>2.9703010019234144E-2</v>
      </c>
      <c r="O11" s="6">
        <f>VLOOKUP(Table3[[#This Row],[Date]],Table1[[#All],[Date]:[Order Change with respect to same day last week]],13,FALSE)</f>
        <v>0.1945488699447242</v>
      </c>
    </row>
    <row r="12" spans="2:15" x14ac:dyDescent="0.3">
      <c r="B12" s="10">
        <v>43475</v>
      </c>
      <c r="C12" s="29">
        <f>Table3[[#This Row],[Date]]</f>
        <v>43475</v>
      </c>
      <c r="D12" s="10">
        <f>Table3[[#This Row],[Date]]-7</f>
        <v>43468</v>
      </c>
      <c r="E12" s="2">
        <v>387156</v>
      </c>
      <c r="F12" s="2">
        <v>2873204</v>
      </c>
      <c r="G12" s="2">
        <v>1170564</v>
      </c>
      <c r="H12" s="18">
        <v>6210572</v>
      </c>
      <c r="I12" s="26">
        <f>Table3[[#This Row],[Facebook]]+Table3[[#This Row],[Youtube]]+Table3[[#This Row],[Twitter]]+Table3[[#This Row],[Others]]</f>
        <v>10641496</v>
      </c>
      <c r="J12" s="6">
        <f>Table3[[#This Row],[Facebook]]/I5</f>
        <v>1.856983991045941E-2</v>
      </c>
      <c r="K12" s="6">
        <f>Table3[[#This Row],[Youtube]]/I5</f>
        <v>0.13781250532108921</v>
      </c>
      <c r="L12" s="6">
        <f>Table3[[#This Row],[Twitter]]/I5</f>
        <v>5.6145807077630228E-2</v>
      </c>
      <c r="M12" s="6">
        <f>Table3[[#This Row],[Others]]/I5</f>
        <v>0.2978885198534485</v>
      </c>
      <c r="N12" s="6">
        <f>Table3[[#This Row],[Listing]]/I5-1</f>
        <v>-0.48958332783737268</v>
      </c>
      <c r="O12" s="6">
        <f>VLOOKUP(Table3[[#This Row],[Date]],Table1[[#All],[Date]:[Order Change with respect to same day last week]],13,FALSE)</f>
        <v>-0.4522502426107996</v>
      </c>
    </row>
    <row r="13" spans="2:15" x14ac:dyDescent="0.3">
      <c r="B13" s="10">
        <v>43476</v>
      </c>
      <c r="C13" s="29">
        <f>Table3[[#This Row],[Date]]</f>
        <v>43476</v>
      </c>
      <c r="D13" s="10">
        <f>Table3[[#This Row],[Date]]-7</f>
        <v>43469</v>
      </c>
      <c r="E13" s="2">
        <v>7427330</v>
      </c>
      <c r="F13" s="2">
        <v>5570497</v>
      </c>
      <c r="G13" s="2">
        <v>2269462</v>
      </c>
      <c r="H13" s="18">
        <v>5364183</v>
      </c>
      <c r="I13" s="26">
        <f>Table3[[#This Row],[Facebook]]+Table3[[#This Row],[Youtube]]+Table3[[#This Row],[Twitter]]+Table3[[#This Row],[Others]]</f>
        <v>20631472</v>
      </c>
      <c r="J13" s="6">
        <f>Table3[[#This Row],[Facebook]]/I6</f>
        <v>0.34200001860264828</v>
      </c>
      <c r="K13" s="6">
        <f>Table3[[#This Row],[Youtube]]/I6</f>
        <v>0.25649999092890668</v>
      </c>
      <c r="L13" s="6">
        <f>Table3[[#This Row],[Twitter]]/I6</f>
        <v>0.10450000824226248</v>
      </c>
      <c r="M13" s="6">
        <f>Table3[[#This Row],[Others]]/I6</f>
        <v>0.24700002366772575</v>
      </c>
      <c r="N13" s="6">
        <f>Table3[[#This Row],[Listing]]/I6-1</f>
        <v>-4.9999958558456847E-2</v>
      </c>
      <c r="O13" s="6">
        <f>VLOOKUP(Table3[[#This Row],[Date]],Table1[[#All],[Date]:[Order Change with respect to same day last week]],13,FALSE)</f>
        <v>-0.13115176381669258</v>
      </c>
    </row>
    <row r="14" spans="2:15" x14ac:dyDescent="0.3">
      <c r="B14" s="10">
        <v>43477</v>
      </c>
      <c r="C14" s="29">
        <f>Table3[[#This Row],[Date]]</f>
        <v>43477</v>
      </c>
      <c r="D14" s="10">
        <f>Table3[[#This Row],[Date]]-7</f>
        <v>43470</v>
      </c>
      <c r="E14" s="2">
        <v>15352294</v>
      </c>
      <c r="F14" s="2">
        <v>11514221</v>
      </c>
      <c r="G14" s="2">
        <v>4690978</v>
      </c>
      <c r="H14" s="18">
        <v>11087768</v>
      </c>
      <c r="I14" s="26">
        <f>Table3[[#This Row],[Facebook]]+Table3[[#This Row],[Youtube]]+Table3[[#This Row],[Twitter]]+Table3[[#This Row],[Others]]</f>
        <v>42645261</v>
      </c>
      <c r="J14" s="6">
        <f>Table3[[#This Row],[Facebook]]/I7</f>
        <v>0.36000000093797058</v>
      </c>
      <c r="K14" s="6">
        <f>Table3[[#This Row],[Youtube]]/I7</f>
        <v>0.27000001242811011</v>
      </c>
      <c r="L14" s="6">
        <f>Table3[[#This Row],[Twitter]]/I7</f>
        <v>0.10999998335102229</v>
      </c>
      <c r="M14" s="6">
        <f>Table3[[#This Row],[Others]]/I7</f>
        <v>0.26000000328289702</v>
      </c>
      <c r="N14" s="6">
        <f>Table3[[#This Row],[Listing]]/I7-1</f>
        <v>0</v>
      </c>
      <c r="O14" s="6">
        <f>VLOOKUP(Table3[[#This Row],[Date]],Table1[[#All],[Date]:[Order Change with respect to same day last week]],13,FALSE)</f>
        <v>5.2871319138911188E-2</v>
      </c>
    </row>
    <row r="15" spans="2:15" x14ac:dyDescent="0.3">
      <c r="B15" s="10">
        <v>43478</v>
      </c>
      <c r="C15" s="29">
        <f>Table3[[#This Row],[Date]]</f>
        <v>43478</v>
      </c>
      <c r="D15" s="10">
        <f>Table3[[#This Row],[Date]]-7</f>
        <v>43471</v>
      </c>
      <c r="E15" s="2">
        <v>16645119</v>
      </c>
      <c r="F15" s="2">
        <v>12483839</v>
      </c>
      <c r="G15" s="2">
        <v>5086008</v>
      </c>
      <c r="H15" s="18">
        <v>12021475</v>
      </c>
      <c r="I15" s="26">
        <f>Table3[[#This Row],[Facebook]]+Table3[[#This Row],[Youtube]]+Table3[[#This Row],[Twitter]]+Table3[[#This Row],[Others]]</f>
        <v>46236441</v>
      </c>
      <c r="J15" s="6">
        <f>Table3[[#This Row],[Facebook]]/I8</f>
        <v>0.38226804751600346</v>
      </c>
      <c r="K15" s="6">
        <f>Table3[[#This Row],[Youtube]]/I8</f>
        <v>0.28670102989555901</v>
      </c>
      <c r="L15" s="6">
        <f>Table3[[#This Row],[Twitter]]/I8</f>
        <v>0.11680411223318822</v>
      </c>
      <c r="M15" s="6">
        <f>Table3[[#This Row],[Others]]/I8</f>
        <v>0.27608248258918711</v>
      </c>
      <c r="N15" s="6">
        <f>Table3[[#This Row],[Listing]]/I8-1</f>
        <v>6.1855672233937842E-2</v>
      </c>
      <c r="O15" s="6">
        <f>VLOOKUP(Table3[[#This Row],[Date]],Table1[[#All],[Date]:[Order Change with respect to same day last week]],13,FALSE)</f>
        <v>2.9778612542572747E-2</v>
      </c>
    </row>
    <row r="16" spans="2:15" x14ac:dyDescent="0.3">
      <c r="B16" s="10">
        <v>43479</v>
      </c>
      <c r="C16" s="29">
        <f>Table3[[#This Row],[Date]]</f>
        <v>43479</v>
      </c>
      <c r="D16" s="10">
        <f>Table3[[#This Row],[Date]]-7</f>
        <v>43472</v>
      </c>
      <c r="E16" s="2">
        <v>7583695</v>
      </c>
      <c r="F16" s="2">
        <v>5687771</v>
      </c>
      <c r="G16" s="2">
        <v>2317240</v>
      </c>
      <c r="H16" s="18">
        <v>5477113</v>
      </c>
      <c r="I16" s="26">
        <f>Table3[[#This Row],[Facebook]]+Table3[[#This Row],[Youtube]]+Table3[[#This Row],[Twitter]]+Table3[[#This Row],[Others]]</f>
        <v>21065819</v>
      </c>
      <c r="J16" s="6">
        <f>Table3[[#This Row],[Facebook]]/I9</f>
        <v>0.33257145212701461</v>
      </c>
      <c r="K16" s="6">
        <f>Table3[[#This Row],[Youtube]]/I9</f>
        <v>0.24942857813188979</v>
      </c>
      <c r="L16" s="6">
        <f>Table3[[#This Row],[Twitter]]/I9</f>
        <v>0.10161904872582604</v>
      </c>
      <c r="M16" s="6">
        <f>Table3[[#This Row],[Others]]/I9</f>
        <v>0.24019049076653917</v>
      </c>
      <c r="N16" s="6">
        <f>Table3[[#This Row],[Listing]]/I9-1</f>
        <v>-7.6190430248730401E-2</v>
      </c>
      <c r="O16" s="6">
        <f>VLOOKUP(Table3[[#This Row],[Date]],Table1[[#All],[Date]:[Order Change with respect to same day last week]],13,FALSE)</f>
        <v>6.550933508024892E-2</v>
      </c>
    </row>
    <row r="17" spans="2:15" x14ac:dyDescent="0.3">
      <c r="B17" s="10">
        <v>43480</v>
      </c>
      <c r="C17" s="29">
        <f>Table3[[#This Row],[Date]]</f>
        <v>43480</v>
      </c>
      <c r="D17" s="10">
        <f>Table3[[#This Row],[Date]]-7</f>
        <v>43473</v>
      </c>
      <c r="E17" s="2">
        <v>7661877</v>
      </c>
      <c r="F17" s="2">
        <v>5746408</v>
      </c>
      <c r="G17" s="2">
        <v>2341129</v>
      </c>
      <c r="H17" s="18">
        <v>5533578</v>
      </c>
      <c r="I17" s="26">
        <f>Table3[[#This Row],[Facebook]]+Table3[[#This Row],[Youtube]]+Table3[[#This Row],[Twitter]]+Table3[[#This Row],[Others]]</f>
        <v>21282992</v>
      </c>
      <c r="J17" s="6">
        <f>Table3[[#This Row],[Facebook]]/I10</f>
        <v>0.35280000707269005</v>
      </c>
      <c r="K17" s="6">
        <f>Table3[[#This Row],[Youtube]]/I10</f>
        <v>0.26460001681605727</v>
      </c>
      <c r="L17" s="6">
        <f>Table3[[#This Row],[Twitter]]/I10</f>
        <v>0.10779999832391982</v>
      </c>
      <c r="M17" s="6">
        <f>Table3[[#This Row],[Others]]/I10</f>
        <v>0.25480001278241377</v>
      </c>
      <c r="N17" s="6">
        <f>Table3[[#This Row],[Listing]]/I10-1</f>
        <v>-1.9999965004919074E-2</v>
      </c>
      <c r="O17" s="6">
        <f>VLOOKUP(Table3[[#This Row],[Date]],Table1[[#All],[Date]:[Order Change with respect to same day last week]],13,FALSE)</f>
        <v>-8.6445104445859289E-2</v>
      </c>
    </row>
    <row r="18" spans="2:15" x14ac:dyDescent="0.3">
      <c r="B18" s="10">
        <v>43481</v>
      </c>
      <c r="C18" s="29">
        <f>Table3[[#This Row],[Date]]</f>
        <v>43481</v>
      </c>
      <c r="D18" s="10">
        <f>Table3[[#This Row],[Date]]-7</f>
        <v>43474</v>
      </c>
      <c r="E18" s="2">
        <v>7583695</v>
      </c>
      <c r="F18" s="2">
        <v>5687771</v>
      </c>
      <c r="G18" s="2">
        <v>2317240</v>
      </c>
      <c r="H18" s="18">
        <v>5477113</v>
      </c>
      <c r="I18" s="26">
        <f>Table3[[#This Row],[Facebook]]+Table3[[#This Row],[Youtube]]+Table3[[#This Row],[Twitter]]+Table3[[#This Row],[Others]]</f>
        <v>21065819</v>
      </c>
      <c r="J18" s="6">
        <f>Table3[[#This Row],[Facebook]]/I11</f>
        <v>0.33576924888798526</v>
      </c>
      <c r="K18" s="6">
        <f>Table3[[#This Row],[Youtube]]/I11</f>
        <v>0.25182692559720093</v>
      </c>
      <c r="L18" s="6">
        <f>Table3[[#This Row],[Twitter]]/I11</f>
        <v>0.10259615323311327</v>
      </c>
      <c r="M18" s="6">
        <f>Table3[[#This Row],[Others]]/I11</f>
        <v>0.24250001062603649</v>
      </c>
      <c r="N18" s="6">
        <f>Table3[[#This Row],[Listing]]/I11-1</f>
        <v>-6.7307661655664042E-2</v>
      </c>
      <c r="O18" s="6">
        <f>VLOOKUP(Table3[[#This Row],[Date]],Table1[[#All],[Date]:[Order Change with respect to same day last week]],13,FALSE)</f>
        <v>-7.6628044753183744E-2</v>
      </c>
    </row>
    <row r="19" spans="2:15" x14ac:dyDescent="0.3">
      <c r="B19" s="10">
        <v>43482</v>
      </c>
      <c r="C19" s="29">
        <f>Table3[[#This Row],[Date]]</f>
        <v>43482</v>
      </c>
      <c r="D19" s="10">
        <f>Table3[[#This Row],[Date]]-7</f>
        <v>43475</v>
      </c>
      <c r="E19" s="2">
        <v>8052789</v>
      </c>
      <c r="F19" s="2">
        <v>6039592</v>
      </c>
      <c r="G19" s="2">
        <v>2460574</v>
      </c>
      <c r="H19" s="18">
        <v>5815903</v>
      </c>
      <c r="I19" s="26">
        <f>Table3[[#This Row],[Facebook]]+Table3[[#This Row],[Youtube]]+Table3[[#This Row],[Twitter]]+Table3[[#This Row],[Others]]</f>
        <v>22368858</v>
      </c>
      <c r="J19" s="6">
        <f>Table3[[#This Row],[Facebook]]/I12</f>
        <v>0.75673467339554512</v>
      </c>
      <c r="K19" s="6">
        <f>Table3[[#This Row],[Youtube]]/I12</f>
        <v>0.56755102853959627</v>
      </c>
      <c r="L19" s="6">
        <f>Table3[[#This Row],[Twitter]]/I12</f>
        <v>0.23122444438263193</v>
      </c>
      <c r="M19" s="6">
        <f>Table3[[#This Row],[Others]]/I12</f>
        <v>0.54653058179037983</v>
      </c>
      <c r="N19" s="6">
        <f>Table3[[#This Row],[Listing]]/I12-1</f>
        <v>1.102040728108153</v>
      </c>
      <c r="O19" s="6">
        <f>VLOOKUP(Table3[[#This Row],[Date]],Table1[[#All],[Date]:[Order Change with respect to same day last week]],13,FALSE)</f>
        <v>1.0595416371384867</v>
      </c>
    </row>
    <row r="20" spans="2:15" x14ac:dyDescent="0.3">
      <c r="B20" s="10">
        <v>43483</v>
      </c>
      <c r="C20" s="29">
        <f>Table3[[#This Row],[Date]]</f>
        <v>43483</v>
      </c>
      <c r="D20" s="10">
        <f>Table3[[#This Row],[Date]]-7</f>
        <v>43476</v>
      </c>
      <c r="E20" s="2">
        <v>7974607</v>
      </c>
      <c r="F20" s="2">
        <v>5980955</v>
      </c>
      <c r="G20" s="2">
        <v>2436685</v>
      </c>
      <c r="H20" s="18">
        <v>5759438</v>
      </c>
      <c r="I20" s="26">
        <f>Table3[[#This Row],[Facebook]]+Table3[[#This Row],[Youtube]]+Table3[[#This Row],[Twitter]]+Table3[[#This Row],[Others]]</f>
        <v>22151685</v>
      </c>
      <c r="J20" s="6">
        <f>Table3[[#This Row],[Facebook]]/I13</f>
        <v>0.38652632250379421</v>
      </c>
      <c r="K20" s="6">
        <f>Table3[[#This Row],[Youtube]]/I13</f>
        <v>0.2898947297604359</v>
      </c>
      <c r="L20" s="6">
        <f>Table3[[#This Row],[Twitter]]/I13</f>
        <v>0.11810524232105203</v>
      </c>
      <c r="M20" s="6">
        <f>Table3[[#This Row],[Others]]/I13</f>
        <v>0.27915788073676956</v>
      </c>
      <c r="N20" s="6">
        <f>Table3[[#This Row],[Listing]]/I13-1</f>
        <v>7.3684175322051626E-2</v>
      </c>
      <c r="O20" s="6">
        <f>VLOOKUP(Table3[[#This Row],[Date]],Table1[[#All],[Date]:[Order Change with respect to same day last week]],13,FALSE)</f>
        <v>0.16104249551291261</v>
      </c>
    </row>
    <row r="21" spans="2:15" x14ac:dyDescent="0.3">
      <c r="B21" s="10">
        <v>43484</v>
      </c>
      <c r="C21" s="29">
        <f>Table3[[#This Row],[Date]]</f>
        <v>43484</v>
      </c>
      <c r="D21" s="10">
        <f>Table3[[#This Row],[Date]]-7</f>
        <v>43477</v>
      </c>
      <c r="E21" s="2">
        <v>15352294</v>
      </c>
      <c r="F21" s="2">
        <v>11514221</v>
      </c>
      <c r="G21" s="2">
        <v>4690978</v>
      </c>
      <c r="H21" s="18">
        <v>11087768</v>
      </c>
      <c r="I21" s="26">
        <f>Table3[[#This Row],[Facebook]]+Table3[[#This Row],[Youtube]]+Table3[[#This Row],[Twitter]]+Table3[[#This Row],[Others]]</f>
        <v>42645261</v>
      </c>
      <c r="J21" s="6">
        <f>Table3[[#This Row],[Facebook]]/I14</f>
        <v>0.36000000093797058</v>
      </c>
      <c r="K21" s="6">
        <f>Table3[[#This Row],[Youtube]]/I14</f>
        <v>0.27000001242811011</v>
      </c>
      <c r="L21" s="6">
        <f>Table3[[#This Row],[Twitter]]/I14</f>
        <v>0.10999998335102229</v>
      </c>
      <c r="M21" s="6">
        <f>Table3[[#This Row],[Others]]/I14</f>
        <v>0.26000000328289702</v>
      </c>
      <c r="N21" s="6">
        <f>Table3[[#This Row],[Listing]]/I14-1</f>
        <v>0</v>
      </c>
      <c r="O21" s="6">
        <f>VLOOKUP(Table3[[#This Row],[Date]],Table1[[#All],[Date]:[Order Change with respect to same day last week]],13,FALSE)</f>
        <v>-4.0356817681399204E-2</v>
      </c>
    </row>
    <row r="22" spans="2:15" x14ac:dyDescent="0.3">
      <c r="B22" s="10">
        <v>43485</v>
      </c>
      <c r="C22" s="29">
        <f>Table3[[#This Row],[Date]]</f>
        <v>43485</v>
      </c>
      <c r="D22" s="10">
        <f>Table3[[#This Row],[Date]]-7</f>
        <v>43478</v>
      </c>
      <c r="E22" s="2">
        <v>15998707</v>
      </c>
      <c r="F22" s="2">
        <v>11999030</v>
      </c>
      <c r="G22" s="2">
        <v>4888493</v>
      </c>
      <c r="H22" s="18">
        <v>11554621</v>
      </c>
      <c r="I22" s="26">
        <f>Table3[[#This Row],[Facebook]]+Table3[[#This Row],[Youtube]]+Table3[[#This Row],[Twitter]]+Table3[[#This Row],[Others]]</f>
        <v>44440851</v>
      </c>
      <c r="J22" s="6">
        <f>Table3[[#This Row],[Facebook]]/I15</f>
        <v>0.34601943086406672</v>
      </c>
      <c r="K22" s="6">
        <f>Table3[[#This Row],[Youtube]]/I15</f>
        <v>0.25951456774105947</v>
      </c>
      <c r="L22" s="6">
        <f>Table3[[#This Row],[Twitter]]/I15</f>
        <v>0.10572814200816191</v>
      </c>
      <c r="M22" s="6">
        <f>Table3[[#This Row],[Others]]/I15</f>
        <v>0.2499029066705199</v>
      </c>
      <c r="N22" s="6">
        <f>Table3[[#This Row],[Listing]]/I15-1</f>
        <v>-3.8834952716191973E-2</v>
      </c>
      <c r="O22" s="6">
        <f>VLOOKUP(Table3[[#This Row],[Date]],Table1[[#All],[Date]:[Order Change with respect to same day last week]],13,FALSE)</f>
        <v>0.11664479572912434</v>
      </c>
    </row>
    <row r="23" spans="2:15" x14ac:dyDescent="0.3">
      <c r="B23" s="10">
        <v>43486</v>
      </c>
      <c r="C23" s="29">
        <f>Table3[[#This Row],[Date]]</f>
        <v>43486</v>
      </c>
      <c r="D23" s="10">
        <f>Table3[[#This Row],[Date]]-7</f>
        <v>43479</v>
      </c>
      <c r="E23" s="2">
        <v>7974607</v>
      </c>
      <c r="F23" s="2">
        <v>5980955</v>
      </c>
      <c r="G23" s="2">
        <v>2436685</v>
      </c>
      <c r="H23" s="18">
        <v>5759438</v>
      </c>
      <c r="I23" s="26">
        <f>Table3[[#This Row],[Facebook]]+Table3[[#This Row],[Youtube]]+Table3[[#This Row],[Twitter]]+Table3[[#This Row],[Others]]</f>
        <v>22151685</v>
      </c>
      <c r="J23" s="6">
        <f>Table3[[#This Row],[Facebook]]/I16</f>
        <v>0.3785567036344516</v>
      </c>
      <c r="K23" s="6">
        <f>Table3[[#This Row],[Youtube]]/I16</f>
        <v>0.28391751585827257</v>
      </c>
      <c r="L23" s="6">
        <f>Table3[[#This Row],[Twitter]]/I16</f>
        <v>0.11567008147179086</v>
      </c>
      <c r="M23" s="6">
        <f>Table3[[#This Row],[Others]]/I16</f>
        <v>0.2734020452753344</v>
      </c>
      <c r="N23" s="6">
        <f>Table3[[#This Row],[Listing]]/I16-1</f>
        <v>5.154634623984955E-2</v>
      </c>
      <c r="O23" s="6">
        <f>VLOOKUP(Table3[[#This Row],[Date]],Table1[[#All],[Date]:[Order Change with respect to same day last week]],13,FALSE)</f>
        <v>0.23352106416819263</v>
      </c>
    </row>
    <row r="24" spans="2:15" x14ac:dyDescent="0.3">
      <c r="B24" s="10">
        <v>43487</v>
      </c>
      <c r="C24" s="29">
        <f>Table3[[#This Row],[Date]]</f>
        <v>43487</v>
      </c>
      <c r="D24" s="10">
        <f>Table3[[#This Row],[Date]]-7</f>
        <v>43480</v>
      </c>
      <c r="E24" s="2">
        <v>13525559</v>
      </c>
      <c r="F24" s="2">
        <v>2028833</v>
      </c>
      <c r="G24" s="2">
        <v>19827367</v>
      </c>
      <c r="H24" s="18">
        <v>2189238</v>
      </c>
      <c r="I24" s="26">
        <f>Table3[[#This Row],[Facebook]]+Table3[[#This Row],[Youtube]]+Table3[[#This Row],[Twitter]]+Table3[[#This Row],[Others]]</f>
        <v>37570997</v>
      </c>
      <c r="J24" s="6">
        <f>Table3[[#This Row],[Facebook]]/I17</f>
        <v>0.63551022337460827</v>
      </c>
      <c r="K24" s="6">
        <f>Table3[[#This Row],[Youtube]]/I17</f>
        <v>9.5326493568197557E-2</v>
      </c>
      <c r="L24" s="6">
        <f>Table3[[#This Row],[Twitter]]/I17</f>
        <v>0.9316061858219935</v>
      </c>
      <c r="M24" s="6">
        <f>Table3[[#This Row],[Others]]/I17</f>
        <v>0.10286326283447365</v>
      </c>
      <c r="N24" s="6">
        <f>Table3[[#This Row],[Listing]]/I17-1</f>
        <v>0.76530616559927278</v>
      </c>
      <c r="O24" s="6">
        <f>VLOOKUP(Table3[[#This Row],[Date]],Table1[[#All],[Date]:[Order Change with respect to same day last week]],13,FALSE)</f>
        <v>0.85430485686646174</v>
      </c>
    </row>
    <row r="25" spans="2:15" x14ac:dyDescent="0.3">
      <c r="B25" s="10">
        <v>43488</v>
      </c>
      <c r="C25" s="29">
        <f>Table3[[#This Row],[Date]]</f>
        <v>43488</v>
      </c>
      <c r="D25" s="10">
        <f>Table3[[#This Row],[Date]]-7</f>
        <v>43481</v>
      </c>
      <c r="E25" s="2">
        <v>7740060</v>
      </c>
      <c r="F25" s="2">
        <v>5805045</v>
      </c>
      <c r="G25" s="2">
        <v>2365018</v>
      </c>
      <c r="H25" s="18">
        <v>5590043</v>
      </c>
      <c r="I25" s="26">
        <f>Table3[[#This Row],[Facebook]]+Table3[[#This Row],[Youtube]]+Table3[[#This Row],[Twitter]]+Table3[[#This Row],[Others]]</f>
        <v>21500166</v>
      </c>
      <c r="J25" s="6">
        <f>Table3[[#This Row],[Facebook]]/I18</f>
        <v>0.36742269550497897</v>
      </c>
      <c r="K25" s="6">
        <f>Table3[[#This Row],[Youtube]]/I18</f>
        <v>0.2755670216287342</v>
      </c>
      <c r="L25" s="6">
        <f>Table3[[#This Row],[Twitter]]/I18</f>
        <v>0.11226803002532207</v>
      </c>
      <c r="M25" s="6">
        <f>Table3[[#This Row],[Others]]/I18</f>
        <v>0.26536081981906329</v>
      </c>
      <c r="N25" s="6">
        <f>Table3[[#This Row],[Listing]]/I18-1</f>
        <v>2.0618566978098496E-2</v>
      </c>
      <c r="O25" s="6">
        <f>VLOOKUP(Table3[[#This Row],[Date]],Table1[[#All],[Date]:[Order Change with respect to same day last week]],13,FALSE)</f>
        <v>9.8774591206907125E-4</v>
      </c>
    </row>
    <row r="26" spans="2:15" x14ac:dyDescent="0.3">
      <c r="B26" s="10">
        <v>43489</v>
      </c>
      <c r="C26" s="29">
        <f>Table3[[#This Row],[Date]]</f>
        <v>43489</v>
      </c>
      <c r="D26" s="10">
        <f>Table3[[#This Row],[Date]]-7</f>
        <v>43482</v>
      </c>
      <c r="E26" s="2">
        <v>7427330</v>
      </c>
      <c r="F26" s="2">
        <v>5570497</v>
      </c>
      <c r="G26" s="2">
        <v>2269462</v>
      </c>
      <c r="H26" s="18">
        <v>5364183</v>
      </c>
      <c r="I26" s="26">
        <f>Table3[[#This Row],[Facebook]]+Table3[[#This Row],[Youtube]]+Table3[[#This Row],[Twitter]]+Table3[[#This Row],[Others]]</f>
        <v>20631472</v>
      </c>
      <c r="J26" s="6">
        <f>Table3[[#This Row],[Facebook]]/I19</f>
        <v>0.33203885509041187</v>
      </c>
      <c r="K26" s="6">
        <f>Table3[[#This Row],[Youtube]]/I19</f>
        <v>0.24902911896530436</v>
      </c>
      <c r="L26" s="6">
        <f>Table3[[#This Row],[Twitter]]/I19</f>
        <v>0.10145631931679301</v>
      </c>
      <c r="M26" s="6">
        <f>Table3[[#This Row],[Others]]/I19</f>
        <v>0.23980584972196614</v>
      </c>
      <c r="N26" s="6">
        <f>Table3[[#This Row],[Listing]]/I19-1</f>
        <v>-7.7669856905524637E-2</v>
      </c>
      <c r="O26" s="6">
        <f>VLOOKUP(Table3[[#This Row],[Date]],Table1[[#All],[Date]:[Order Change with respect to same day last week]],13,FALSE)</f>
        <v>-0.17516574129721951</v>
      </c>
    </row>
    <row r="27" spans="2:15" x14ac:dyDescent="0.3">
      <c r="B27" s="10">
        <v>43490</v>
      </c>
      <c r="C27" s="29">
        <f>Table3[[#This Row],[Date]]</f>
        <v>43490</v>
      </c>
      <c r="D27" s="10">
        <f>Table3[[#This Row],[Date]]-7</f>
        <v>43483</v>
      </c>
      <c r="E27" s="2">
        <v>7427330</v>
      </c>
      <c r="F27" s="2">
        <v>5570497</v>
      </c>
      <c r="G27" s="2">
        <v>2269462</v>
      </c>
      <c r="H27" s="18">
        <v>5364183</v>
      </c>
      <c r="I27" s="26">
        <f>Table3[[#This Row],[Facebook]]+Table3[[#This Row],[Youtube]]+Table3[[#This Row],[Twitter]]+Table3[[#This Row],[Others]]</f>
        <v>20631472</v>
      </c>
      <c r="J27" s="6">
        <f>Table3[[#This Row],[Facebook]]/I20</f>
        <v>0.33529413225224175</v>
      </c>
      <c r="K27" s="6">
        <f>Table3[[#This Row],[Youtube]]/I20</f>
        <v>0.25147057661753497</v>
      </c>
      <c r="L27" s="6">
        <f>Table3[[#This Row],[Twitter]]/I20</f>
        <v>0.10245098736281236</v>
      </c>
      <c r="M27" s="6">
        <f>Table3[[#This Row],[Others]]/I20</f>
        <v>0.24215688332512855</v>
      </c>
      <c r="N27" s="6">
        <f>Table3[[#This Row],[Listing]]/I20-1</f>
        <v>-6.8627420442282427E-2</v>
      </c>
      <c r="O27" s="6">
        <f>VLOOKUP(Table3[[#This Row],[Date]],Table1[[#All],[Date]:[Order Change with respect to same day last week]],13,FALSE)</f>
        <v>-5.6459868607658614E-2</v>
      </c>
    </row>
    <row r="28" spans="2:15" x14ac:dyDescent="0.3">
      <c r="B28" s="10">
        <v>43491</v>
      </c>
      <c r="C28" s="29">
        <f>Table3[[#This Row],[Date]]</f>
        <v>43491</v>
      </c>
      <c r="D28" s="10">
        <f>Table3[[#This Row],[Date]]-7</f>
        <v>43484</v>
      </c>
      <c r="E28" s="2">
        <v>16968325</v>
      </c>
      <c r="F28" s="2">
        <v>12726244</v>
      </c>
      <c r="G28" s="2">
        <v>5184766</v>
      </c>
      <c r="H28" s="18">
        <v>12254901</v>
      </c>
      <c r="I28" s="26">
        <f>Table3[[#This Row],[Facebook]]+Table3[[#This Row],[Youtube]]+Table3[[#This Row],[Twitter]]+Table3[[#This Row],[Others]]</f>
        <v>47134236</v>
      </c>
      <c r="J28" s="6">
        <f>Table3[[#This Row],[Facebook]]/I21</f>
        <v>0.3978947391129814</v>
      </c>
      <c r="K28" s="6">
        <f>Table3[[#This Row],[Youtube]]/I21</f>
        <v>0.29842106019705217</v>
      </c>
      <c r="L28" s="6">
        <f>Table3[[#This Row],[Twitter]]/I21</f>
        <v>0.12157894871366833</v>
      </c>
      <c r="M28" s="6">
        <f>Table3[[#This Row],[Others]]/I21</f>
        <v>0.28736841357355042</v>
      </c>
      <c r="N28" s="6">
        <f>Table3[[#This Row],[Listing]]/I21-1</f>
        <v>0.10526316159725235</v>
      </c>
      <c r="O28" s="6">
        <f>VLOOKUP(Table3[[#This Row],[Date]],Table1[[#All],[Date]:[Order Change with respect to same day last week]],13,FALSE)</f>
        <v>9.2882647461171253E-2</v>
      </c>
    </row>
    <row r="29" spans="2:15" x14ac:dyDescent="0.3">
      <c r="B29" s="10">
        <v>43492</v>
      </c>
      <c r="C29" s="29">
        <f>Table3[[#This Row],[Date]]</f>
        <v>43492</v>
      </c>
      <c r="D29" s="10">
        <f>Table3[[#This Row],[Date]]-7</f>
        <v>43485</v>
      </c>
      <c r="E29" s="2">
        <v>16321913</v>
      </c>
      <c r="F29" s="2">
        <v>12241435</v>
      </c>
      <c r="G29" s="2">
        <v>4987251</v>
      </c>
      <c r="H29" s="18">
        <v>11788048</v>
      </c>
      <c r="I29" s="26">
        <f>Table3[[#This Row],[Facebook]]+Table3[[#This Row],[Youtube]]+Table3[[#This Row],[Twitter]]+Table3[[#This Row],[Others]]</f>
        <v>45338647</v>
      </c>
      <c r="J29" s="6">
        <f>Table3[[#This Row],[Facebook]]/I22</f>
        <v>0.36727273741900218</v>
      </c>
      <c r="K29" s="6">
        <f>Table3[[#This Row],[Youtube]]/I22</f>
        <v>0.27545455868970647</v>
      </c>
      <c r="L29" s="6">
        <f>Table3[[#This Row],[Twitter]]/I22</f>
        <v>0.11222222094711913</v>
      </c>
      <c r="M29" s="6">
        <f>Table3[[#This Row],[Others]]/I22</f>
        <v>0.26525252632988511</v>
      </c>
      <c r="N29" s="6">
        <f>Table3[[#This Row],[Listing]]/I22-1</f>
        <v>2.0202043385712853E-2</v>
      </c>
      <c r="O29" s="6">
        <f>VLOOKUP(Table3[[#This Row],[Date]],Table1[[#All],[Date]:[Order Change with respect to same day last week]],13,FALSE)</f>
        <v>-1.9630799659368758E-2</v>
      </c>
    </row>
    <row r="30" spans="2:15" x14ac:dyDescent="0.3">
      <c r="B30" s="10">
        <v>43493</v>
      </c>
      <c r="C30" s="29">
        <f>Table3[[#This Row],[Date]]</f>
        <v>43493</v>
      </c>
      <c r="D30" s="10">
        <f>Table3[[#This Row],[Date]]-7</f>
        <v>43486</v>
      </c>
      <c r="E30" s="2">
        <v>7661877</v>
      </c>
      <c r="F30" s="2">
        <v>5746408</v>
      </c>
      <c r="G30" s="2">
        <v>2341129</v>
      </c>
      <c r="H30" s="18">
        <v>5533578</v>
      </c>
      <c r="I30" s="26">
        <f>Table3[[#This Row],[Facebook]]+Table3[[#This Row],[Youtube]]+Table3[[#This Row],[Twitter]]+Table3[[#This Row],[Others]]</f>
        <v>21282992</v>
      </c>
      <c r="J30" s="6">
        <f>Table3[[#This Row],[Facebook]]/I23</f>
        <v>0.34588235612776186</v>
      </c>
      <c r="K30" s="6">
        <f>Table3[[#This Row],[Youtube]]/I23</f>
        <v>0.25941177838164453</v>
      </c>
      <c r="L30" s="6">
        <f>Table3[[#This Row],[Twitter]]/I23</f>
        <v>0.10568627172154173</v>
      </c>
      <c r="M30" s="6">
        <f>Table3[[#This Row],[Others]]/I23</f>
        <v>0.24980393139393234</v>
      </c>
      <c r="N30" s="6">
        <f>Table3[[#This Row],[Listing]]/I23-1</f>
        <v>-3.9215662375119531E-2</v>
      </c>
      <c r="O30" s="6">
        <f>VLOOKUP(Table3[[#This Row],[Date]],Table1[[#All],[Date]:[Order Change with respect to same day last week]],13,FALSE)</f>
        <v>-0.11250036399885421</v>
      </c>
    </row>
    <row r="31" spans="2:15" x14ac:dyDescent="0.3">
      <c r="B31" s="10">
        <v>43494</v>
      </c>
      <c r="C31" s="29">
        <f>Table3[[#This Row],[Date]]</f>
        <v>43494</v>
      </c>
      <c r="D31" s="10">
        <f>Table3[[#This Row],[Date]]-7</f>
        <v>43487</v>
      </c>
      <c r="E31" s="2">
        <v>8052789</v>
      </c>
      <c r="F31" s="2">
        <v>6039592</v>
      </c>
      <c r="G31" s="2">
        <v>2460574</v>
      </c>
      <c r="H31" s="18">
        <v>5815903</v>
      </c>
      <c r="I31" s="26">
        <f>Table3[[#This Row],[Facebook]]+Table3[[#This Row],[Youtube]]+Table3[[#This Row],[Twitter]]+Table3[[#This Row],[Others]]</f>
        <v>22368858</v>
      </c>
      <c r="J31" s="6">
        <f>Table3[[#This Row],[Facebook]]/I24</f>
        <v>0.21433524907523749</v>
      </c>
      <c r="K31" s="6">
        <f>Table3[[#This Row],[Youtube]]/I24</f>
        <v>0.16075144346049694</v>
      </c>
      <c r="L31" s="6">
        <f>Table3[[#This Row],[Twitter]]/I24</f>
        <v>6.5491315016207849E-2</v>
      </c>
      <c r="M31" s="6">
        <f>Table3[[#This Row],[Others]]/I24</f>
        <v>0.15479767545162562</v>
      </c>
      <c r="N31" s="6">
        <f>Table3[[#This Row],[Listing]]/I24-1</f>
        <v>-0.40462431699643209</v>
      </c>
      <c r="O31" s="6">
        <f>VLOOKUP(Table3[[#This Row],[Date]],Table1[[#All],[Date]:[Order Change with respect to same day last week]],13,FALSE)</f>
        <v>-0.71708723442563915</v>
      </c>
    </row>
    <row r="32" spans="2:15" x14ac:dyDescent="0.3">
      <c r="B32" s="10">
        <v>43495</v>
      </c>
      <c r="C32" s="29">
        <f>Table3[[#This Row],[Date]]</f>
        <v>43495</v>
      </c>
      <c r="D32" s="10">
        <f>Table3[[#This Row],[Date]]-7</f>
        <v>43488</v>
      </c>
      <c r="E32" s="2">
        <v>8052789</v>
      </c>
      <c r="F32" s="2">
        <v>6039592</v>
      </c>
      <c r="G32" s="2">
        <v>2460574</v>
      </c>
      <c r="H32" s="18">
        <v>5815903</v>
      </c>
      <c r="I32" s="26">
        <f>Table3[[#This Row],[Facebook]]+Table3[[#This Row],[Youtube]]+Table3[[#This Row],[Twitter]]+Table3[[#This Row],[Others]]</f>
        <v>22368858</v>
      </c>
      <c r="J32" s="6">
        <f>Table3[[#This Row],[Facebook]]/I25</f>
        <v>0.37454543374223248</v>
      </c>
      <c r="K32" s="6">
        <f>Table3[[#This Row],[Youtube]]/I25</f>
        <v>0.28090908693449157</v>
      </c>
      <c r="L32" s="6">
        <f>Table3[[#This Row],[Twitter]]/I25</f>
        <v>0.11444441870820904</v>
      </c>
      <c r="M32" s="6">
        <f>Table3[[#This Row],[Others]]/I25</f>
        <v>0.27050502772862312</v>
      </c>
      <c r="N32" s="6">
        <f>Table3[[#This Row],[Listing]]/I25-1</f>
        <v>4.0403967113556316E-2</v>
      </c>
      <c r="O32" s="6">
        <f>VLOOKUP(Table3[[#This Row],[Date]],Table1[[#All],[Date]:[Order Change with respect to same day last week]],13,FALSE)</f>
        <v>-7.8019563062868946E-2</v>
      </c>
    </row>
    <row r="33" spans="2:15" x14ac:dyDescent="0.3">
      <c r="B33" s="10">
        <v>43496</v>
      </c>
      <c r="C33" s="29">
        <f>Table3[[#This Row],[Date]]</f>
        <v>43496</v>
      </c>
      <c r="D33" s="10">
        <f>Table3[[#This Row],[Date]]-7</f>
        <v>43489</v>
      </c>
      <c r="E33" s="2">
        <v>7505512</v>
      </c>
      <c r="F33" s="2">
        <v>5629134</v>
      </c>
      <c r="G33" s="2">
        <v>2293351</v>
      </c>
      <c r="H33" s="18">
        <v>5420648</v>
      </c>
      <c r="I33" s="26">
        <f>Table3[[#This Row],[Facebook]]+Table3[[#This Row],[Youtube]]+Table3[[#This Row],[Twitter]]+Table3[[#This Row],[Others]]</f>
        <v>20848645</v>
      </c>
      <c r="J33" s="6">
        <f>Table3[[#This Row],[Facebook]]/I26</f>
        <v>0.36378945719432915</v>
      </c>
      <c r="K33" s="6">
        <f>Table3[[#This Row],[Youtube]]/I26</f>
        <v>0.27284209289574685</v>
      </c>
      <c r="L33" s="6">
        <f>Table3[[#This Row],[Twitter]]/I26</f>
        <v>0.11115789508378268</v>
      </c>
      <c r="M33" s="6">
        <f>Table3[[#This Row],[Others]]/I26</f>
        <v>0.26273685173796613</v>
      </c>
      <c r="N33" s="6">
        <f>Table3[[#This Row],[Listing]]/I26-1</f>
        <v>1.0526296911824717E-2</v>
      </c>
      <c r="O33" s="6">
        <f>VLOOKUP(Table3[[#This Row],[Date]],Table1[[#All],[Date]:[Order Change with respect to same day last week]],13,FALSE)</f>
        <v>0.20059441674862155</v>
      </c>
    </row>
    <row r="34" spans="2:15" x14ac:dyDescent="0.3">
      <c r="B34" s="10">
        <v>43497</v>
      </c>
      <c r="C34" s="29">
        <f>Table3[[#This Row],[Date]]</f>
        <v>43497</v>
      </c>
      <c r="D34" s="10">
        <f>Table3[[#This Row],[Date]]-7</f>
        <v>43490</v>
      </c>
      <c r="E34" s="2">
        <v>7427330</v>
      </c>
      <c r="F34" s="2">
        <v>5570497</v>
      </c>
      <c r="G34" s="2">
        <v>2269462</v>
      </c>
      <c r="H34" s="18">
        <v>5364183</v>
      </c>
      <c r="I34" s="26">
        <f>Table3[[#This Row],[Facebook]]+Table3[[#This Row],[Youtube]]+Table3[[#This Row],[Twitter]]+Table3[[#This Row],[Others]]</f>
        <v>20631472</v>
      </c>
      <c r="J34" s="6">
        <f>Table3[[#This Row],[Facebook]]/I27</f>
        <v>0.36000000387757114</v>
      </c>
      <c r="K34" s="6">
        <f>Table3[[#This Row],[Youtube]]/I27</f>
        <v>0.26999997867335884</v>
      </c>
      <c r="L34" s="6">
        <f>Table3[[#This Row],[Twitter]]/I27</f>
        <v>0.11000000387757113</v>
      </c>
      <c r="M34" s="6">
        <f>Table3[[#This Row],[Others]]/I27</f>
        <v>0.26000001357149893</v>
      </c>
      <c r="N34" s="6">
        <f>Table3[[#This Row],[Listing]]/I27-1</f>
        <v>0</v>
      </c>
      <c r="O34" s="6">
        <f>VLOOKUP(Table3[[#This Row],[Date]],Table1[[#All],[Date]:[Order Change with respect to same day last week]],13,FALSE)</f>
        <v>7.1616556279585408E-2</v>
      </c>
    </row>
    <row r="35" spans="2:15" x14ac:dyDescent="0.3">
      <c r="B35" s="10">
        <v>43498</v>
      </c>
      <c r="C35" s="29">
        <f>Table3[[#This Row],[Date]]</f>
        <v>43498</v>
      </c>
      <c r="D35" s="10">
        <f>Table3[[#This Row],[Date]]-7</f>
        <v>43491</v>
      </c>
      <c r="E35" s="2">
        <v>15675500</v>
      </c>
      <c r="F35" s="2">
        <v>11756625</v>
      </c>
      <c r="G35" s="2">
        <v>4789736</v>
      </c>
      <c r="H35" s="18">
        <v>11321195</v>
      </c>
      <c r="I35" s="26">
        <f>Table3[[#This Row],[Facebook]]+Table3[[#This Row],[Youtube]]+Table3[[#This Row],[Twitter]]+Table3[[#This Row],[Others]]</f>
        <v>43543056</v>
      </c>
      <c r="J35" s="6">
        <f>Table3[[#This Row],[Facebook]]/I28</f>
        <v>0.33257142430398151</v>
      </c>
      <c r="K35" s="6">
        <f>Table3[[#This Row],[Youtube]]/I28</f>
        <v>0.24942856822798612</v>
      </c>
      <c r="L35" s="6">
        <f>Table3[[#This Row],[Twitter]]/I28</f>
        <v>0.10161904395777201</v>
      </c>
      <c r="M35" s="6">
        <f>Table3[[#This Row],[Others]]/I28</f>
        <v>0.24019048489509834</v>
      </c>
      <c r="N35" s="6">
        <f>Table3[[#This Row],[Listing]]/I28-1</f>
        <v>-7.6190478615162038E-2</v>
      </c>
      <c r="O35" s="6">
        <f>VLOOKUP(Table3[[#This Row],[Date]],Table1[[#All],[Date]:[Order Change with respect to same day last week]],13,FALSE)</f>
        <v>-0.11100185204519353</v>
      </c>
    </row>
    <row r="36" spans="2:15" x14ac:dyDescent="0.3">
      <c r="B36" s="10">
        <v>43499</v>
      </c>
      <c r="C36" s="29">
        <f>Table3[[#This Row],[Date]]</f>
        <v>43499</v>
      </c>
      <c r="D36" s="10">
        <f>Table3[[#This Row],[Date]]-7</f>
        <v>43492</v>
      </c>
      <c r="E36" s="2">
        <v>16160310</v>
      </c>
      <c r="F36" s="2">
        <v>12120232</v>
      </c>
      <c r="G36" s="2">
        <v>4937872</v>
      </c>
      <c r="H36" s="18">
        <v>11671335</v>
      </c>
      <c r="I36" s="26">
        <f>Table3[[#This Row],[Facebook]]+Table3[[#This Row],[Youtube]]+Table3[[#This Row],[Twitter]]+Table3[[#This Row],[Others]]</f>
        <v>44889749</v>
      </c>
      <c r="J36" s="6">
        <f>Table3[[#This Row],[Facebook]]/I29</f>
        <v>0.35643564749517115</v>
      </c>
      <c r="K36" s="6">
        <f>Table3[[#This Row],[Youtube]]/I29</f>
        <v>0.26732672459325924</v>
      </c>
      <c r="L36" s="6">
        <f>Table3[[#This Row],[Twitter]]/I29</f>
        <v>0.10891088126207207</v>
      </c>
      <c r="M36" s="6">
        <f>Table3[[#This Row],[Others]]/I29</f>
        <v>0.2574257454131792</v>
      </c>
      <c r="N36" s="6">
        <f>Table3[[#This Row],[Listing]]/I29-1</f>
        <v>-9.9010012363183186E-3</v>
      </c>
      <c r="O36" s="6">
        <f>VLOOKUP(Table3[[#This Row],[Date]],Table1[[#All],[Date]:[Order Change with respect to same day last week]],13,FALSE)</f>
        <v>6.0833246003320962E-2</v>
      </c>
    </row>
    <row r="37" spans="2:15" x14ac:dyDescent="0.3">
      <c r="B37" s="10">
        <v>43500</v>
      </c>
      <c r="C37" s="29">
        <f>Table3[[#This Row],[Date]]</f>
        <v>43500</v>
      </c>
      <c r="D37" s="10">
        <f>Table3[[#This Row],[Date]]-7</f>
        <v>43493</v>
      </c>
      <c r="E37" s="2">
        <v>7661877</v>
      </c>
      <c r="F37" s="2">
        <v>5746408</v>
      </c>
      <c r="G37" s="2">
        <v>2341129</v>
      </c>
      <c r="H37" s="18">
        <v>5533578</v>
      </c>
      <c r="I37" s="26">
        <f>Table3[[#This Row],[Facebook]]+Table3[[#This Row],[Youtube]]+Table3[[#This Row],[Twitter]]+Table3[[#This Row],[Others]]</f>
        <v>21282992</v>
      </c>
      <c r="J37" s="6">
        <f>Table3[[#This Row],[Facebook]]/I30</f>
        <v>0.359999994361695</v>
      </c>
      <c r="K37" s="6">
        <f>Table3[[#This Row],[Youtube]]/I30</f>
        <v>0.27000000751774</v>
      </c>
      <c r="L37" s="6">
        <f>Table3[[#This Row],[Twitter]]/I30</f>
        <v>0.10999999436169501</v>
      </c>
      <c r="M37" s="6">
        <f>Table3[[#This Row],[Others]]/I30</f>
        <v>0.26000000375887</v>
      </c>
      <c r="N37" s="6">
        <f>Table3[[#This Row],[Listing]]/I30-1</f>
        <v>0</v>
      </c>
      <c r="O37" s="6">
        <f>VLOOKUP(Table3[[#This Row],[Date]],Table1[[#All],[Date]:[Order Change with respect to same day last week]],13,FALSE)</f>
        <v>-8.5806571239552931E-2</v>
      </c>
    </row>
    <row r="38" spans="2:15" x14ac:dyDescent="0.3">
      <c r="B38" s="10">
        <v>43501</v>
      </c>
      <c r="C38" s="29">
        <f>Table3[[#This Row],[Date]]</f>
        <v>43501</v>
      </c>
      <c r="D38" s="10">
        <f>Table3[[#This Row],[Date]]-7</f>
        <v>43494</v>
      </c>
      <c r="E38" s="2">
        <v>8052789</v>
      </c>
      <c r="F38" s="2">
        <v>6039592</v>
      </c>
      <c r="G38" s="2">
        <v>2460574</v>
      </c>
      <c r="H38" s="18">
        <v>5815903</v>
      </c>
      <c r="I38" s="26">
        <f>Table3[[#This Row],[Facebook]]+Table3[[#This Row],[Youtube]]+Table3[[#This Row],[Twitter]]+Table3[[#This Row],[Others]]</f>
        <v>22368858</v>
      </c>
      <c r="J38" s="6">
        <f>Table3[[#This Row],[Facebook]]/I31</f>
        <v>0.36000000536460108</v>
      </c>
      <c r="K38" s="6">
        <f>Table3[[#This Row],[Youtube]]/I31</f>
        <v>0.27000001519970307</v>
      </c>
      <c r="L38" s="6">
        <f>Table3[[#This Row],[Twitter]]/I31</f>
        <v>0.10999998301209656</v>
      </c>
      <c r="M38" s="6">
        <f>Table3[[#This Row],[Others]]/I31</f>
        <v>0.25999999642359928</v>
      </c>
      <c r="N38" s="6">
        <f>Table3[[#This Row],[Listing]]/I31-1</f>
        <v>0</v>
      </c>
      <c r="O38" s="6">
        <f>VLOOKUP(Table3[[#This Row],[Date]],Table1[[#All],[Date]:[Order Change with respect to same day last week]],13,FALSE)</f>
        <v>1.1476852728398028</v>
      </c>
    </row>
    <row r="39" spans="2:15" x14ac:dyDescent="0.3">
      <c r="B39" s="10">
        <v>43502</v>
      </c>
      <c r="C39" s="29">
        <f>Table3[[#This Row],[Date]]</f>
        <v>43502</v>
      </c>
      <c r="D39" s="10">
        <f>Table3[[#This Row],[Date]]-7</f>
        <v>43495</v>
      </c>
      <c r="E39" s="2">
        <v>7427330</v>
      </c>
      <c r="F39" s="2">
        <v>5570497</v>
      </c>
      <c r="G39" s="2">
        <v>2269462</v>
      </c>
      <c r="H39" s="18">
        <v>5364183</v>
      </c>
      <c r="I39" s="26">
        <f>Table3[[#This Row],[Facebook]]+Table3[[#This Row],[Youtube]]+Table3[[#This Row],[Twitter]]+Table3[[#This Row],[Others]]</f>
        <v>20631472</v>
      </c>
      <c r="J39" s="6">
        <f>Table3[[#This Row],[Facebook]]/I32</f>
        <v>0.33203885509041187</v>
      </c>
      <c r="K39" s="6">
        <f>Table3[[#This Row],[Youtube]]/I32</f>
        <v>0.24902911896530436</v>
      </c>
      <c r="L39" s="6">
        <f>Table3[[#This Row],[Twitter]]/I32</f>
        <v>0.10145631931679301</v>
      </c>
      <c r="M39" s="6">
        <f>Table3[[#This Row],[Others]]/I32</f>
        <v>0.23980584972196614</v>
      </c>
      <c r="N39" s="6">
        <f>Table3[[#This Row],[Listing]]/I32-1</f>
        <v>-7.7669856905524637E-2</v>
      </c>
      <c r="O39" s="6">
        <f>VLOOKUP(Table3[[#This Row],[Date]],Table1[[#All],[Date]:[Order Change with respect to same day last week]],13,FALSE)</f>
        <v>-2.0213680806117074E-3</v>
      </c>
    </row>
    <row r="40" spans="2:15" x14ac:dyDescent="0.3">
      <c r="B40" s="10">
        <v>43503</v>
      </c>
      <c r="C40" s="29">
        <f>Table3[[#This Row],[Date]]</f>
        <v>43503</v>
      </c>
      <c r="D40" s="10">
        <f>Table3[[#This Row],[Date]]-7</f>
        <v>43496</v>
      </c>
      <c r="E40" s="2">
        <v>7974607</v>
      </c>
      <c r="F40" s="2">
        <v>5980955</v>
      </c>
      <c r="G40" s="2">
        <v>2436685</v>
      </c>
      <c r="H40" s="18">
        <v>5759438</v>
      </c>
      <c r="I40" s="26">
        <f>Table3[[#This Row],[Facebook]]+Table3[[#This Row],[Youtube]]+Table3[[#This Row],[Twitter]]+Table3[[#This Row],[Others]]</f>
        <v>22151685</v>
      </c>
      <c r="J40" s="6">
        <f>Table3[[#This Row],[Facebook]]/I33</f>
        <v>0.38250001378986498</v>
      </c>
      <c r="K40" s="6">
        <f>Table3[[#This Row],[Youtube]]/I33</f>
        <v>0.28687499835121177</v>
      </c>
      <c r="L40" s="6">
        <f>Table3[[#This Row],[Twitter]]/I33</f>
        <v>0.11687498156355006</v>
      </c>
      <c r="M40" s="6">
        <f>Table3[[#This Row],[Others]]/I33</f>
        <v>0.27624999130638944</v>
      </c>
      <c r="N40" s="6">
        <f>Table3[[#This Row],[Listing]]/I33-1</f>
        <v>6.249998501101639E-2</v>
      </c>
      <c r="O40" s="6">
        <f>VLOOKUP(Table3[[#This Row],[Date]],Table1[[#All],[Date]:[Order Change with respect to same day last week]],13,FALSE)</f>
        <v>8.3990469010527091E-2</v>
      </c>
    </row>
    <row r="41" spans="2:15" x14ac:dyDescent="0.3">
      <c r="B41" s="10">
        <v>43504</v>
      </c>
      <c r="C41" s="29">
        <f>Table3[[#This Row],[Date]]</f>
        <v>43504</v>
      </c>
      <c r="D41" s="10">
        <f>Table3[[#This Row],[Date]]-7</f>
        <v>43497</v>
      </c>
      <c r="E41" s="2">
        <v>7896424</v>
      </c>
      <c r="F41" s="2">
        <v>5922318</v>
      </c>
      <c r="G41" s="2">
        <v>2412796</v>
      </c>
      <c r="H41" s="18">
        <v>5702973</v>
      </c>
      <c r="I41" s="26">
        <f>Table3[[#This Row],[Facebook]]+Table3[[#This Row],[Youtube]]+Table3[[#This Row],[Twitter]]+Table3[[#This Row],[Others]]</f>
        <v>21934511</v>
      </c>
      <c r="J41" s="6">
        <f>Table3[[#This Row],[Facebook]]/I34</f>
        <v>0.38273682071739717</v>
      </c>
      <c r="K41" s="6">
        <f>Table3[[#This Row],[Youtube]]/I34</f>
        <v>0.28705261553804789</v>
      </c>
      <c r="L41" s="6">
        <f>Table3[[#This Row],[Twitter]]/I34</f>
        <v>0.11694735111484048</v>
      </c>
      <c r="M41" s="6">
        <f>Table3[[#This Row],[Others]]/I34</f>
        <v>0.27642104257030231</v>
      </c>
      <c r="N41" s="6">
        <f>Table3[[#This Row],[Listing]]/I34-1</f>
        <v>6.315782994058794E-2</v>
      </c>
      <c r="O41" s="6">
        <f>VLOOKUP(Table3[[#This Row],[Date]],Table1[[#All],[Date]:[Order Change with respect to same day last week]],13,FALSE)</f>
        <v>-5.7509600938203898E-2</v>
      </c>
    </row>
    <row r="42" spans="2:15" x14ac:dyDescent="0.3">
      <c r="B42" s="10">
        <v>43505</v>
      </c>
      <c r="C42" s="29">
        <f>Table3[[#This Row],[Date]]</f>
        <v>43505</v>
      </c>
      <c r="D42" s="10">
        <f>Table3[[#This Row],[Date]]-7</f>
        <v>43498</v>
      </c>
      <c r="E42" s="2">
        <v>15837104</v>
      </c>
      <c r="F42" s="2">
        <v>11877828</v>
      </c>
      <c r="G42" s="2">
        <v>4839115</v>
      </c>
      <c r="H42" s="18">
        <v>11437908</v>
      </c>
      <c r="I42" s="26">
        <f>Table3[[#This Row],[Facebook]]+Table3[[#This Row],[Youtube]]+Table3[[#This Row],[Twitter]]+Table3[[#This Row],[Others]]</f>
        <v>43991955</v>
      </c>
      <c r="J42" s="6">
        <f>Table3[[#This Row],[Facebook]]/I35</f>
        <v>0.36371135732870929</v>
      </c>
      <c r="K42" s="6">
        <f>Table3[[#This Row],[Youtube]]/I35</f>
        <v>0.272783517996532</v>
      </c>
      <c r="L42" s="6">
        <f>Table3[[#This Row],[Twitter]]/I35</f>
        <v>0.11113402329868624</v>
      </c>
      <c r="M42" s="6">
        <f>Table3[[#This Row],[Others]]/I35</f>
        <v>0.26268041453039032</v>
      </c>
      <c r="N42" s="6">
        <f>Table3[[#This Row],[Listing]]/I35-1</f>
        <v>1.0309313154317934E-2</v>
      </c>
      <c r="O42" s="6">
        <f>VLOOKUP(Table3[[#This Row],[Date]],Table1[[#All],[Date]:[Order Change with respect to same day last week]],13,FALSE)</f>
        <v>0.1840511785869976</v>
      </c>
    </row>
    <row r="43" spans="2:15" x14ac:dyDescent="0.3">
      <c r="B43" s="10">
        <v>43506</v>
      </c>
      <c r="C43" s="29">
        <f>Table3[[#This Row],[Date]]</f>
        <v>43506</v>
      </c>
      <c r="D43" s="10">
        <f>Table3[[#This Row],[Date]]-7</f>
        <v>43499</v>
      </c>
      <c r="E43" s="2">
        <v>16645119</v>
      </c>
      <c r="F43" s="2">
        <v>12483839</v>
      </c>
      <c r="G43" s="2">
        <v>5086008</v>
      </c>
      <c r="H43" s="18">
        <v>12021475</v>
      </c>
      <c r="I43" s="26">
        <f>Table3[[#This Row],[Facebook]]+Table3[[#This Row],[Youtube]]+Table3[[#This Row],[Twitter]]+Table3[[#This Row],[Others]]</f>
        <v>46236441</v>
      </c>
      <c r="J43" s="6">
        <f>Table3[[#This Row],[Facebook]]/I36</f>
        <v>0.3708000015771975</v>
      </c>
      <c r="K43" s="6">
        <f>Table3[[#This Row],[Youtube]]/I36</f>
        <v>0.27809999561369791</v>
      </c>
      <c r="L43" s="6">
        <f>Table3[[#This Row],[Twitter]]/I36</f>
        <v>0.11329998748712095</v>
      </c>
      <c r="M43" s="6">
        <f>Table3[[#This Row],[Others]]/I36</f>
        <v>0.26780000485188721</v>
      </c>
      <c r="N43" s="6">
        <f>Table3[[#This Row],[Listing]]/I36-1</f>
        <v>2.9999989529903681E-2</v>
      </c>
      <c r="O43" s="6">
        <f>VLOOKUP(Table3[[#This Row],[Date]],Table1[[#All],[Date]:[Order Change with respect to same day last week]],13,FALSE)</f>
        <v>-4.9231076440156785E-2</v>
      </c>
    </row>
    <row r="44" spans="2:15" x14ac:dyDescent="0.3">
      <c r="B44" s="10">
        <v>43507</v>
      </c>
      <c r="C44" s="29">
        <f>Table3[[#This Row],[Date]]</f>
        <v>43507</v>
      </c>
      <c r="D44" s="10">
        <f>Table3[[#This Row],[Date]]-7</f>
        <v>43500</v>
      </c>
      <c r="E44" s="2">
        <v>8052789</v>
      </c>
      <c r="F44" s="2">
        <v>6039592</v>
      </c>
      <c r="G44" s="2">
        <v>2460574</v>
      </c>
      <c r="H44" s="18">
        <v>5815903</v>
      </c>
      <c r="I44" s="26">
        <f>Table3[[#This Row],[Facebook]]+Table3[[#This Row],[Youtube]]+Table3[[#This Row],[Twitter]]+Table3[[#This Row],[Others]]</f>
        <v>22368858</v>
      </c>
      <c r="J44" s="6">
        <f>Table3[[#This Row],[Facebook]]/I37</f>
        <v>0.37836733669777256</v>
      </c>
      <c r="K44" s="6">
        <f>Table3[[#This Row],[Youtube]]/I37</f>
        <v>0.28377551426979813</v>
      </c>
      <c r="L44" s="6">
        <f>Table3[[#This Row],[Twitter]]/I37</f>
        <v>0.11561222219131596</v>
      </c>
      <c r="M44" s="6">
        <f>Table3[[#This Row],[Others]]/I37</f>
        <v>0.27326529089518992</v>
      </c>
      <c r="N44" s="6">
        <f>Table3[[#This Row],[Listing]]/I37-1</f>
        <v>5.1020364054076506E-2</v>
      </c>
      <c r="O44" s="6">
        <f>VLOOKUP(Table3[[#This Row],[Date]],Table1[[#All],[Date]:[Order Change with respect to same day last week]],13,FALSE)</f>
        <v>8.2977972200451333E-2</v>
      </c>
    </row>
    <row r="45" spans="2:15" x14ac:dyDescent="0.3">
      <c r="B45" s="10">
        <v>43508</v>
      </c>
      <c r="C45" s="29">
        <f>Table3[[#This Row],[Date]]</f>
        <v>43508</v>
      </c>
      <c r="D45" s="10">
        <f>Table3[[#This Row],[Date]]-7</f>
        <v>43501</v>
      </c>
      <c r="E45" s="2">
        <v>8209154</v>
      </c>
      <c r="F45" s="2">
        <v>6156866</v>
      </c>
      <c r="G45" s="2">
        <v>2508352</v>
      </c>
      <c r="H45" s="18">
        <v>5928833</v>
      </c>
      <c r="I45" s="26">
        <f>Table3[[#This Row],[Facebook]]+Table3[[#This Row],[Youtube]]+Table3[[#This Row],[Twitter]]+Table3[[#This Row],[Others]]</f>
        <v>22803205</v>
      </c>
      <c r="J45" s="6">
        <f>Table3[[#This Row],[Facebook]]/I38</f>
        <v>0.36699030410940064</v>
      </c>
      <c r="K45" s="6">
        <f>Table3[[#This Row],[Youtube]]/I38</f>
        <v>0.27524275043455504</v>
      </c>
      <c r="L45" s="6">
        <f>Table3[[#This Row],[Twitter]]/I38</f>
        <v>0.11213589893592243</v>
      </c>
      <c r="M45" s="6">
        <f>Table3[[#This Row],[Others]]/I38</f>
        <v>0.26504853309900755</v>
      </c>
      <c r="N45" s="6">
        <f>Table3[[#This Row],[Listing]]/I38-1</f>
        <v>1.9417486578885645E-2</v>
      </c>
      <c r="O45" s="6">
        <f>VLOOKUP(Table3[[#This Row],[Date]],Table1[[#All],[Date]:[Order Change with respect to same day last week]],13,FALSE)</f>
        <v>4.0516023501679044E-2</v>
      </c>
    </row>
    <row r="46" spans="2:15" x14ac:dyDescent="0.3">
      <c r="B46" s="10">
        <v>43509</v>
      </c>
      <c r="C46" s="29">
        <f>Table3[[#This Row],[Date]]</f>
        <v>43509</v>
      </c>
      <c r="D46" s="10">
        <f>Table3[[#This Row],[Date]]-7</f>
        <v>43502</v>
      </c>
      <c r="E46" s="2">
        <v>7818242</v>
      </c>
      <c r="F46" s="2">
        <v>5863681</v>
      </c>
      <c r="G46" s="2">
        <v>2388907</v>
      </c>
      <c r="H46" s="18">
        <v>5646508</v>
      </c>
      <c r="I46" s="26">
        <f>Table3[[#This Row],[Facebook]]+Table3[[#This Row],[Youtube]]+Table3[[#This Row],[Twitter]]+Table3[[#This Row],[Others]]</f>
        <v>21717338</v>
      </c>
      <c r="J46" s="6">
        <f>Table3[[#This Row],[Facebook]]/I39</f>
        <v>0.37894736740063917</v>
      </c>
      <c r="K46" s="6">
        <f>Table3[[#This Row],[Youtube]]/I39</f>
        <v>0.28421050131565989</v>
      </c>
      <c r="L46" s="6">
        <f>Table3[[#This Row],[Twitter]]/I39</f>
        <v>0.11578945990862892</v>
      </c>
      <c r="M46" s="6">
        <f>Table3[[#This Row],[Others]]/I39</f>
        <v>0.27368420440383506</v>
      </c>
      <c r="N46" s="6">
        <f>Table3[[#This Row],[Listing]]/I39-1</f>
        <v>5.2631533028763E-2</v>
      </c>
      <c r="O46" s="6">
        <f>VLOOKUP(Table3[[#This Row],[Date]],Table1[[#All],[Date]:[Order Change with respect to same day last week]],13,FALSE)</f>
        <v>8.7452358707419409E-2</v>
      </c>
    </row>
    <row r="47" spans="2:15" x14ac:dyDescent="0.3">
      <c r="B47" s="10">
        <v>43510</v>
      </c>
      <c r="C47" s="29">
        <f>Table3[[#This Row],[Date]]</f>
        <v>43510</v>
      </c>
      <c r="D47" s="10">
        <f>Table3[[#This Row],[Date]]-7</f>
        <v>43503</v>
      </c>
      <c r="E47" s="2">
        <v>7740060</v>
      </c>
      <c r="F47" s="2">
        <v>5805045</v>
      </c>
      <c r="G47" s="2">
        <v>2365018</v>
      </c>
      <c r="H47" s="18">
        <v>5590043</v>
      </c>
      <c r="I47" s="26">
        <f>Table3[[#This Row],[Facebook]]+Table3[[#This Row],[Youtube]]+Table3[[#This Row],[Twitter]]+Table3[[#This Row],[Others]]</f>
        <v>21500166</v>
      </c>
      <c r="J47" s="6">
        <f>Table3[[#This Row],[Facebook]]/I40</f>
        <v>0.34941179418179702</v>
      </c>
      <c r="K47" s="6">
        <f>Table3[[#This Row],[Youtube]]/I40</f>
        <v>0.26205884563634774</v>
      </c>
      <c r="L47" s="6">
        <f>Table3[[#This Row],[Twitter]]/I40</f>
        <v>0.10676469984111818</v>
      </c>
      <c r="M47" s="6">
        <f>Table3[[#This Row],[Others]]/I40</f>
        <v>0.25235294741686692</v>
      </c>
      <c r="N47" s="6">
        <f>Table3[[#This Row],[Listing]]/I40-1</f>
        <v>-2.9411712923870126E-2</v>
      </c>
      <c r="O47" s="6">
        <f>VLOOKUP(Table3[[#This Row],[Date]],Table1[[#All],[Date]:[Order Change with respect to same day last week]],13,FALSE)</f>
        <v>-0.14069092654880477</v>
      </c>
    </row>
    <row r="48" spans="2:15" x14ac:dyDescent="0.3">
      <c r="B48" s="10">
        <v>43511</v>
      </c>
      <c r="C48" s="29">
        <f>Table3[[#This Row],[Date]]</f>
        <v>43511</v>
      </c>
      <c r="D48" s="10">
        <f>Table3[[#This Row],[Date]]-7</f>
        <v>43504</v>
      </c>
      <c r="E48" s="2">
        <v>7740060</v>
      </c>
      <c r="F48" s="2">
        <v>5805045</v>
      </c>
      <c r="G48" s="2">
        <v>2365018</v>
      </c>
      <c r="H48" s="18">
        <v>5590043</v>
      </c>
      <c r="I48" s="26">
        <f>Table3[[#This Row],[Facebook]]+Table3[[#This Row],[Youtube]]+Table3[[#This Row],[Twitter]]+Table3[[#This Row],[Others]]</f>
        <v>21500166</v>
      </c>
      <c r="J48" s="6">
        <f>Table3[[#This Row],[Facebook]]/I41</f>
        <v>0.35287132683286171</v>
      </c>
      <c r="K48" s="6">
        <f>Table3[[#This Row],[Youtube]]/I41</f>
        <v>0.26465349512464625</v>
      </c>
      <c r="L48" s="6">
        <f>Table3[[#This Row],[Twitter]]/I41</f>
        <v>0.10782177911328865</v>
      </c>
      <c r="M48" s="6">
        <f>Table3[[#This Row],[Others]]/I41</f>
        <v>0.25485149862698103</v>
      </c>
      <c r="N48" s="6">
        <f>Table3[[#This Row],[Listing]]/I41-1</f>
        <v>-1.9801900302222397E-2</v>
      </c>
      <c r="O48" s="6">
        <f>VLOOKUP(Table3[[#This Row],[Date]],Table1[[#All],[Date]:[Order Change with respect to same day last week]],13,FALSE)</f>
        <v>3.1362191919734883E-2</v>
      </c>
    </row>
    <row r="49" spans="2:15" x14ac:dyDescent="0.3">
      <c r="B49" s="10">
        <v>43512</v>
      </c>
      <c r="C49" s="29">
        <f>Table3[[#This Row],[Date]]</f>
        <v>43512</v>
      </c>
      <c r="D49" s="10">
        <f>Table3[[#This Row],[Date]]-7</f>
        <v>43505</v>
      </c>
      <c r="E49" s="2">
        <v>16483516</v>
      </c>
      <c r="F49" s="2">
        <v>12362637</v>
      </c>
      <c r="G49" s="2">
        <v>5036630</v>
      </c>
      <c r="H49" s="18">
        <v>11904761</v>
      </c>
      <c r="I49" s="26">
        <f>Table3[[#This Row],[Facebook]]+Table3[[#This Row],[Youtube]]+Table3[[#This Row],[Twitter]]+Table3[[#This Row],[Others]]</f>
        <v>45787544</v>
      </c>
      <c r="J49" s="6">
        <f>Table3[[#This Row],[Facebook]]/I42</f>
        <v>0.37469387300473461</v>
      </c>
      <c r="K49" s="6">
        <f>Table3[[#This Row],[Youtube]]/I42</f>
        <v>0.28102040475355095</v>
      </c>
      <c r="L49" s="6">
        <f>Table3[[#This Row],[Twitter]]/I42</f>
        <v>0.11448979705493879</v>
      </c>
      <c r="M49" s="6">
        <f>Table3[[#This Row],[Others]]/I42</f>
        <v>0.27061222898595894</v>
      </c>
      <c r="N49" s="6">
        <f>Table3[[#This Row],[Listing]]/I42-1</f>
        <v>4.0816303799183329E-2</v>
      </c>
      <c r="O49" s="6">
        <f>VLOOKUP(Table3[[#This Row],[Date]],Table1[[#All],[Date]:[Order Change with respect to same day last week]],13,FALSE)</f>
        <v>-4.6686155168073507E-2</v>
      </c>
    </row>
    <row r="50" spans="2:15" x14ac:dyDescent="0.3">
      <c r="B50" s="10">
        <v>43513</v>
      </c>
      <c r="C50" s="29">
        <f>Table3[[#This Row],[Date]]</f>
        <v>43513</v>
      </c>
      <c r="D50" s="10">
        <f>Table3[[#This Row],[Date]]-7</f>
        <v>43506</v>
      </c>
      <c r="E50" s="2">
        <v>16321913</v>
      </c>
      <c r="F50" s="2">
        <v>12241435</v>
      </c>
      <c r="G50" s="2">
        <v>4987251</v>
      </c>
      <c r="H50" s="18">
        <v>11788048</v>
      </c>
      <c r="I50" s="26">
        <f>Table3[[#This Row],[Facebook]]+Table3[[#This Row],[Youtube]]+Table3[[#This Row],[Twitter]]+Table3[[#This Row],[Others]]</f>
        <v>45338647</v>
      </c>
      <c r="J50" s="6">
        <f>Table3[[#This Row],[Facebook]]/I43</f>
        <v>0.35300971802738884</v>
      </c>
      <c r="K50" s="6">
        <f>Table3[[#This Row],[Youtube]]/I43</f>
        <v>0.26475729392753217</v>
      </c>
      <c r="L50" s="6">
        <f>Table3[[#This Row],[Twitter]]/I43</f>
        <v>0.10786407630293171</v>
      </c>
      <c r="M50" s="6">
        <f>Table3[[#This Row],[Others]]/I43</f>
        <v>0.25495145701201355</v>
      </c>
      <c r="N50" s="6">
        <f>Table3[[#This Row],[Listing]]/I43-1</f>
        <v>-1.9417454730133787E-2</v>
      </c>
      <c r="O50" s="6">
        <f>VLOOKUP(Table3[[#This Row],[Date]],Table1[[#All],[Date]:[Order Change with respect to same day last week]],13,FALSE)</f>
        <v>-0.12229008244350137</v>
      </c>
    </row>
    <row r="51" spans="2:15" x14ac:dyDescent="0.3">
      <c r="B51" s="10">
        <v>43514</v>
      </c>
      <c r="C51" s="29">
        <f>Table3[[#This Row],[Date]]</f>
        <v>43514</v>
      </c>
      <c r="D51" s="10">
        <f>Table3[[#This Row],[Date]]-7</f>
        <v>43507</v>
      </c>
      <c r="E51" s="2">
        <v>7818242</v>
      </c>
      <c r="F51" s="2">
        <v>5863681</v>
      </c>
      <c r="G51" s="2">
        <v>2388907</v>
      </c>
      <c r="H51" s="18">
        <v>5646508</v>
      </c>
      <c r="I51" s="26">
        <f>Table3[[#This Row],[Facebook]]+Table3[[#This Row],[Youtube]]+Table3[[#This Row],[Twitter]]+Table3[[#This Row],[Others]]</f>
        <v>21717338</v>
      </c>
      <c r="J51" s="6">
        <f>Table3[[#This Row],[Facebook]]/I44</f>
        <v>0.34951457959990628</v>
      </c>
      <c r="K51" s="6">
        <f>Table3[[#This Row],[Youtube]]/I44</f>
        <v>0.26213591234742517</v>
      </c>
      <c r="L51" s="6">
        <f>Table3[[#This Row],[Twitter]]/I44</f>
        <v>0.10679610912635773</v>
      </c>
      <c r="M51" s="6">
        <f>Table3[[#This Row],[Others]]/I44</f>
        <v>0.25242719141048686</v>
      </c>
      <c r="N51" s="6">
        <f>Table3[[#This Row],[Listing]]/I44-1</f>
        <v>-2.9126207515823954E-2</v>
      </c>
      <c r="O51" s="6">
        <f>VLOOKUP(Table3[[#This Row],[Date]],Table1[[#All],[Date]:[Order Change with respect to same day last week]],13,FALSE)</f>
        <v>0.10363771309396363</v>
      </c>
    </row>
    <row r="52" spans="2:15" x14ac:dyDescent="0.3">
      <c r="B52" s="10">
        <v>43515</v>
      </c>
      <c r="C52" s="29">
        <f>Table3[[#This Row],[Date]]</f>
        <v>43515</v>
      </c>
      <c r="D52" s="10">
        <f>Table3[[#This Row],[Date]]-7</f>
        <v>43508</v>
      </c>
      <c r="E52" s="2">
        <v>7896424</v>
      </c>
      <c r="F52" s="2">
        <v>5922318</v>
      </c>
      <c r="G52" s="2">
        <v>2412796</v>
      </c>
      <c r="H52" s="18">
        <v>5702973</v>
      </c>
      <c r="I52" s="26">
        <f>Table3[[#This Row],[Facebook]]+Table3[[#This Row],[Youtube]]+Table3[[#This Row],[Twitter]]+Table3[[#This Row],[Others]]</f>
        <v>21934511</v>
      </c>
      <c r="J52" s="6">
        <f>Table3[[#This Row],[Facebook]]/I45</f>
        <v>0.34628570852211343</v>
      </c>
      <c r="K52" s="6">
        <f>Table3[[#This Row],[Youtube]]/I45</f>
        <v>0.25971428139158509</v>
      </c>
      <c r="L52" s="6">
        <f>Table3[[#This Row],[Twitter]]/I45</f>
        <v>0.10580951230320475</v>
      </c>
      <c r="M52" s="6">
        <f>Table3[[#This Row],[Others]]/I45</f>
        <v>0.25009523880524687</v>
      </c>
      <c r="N52" s="6">
        <f>Table3[[#This Row],[Listing]]/I45-1</f>
        <v>-3.8095258977849822E-2</v>
      </c>
      <c r="O52" s="6">
        <f>VLOOKUP(Table3[[#This Row],[Date]],Table1[[#All],[Date]:[Order Change with respect to same day last week]],13,FALSE)</f>
        <v>-0.55839299648571217</v>
      </c>
    </row>
    <row r="53" spans="2:15" x14ac:dyDescent="0.3">
      <c r="B53" s="10">
        <v>43516</v>
      </c>
      <c r="C53" s="29">
        <f>Table3[[#This Row],[Date]]</f>
        <v>43516</v>
      </c>
      <c r="D53" s="10">
        <f>Table3[[#This Row],[Date]]-7</f>
        <v>43509</v>
      </c>
      <c r="E53" s="2">
        <v>7974607</v>
      </c>
      <c r="F53" s="2">
        <v>5980955</v>
      </c>
      <c r="G53" s="2">
        <v>2436685</v>
      </c>
      <c r="H53" s="18">
        <v>5759438</v>
      </c>
      <c r="I53" s="26">
        <f>Table3[[#This Row],[Facebook]]+Table3[[#This Row],[Youtube]]+Table3[[#This Row],[Twitter]]+Table3[[#This Row],[Others]]</f>
        <v>22151685</v>
      </c>
      <c r="J53" s="6">
        <f>Table3[[#This Row],[Facebook]]/I46</f>
        <v>0.36720002239685179</v>
      </c>
      <c r="K53" s="6">
        <f>Table3[[#This Row],[Youtube]]/I46</f>
        <v>0.27540000528609904</v>
      </c>
      <c r="L53" s="6">
        <f>Table3[[#This Row],[Twitter]]/I46</f>
        <v>0.11219998509946293</v>
      </c>
      <c r="M53" s="6">
        <f>Table3[[#This Row],[Others]]/I46</f>
        <v>0.26519999826866442</v>
      </c>
      <c r="N53" s="6">
        <f>Table3[[#This Row],[Listing]]/I46-1</f>
        <v>2.000001105107807E-2</v>
      </c>
      <c r="O53" s="6">
        <f>VLOOKUP(Table3[[#This Row],[Date]],Table1[[#All],[Date]:[Order Change with respect to same day last week]],13,FALSE)</f>
        <v>-0.12241464451003137</v>
      </c>
    </row>
    <row r="54" spans="2:15" x14ac:dyDescent="0.3">
      <c r="B54" s="10">
        <v>43517</v>
      </c>
      <c r="C54" s="29">
        <f>Table3[[#This Row],[Date]]</f>
        <v>43517</v>
      </c>
      <c r="D54" s="10">
        <f>Table3[[#This Row],[Date]]-7</f>
        <v>43510</v>
      </c>
      <c r="E54" s="2">
        <v>7505512</v>
      </c>
      <c r="F54" s="2">
        <v>5629134</v>
      </c>
      <c r="G54" s="2">
        <v>2293351</v>
      </c>
      <c r="H54" s="18">
        <v>5420648</v>
      </c>
      <c r="I54" s="26">
        <f>Table3[[#This Row],[Facebook]]+Table3[[#This Row],[Youtube]]+Table3[[#This Row],[Twitter]]+Table3[[#This Row],[Others]]</f>
        <v>20848645</v>
      </c>
      <c r="J54" s="6">
        <f>Table3[[#This Row],[Facebook]]/I47</f>
        <v>0.34909088608897254</v>
      </c>
      <c r="K54" s="6">
        <f>Table3[[#This Row],[Youtube]]/I47</f>
        <v>0.26181816456672941</v>
      </c>
      <c r="L54" s="6">
        <f>Table3[[#This Row],[Twitter]]/I47</f>
        <v>0.10666666480621592</v>
      </c>
      <c r="M54" s="6">
        <f>Table3[[#This Row],[Others]]/I47</f>
        <v>0.25212121618037742</v>
      </c>
      <c r="N54" s="6">
        <f>Table3[[#This Row],[Listing]]/I47-1</f>
        <v>-3.0303068357704799E-2</v>
      </c>
      <c r="O54" s="6">
        <f>VLOOKUP(Table3[[#This Row],[Date]],Table1[[#All],[Date]:[Order Change with respect to same day last week]],13,FALSE)</f>
        <v>-3.019825251518482E-2</v>
      </c>
    </row>
    <row r="55" spans="2:15" x14ac:dyDescent="0.3">
      <c r="B55" s="10">
        <v>43518</v>
      </c>
      <c r="C55" s="29">
        <f>Table3[[#This Row],[Date]]</f>
        <v>43518</v>
      </c>
      <c r="D55" s="10">
        <f>Table3[[#This Row],[Date]]-7</f>
        <v>43511</v>
      </c>
      <c r="E55" s="2">
        <v>7974607</v>
      </c>
      <c r="F55" s="2">
        <v>5980955</v>
      </c>
      <c r="G55" s="2">
        <v>2436685</v>
      </c>
      <c r="H55" s="18">
        <v>5759438</v>
      </c>
      <c r="I55" s="26">
        <f>Table3[[#This Row],[Facebook]]+Table3[[#This Row],[Youtube]]+Table3[[#This Row],[Twitter]]+Table3[[#This Row],[Others]]</f>
        <v>22151685</v>
      </c>
      <c r="J55" s="6">
        <f>Table3[[#This Row],[Facebook]]/I48</f>
        <v>0.37090908972516773</v>
      </c>
      <c r="K55" s="6">
        <f>Table3[[#This Row],[Youtube]]/I48</f>
        <v>0.2781818056660586</v>
      </c>
      <c r="L55" s="6">
        <f>Table3[[#This Row],[Twitter]]/I48</f>
        <v>0.11333331100792431</v>
      </c>
      <c r="M55" s="6">
        <f>Table3[[#This Row],[Others]]/I48</f>
        <v>0.26787876893601659</v>
      </c>
      <c r="N55" s="6">
        <f>Table3[[#This Row],[Listing]]/I48-1</f>
        <v>3.0302975335167126E-2</v>
      </c>
      <c r="O55" s="6">
        <f>VLOOKUP(Table3[[#This Row],[Date]],Table1[[#All],[Date]:[Order Change with respect to same day last week]],13,FALSE)</f>
        <v>7.1306612443905903E-2</v>
      </c>
    </row>
    <row r="56" spans="2:15" x14ac:dyDescent="0.3">
      <c r="B56" s="10">
        <v>43519</v>
      </c>
      <c r="C56" s="29">
        <f>Table3[[#This Row],[Date]]</f>
        <v>43519</v>
      </c>
      <c r="D56" s="10">
        <f>Table3[[#This Row],[Date]]-7</f>
        <v>43512</v>
      </c>
      <c r="E56" s="2">
        <v>15513897</v>
      </c>
      <c r="F56" s="2">
        <v>11635423</v>
      </c>
      <c r="G56" s="2">
        <v>4740357</v>
      </c>
      <c r="H56" s="18">
        <v>11204481</v>
      </c>
      <c r="I56" s="26">
        <f>Table3[[#This Row],[Facebook]]+Table3[[#This Row],[Youtube]]+Table3[[#This Row],[Twitter]]+Table3[[#This Row],[Others]]</f>
        <v>43094158</v>
      </c>
      <c r="J56" s="6">
        <f>Table3[[#This Row],[Facebook]]/I49</f>
        <v>0.33882352370767038</v>
      </c>
      <c r="K56" s="6">
        <f>Table3[[#This Row],[Youtube]]/I49</f>
        <v>0.254117648240753</v>
      </c>
      <c r="L56" s="6">
        <f>Table3[[#This Row],[Twitter]]/I49</f>
        <v>0.10352940092178781</v>
      </c>
      <c r="M56" s="6">
        <f>Table3[[#This Row],[Others]]/I49</f>
        <v>0.24470587459331736</v>
      </c>
      <c r="N56" s="6">
        <f>Table3[[#This Row],[Listing]]/I49-1</f>
        <v>-5.8823552536471535E-2</v>
      </c>
      <c r="O56" s="6">
        <f>VLOOKUP(Table3[[#This Row],[Date]],Table1[[#All],[Date]:[Order Change with respect to same day last week]],13,FALSE)</f>
        <v>-0.18364175802924843</v>
      </c>
    </row>
    <row r="57" spans="2:15" x14ac:dyDescent="0.3">
      <c r="B57" s="10">
        <v>43520</v>
      </c>
      <c r="C57" s="29">
        <f>Table3[[#This Row],[Date]]</f>
        <v>43520</v>
      </c>
      <c r="D57" s="10">
        <f>Table3[[#This Row],[Date]]-7</f>
        <v>43513</v>
      </c>
      <c r="E57" s="2">
        <v>15998707</v>
      </c>
      <c r="F57" s="2">
        <v>11999030</v>
      </c>
      <c r="G57" s="2">
        <v>4888493</v>
      </c>
      <c r="H57" s="18">
        <v>11554621</v>
      </c>
      <c r="I57" s="26">
        <f>Table3[[#This Row],[Facebook]]+Table3[[#This Row],[Youtube]]+Table3[[#This Row],[Twitter]]+Table3[[#This Row],[Others]]</f>
        <v>44440851</v>
      </c>
      <c r="J57" s="6">
        <f>Table3[[#This Row],[Facebook]]/I50</f>
        <v>0.35287129322584326</v>
      </c>
      <c r="K57" s="6">
        <f>Table3[[#This Row],[Youtube]]/I50</f>
        <v>0.26465346440532289</v>
      </c>
      <c r="L57" s="6">
        <f>Table3[[#This Row],[Twitter]]/I50</f>
        <v>0.10782176627370464</v>
      </c>
      <c r="M57" s="6">
        <f>Table3[[#This Row],[Others]]/I50</f>
        <v>0.25485147362249255</v>
      </c>
      <c r="N57" s="6">
        <f>Table3[[#This Row],[Listing]]/I50-1</f>
        <v>-1.9802002472636637E-2</v>
      </c>
      <c r="O57" s="6">
        <f>VLOOKUP(Table3[[#This Row],[Date]],Table1[[#All],[Date]:[Order Change with respect to same day last week]],13,FALSE)</f>
        <v>4.0829077732684294E-2</v>
      </c>
    </row>
    <row r="58" spans="2:15" x14ac:dyDescent="0.3">
      <c r="B58" s="10">
        <v>43521</v>
      </c>
      <c r="C58" s="29">
        <f>Table3[[#This Row],[Date]]</f>
        <v>43521</v>
      </c>
      <c r="D58" s="10">
        <f>Table3[[#This Row],[Date]]-7</f>
        <v>43514</v>
      </c>
      <c r="E58" s="2">
        <v>7583695</v>
      </c>
      <c r="F58" s="2">
        <v>5687771</v>
      </c>
      <c r="G58" s="2">
        <v>2317240</v>
      </c>
      <c r="H58" s="18">
        <v>5477113</v>
      </c>
      <c r="I58" s="26">
        <f>Table3[[#This Row],[Facebook]]+Table3[[#This Row],[Youtube]]+Table3[[#This Row],[Twitter]]+Table3[[#This Row],[Others]]</f>
        <v>21065819</v>
      </c>
      <c r="J58" s="6">
        <f>Table3[[#This Row],[Facebook]]/I51</f>
        <v>0.34920002626472912</v>
      </c>
      <c r="K58" s="6">
        <f>Table3[[#This Row],[Youtube]]/I51</f>
        <v>0.26190000818700709</v>
      </c>
      <c r="L58" s="6">
        <f>Table3[[#This Row],[Twitter]]/I51</f>
        <v>0.10670000163003403</v>
      </c>
      <c r="M58" s="6">
        <f>Table3[[#This Row],[Others]]/I51</f>
        <v>0.2522000164108511</v>
      </c>
      <c r="N58" s="6">
        <f>Table3[[#This Row],[Listing]]/I51-1</f>
        <v>-2.9999947507378666E-2</v>
      </c>
      <c r="O58" s="6">
        <f>VLOOKUP(Table3[[#This Row],[Date]],Table1[[#All],[Date]:[Order Change with respect to same day last week]],13,FALSE)</f>
        <v>-0.11174962987792958</v>
      </c>
    </row>
    <row r="59" spans="2:15" x14ac:dyDescent="0.3">
      <c r="B59" s="10">
        <v>43522</v>
      </c>
      <c r="C59" s="29">
        <f>Table3[[#This Row],[Date]]</f>
        <v>43522</v>
      </c>
      <c r="D59" s="10">
        <f>Table3[[#This Row],[Date]]-7</f>
        <v>43515</v>
      </c>
      <c r="E59" s="2">
        <v>8052789</v>
      </c>
      <c r="F59" s="2">
        <v>6039592</v>
      </c>
      <c r="G59" s="2">
        <v>2460574</v>
      </c>
      <c r="H59" s="18">
        <v>5815903</v>
      </c>
      <c r="I59" s="26">
        <f>Table3[[#This Row],[Facebook]]+Table3[[#This Row],[Youtube]]+Table3[[#This Row],[Twitter]]+Table3[[#This Row],[Others]]</f>
        <v>22368858</v>
      </c>
      <c r="J59" s="6">
        <f>Table3[[#This Row],[Facebook]]/I52</f>
        <v>0.36712872240461619</v>
      </c>
      <c r="K59" s="6">
        <f>Table3[[#This Row],[Youtube]]/I52</f>
        <v>0.27534655320102647</v>
      </c>
      <c r="L59" s="6">
        <f>Table3[[#This Row],[Twitter]]/I52</f>
        <v>0.1121782017388033</v>
      </c>
      <c r="M59" s="6">
        <f>Table3[[#This Row],[Others]]/I52</f>
        <v>0.26514851413829105</v>
      </c>
      <c r="N59" s="6">
        <f>Table3[[#This Row],[Listing]]/I52-1</f>
        <v>1.980199148273698E-2</v>
      </c>
      <c r="O59" s="6">
        <f>VLOOKUP(Table3[[#This Row],[Date]],Table1[[#All],[Date]:[Order Change with respect to same day last week]],13,FALSE)</f>
        <v>1.2004191790539451</v>
      </c>
    </row>
    <row r="60" spans="2:15" x14ac:dyDescent="0.3">
      <c r="B60" s="10">
        <v>43523</v>
      </c>
      <c r="C60" s="29">
        <f>Table3[[#This Row],[Date]]</f>
        <v>43523</v>
      </c>
      <c r="D60" s="10">
        <f>Table3[[#This Row],[Date]]-7</f>
        <v>43516</v>
      </c>
      <c r="E60" s="2">
        <v>7740060</v>
      </c>
      <c r="F60" s="2">
        <v>5805045</v>
      </c>
      <c r="G60" s="2">
        <v>2365018</v>
      </c>
      <c r="H60" s="18">
        <v>5590043</v>
      </c>
      <c r="I60" s="26">
        <f>Table3[[#This Row],[Facebook]]+Table3[[#This Row],[Youtube]]+Table3[[#This Row],[Twitter]]+Table3[[#This Row],[Others]]</f>
        <v>21500166</v>
      </c>
      <c r="J60" s="6">
        <f>Table3[[#This Row],[Facebook]]/I53</f>
        <v>0.34941179418179702</v>
      </c>
      <c r="K60" s="6">
        <f>Table3[[#This Row],[Youtube]]/I53</f>
        <v>0.26205884563634774</v>
      </c>
      <c r="L60" s="6">
        <f>Table3[[#This Row],[Twitter]]/I53</f>
        <v>0.10676469984111818</v>
      </c>
      <c r="M60" s="6">
        <f>Table3[[#This Row],[Others]]/I53</f>
        <v>0.25235294741686692</v>
      </c>
      <c r="N60" s="6">
        <f>Table3[[#This Row],[Listing]]/I53-1</f>
        <v>-2.9411712923870126E-2</v>
      </c>
      <c r="O60" s="6">
        <f>VLOOKUP(Table3[[#This Row],[Date]],Table1[[#All],[Date]:[Order Change with respect to same day last week]],13,FALSE)</f>
        <v>8.2246376811594191E-2</v>
      </c>
    </row>
    <row r="61" spans="2:15" x14ac:dyDescent="0.3">
      <c r="B61" s="10">
        <v>43524</v>
      </c>
      <c r="C61" s="29">
        <f>Table3[[#This Row],[Date]]</f>
        <v>43524</v>
      </c>
      <c r="D61" s="10">
        <f>Table3[[#This Row],[Date]]-7</f>
        <v>43517</v>
      </c>
      <c r="E61" s="2">
        <v>8130972</v>
      </c>
      <c r="F61" s="2">
        <v>6098229</v>
      </c>
      <c r="G61" s="2">
        <v>2484463</v>
      </c>
      <c r="H61" s="18">
        <v>5872368</v>
      </c>
      <c r="I61" s="26">
        <f>Table3[[#This Row],[Facebook]]+Table3[[#This Row],[Youtube]]+Table3[[#This Row],[Twitter]]+Table3[[#This Row],[Others]]</f>
        <v>22586032</v>
      </c>
      <c r="J61" s="6">
        <f>Table3[[#This Row],[Facebook]]/I54</f>
        <v>0.39000002158413655</v>
      </c>
      <c r="K61" s="6">
        <f>Table3[[#This Row],[Youtube]]/I54</f>
        <v>0.2925000161881024</v>
      </c>
      <c r="L61" s="6">
        <f>Table3[[#This Row],[Twitter]]/I54</f>
        <v>0.11916664128532094</v>
      </c>
      <c r="M61" s="6">
        <f>Table3[[#This Row],[Others]]/I54</f>
        <v>0.28166665027871118</v>
      </c>
      <c r="N61" s="6">
        <f>Table3[[#This Row],[Listing]]/I54-1</f>
        <v>8.3333329336271023E-2</v>
      </c>
      <c r="O61" s="6">
        <f>VLOOKUP(Table3[[#This Row],[Date]],Table1[[#All],[Date]:[Order Change with respect to same day last week]],13,FALSE)</f>
        <v>0.22324803045110131</v>
      </c>
    </row>
    <row r="62" spans="2:15" x14ac:dyDescent="0.3">
      <c r="B62" s="10">
        <v>43525</v>
      </c>
      <c r="C62" s="29">
        <f>Table3[[#This Row],[Date]]</f>
        <v>43525</v>
      </c>
      <c r="D62" s="10">
        <f>Table3[[#This Row],[Date]]-7</f>
        <v>43518</v>
      </c>
      <c r="E62" s="2">
        <v>8052789</v>
      </c>
      <c r="F62" s="2">
        <v>6039592</v>
      </c>
      <c r="G62" s="2">
        <v>2460574</v>
      </c>
      <c r="H62" s="18">
        <v>5815903</v>
      </c>
      <c r="I62" s="26">
        <f>Table3[[#This Row],[Facebook]]+Table3[[#This Row],[Youtube]]+Table3[[#This Row],[Twitter]]+Table3[[#This Row],[Others]]</f>
        <v>22368858</v>
      </c>
      <c r="J62" s="6">
        <f>Table3[[#This Row],[Facebook]]/I55</f>
        <v>0.36352941096805952</v>
      </c>
      <c r="K62" s="6">
        <f>Table3[[#This Row],[Youtube]]/I55</f>
        <v>0.27264706951186785</v>
      </c>
      <c r="L62" s="6">
        <f>Table3[[#This Row],[Twitter]]/I55</f>
        <v>0.111078412319424</v>
      </c>
      <c r="M62" s="6">
        <f>Table3[[#This Row],[Others]]/I55</f>
        <v>0.26254901150860532</v>
      </c>
      <c r="N62" s="6">
        <f>Table3[[#This Row],[Listing]]/I55-1</f>
        <v>9.8039043079567456E-3</v>
      </c>
      <c r="O62" s="6">
        <f>VLOOKUP(Table3[[#This Row],[Date]],Table1[[#All],[Date]:[Order Change with respect to same day last week]],13,FALSE)</f>
        <v>5.9032986501891482E-2</v>
      </c>
    </row>
    <row r="63" spans="2:15" x14ac:dyDescent="0.3">
      <c r="B63" s="10">
        <v>43526</v>
      </c>
      <c r="C63" s="29">
        <f>Table3[[#This Row],[Date]]</f>
        <v>43526</v>
      </c>
      <c r="D63" s="10">
        <f>Table3[[#This Row],[Date]]-7</f>
        <v>43519</v>
      </c>
      <c r="E63" s="2">
        <v>16806722</v>
      </c>
      <c r="F63" s="2">
        <v>12605042</v>
      </c>
      <c r="G63" s="2">
        <v>5135387</v>
      </c>
      <c r="H63" s="18">
        <v>12138188</v>
      </c>
      <c r="I63" s="26">
        <f>Table3[[#This Row],[Facebook]]+Table3[[#This Row],[Youtube]]+Table3[[#This Row],[Twitter]]+Table3[[#This Row],[Others]]</f>
        <v>46685339</v>
      </c>
      <c r="J63" s="6">
        <f>Table3[[#This Row],[Facebook]]/I56</f>
        <v>0.39000000881790053</v>
      </c>
      <c r="K63" s="6">
        <f>Table3[[#This Row],[Youtube]]/I56</f>
        <v>0.29250001821592614</v>
      </c>
      <c r="L63" s="6">
        <f>Table3[[#This Row],[Twitter]]/I56</f>
        <v>0.11916666291519143</v>
      </c>
      <c r="M63" s="6">
        <f>Table3[[#This Row],[Others]]/I56</f>
        <v>0.28166667045681693</v>
      </c>
      <c r="N63" s="6">
        <f>Table3[[#This Row],[Listing]]/I56-1</f>
        <v>8.3333360405835055E-2</v>
      </c>
      <c r="O63" s="6">
        <f>VLOOKUP(Table3[[#This Row],[Date]],Table1[[#All],[Date]:[Order Change with respect to same day last week]],13,FALSE)</f>
        <v>-0.37594234941110949</v>
      </c>
    </row>
    <row r="64" spans="2:15" x14ac:dyDescent="0.3">
      <c r="B64" s="10">
        <v>43527</v>
      </c>
      <c r="C64" s="29">
        <f>Table3[[#This Row],[Date]]</f>
        <v>43527</v>
      </c>
      <c r="D64" s="10">
        <f>Table3[[#This Row],[Date]]-7</f>
        <v>43520</v>
      </c>
      <c r="E64" s="2">
        <v>15837104</v>
      </c>
      <c r="F64" s="2">
        <v>11877828</v>
      </c>
      <c r="G64" s="2">
        <v>4839115</v>
      </c>
      <c r="H64" s="18">
        <v>11437908</v>
      </c>
      <c r="I64" s="26">
        <f>Table3[[#This Row],[Facebook]]+Table3[[#This Row],[Youtube]]+Table3[[#This Row],[Twitter]]+Table3[[#This Row],[Others]]</f>
        <v>43991955</v>
      </c>
      <c r="J64" s="6">
        <f>Table3[[#This Row],[Facebook]]/I57</f>
        <v>0.35636365289224547</v>
      </c>
      <c r="K64" s="6">
        <f>Table3[[#This Row],[Youtube]]/I57</f>
        <v>0.26727273966918408</v>
      </c>
      <c r="L64" s="6">
        <f>Table3[[#This Row],[Twitter]]/I57</f>
        <v>0.10888889143909508</v>
      </c>
      <c r="M64" s="6">
        <f>Table3[[#This Row],[Others]]/I57</f>
        <v>0.25737373931025759</v>
      </c>
      <c r="N64" s="6">
        <f>Table3[[#This Row],[Listing]]/I57-1</f>
        <v>-1.0100976689217722E-2</v>
      </c>
      <c r="O64" s="6">
        <f>VLOOKUP(Table3[[#This Row],[Date]],Table1[[#All],[Date]:[Order Change with respect to same day last week]],13,FALSE)</f>
        <v>3.03652884720651E-2</v>
      </c>
    </row>
    <row r="65" spans="2:15" x14ac:dyDescent="0.3">
      <c r="B65" s="10">
        <v>43528</v>
      </c>
      <c r="C65" s="29">
        <f>Table3[[#This Row],[Date]]</f>
        <v>43528</v>
      </c>
      <c r="D65" s="10">
        <f>Table3[[#This Row],[Date]]-7</f>
        <v>43521</v>
      </c>
      <c r="E65" s="2">
        <v>7818242</v>
      </c>
      <c r="F65" s="2">
        <v>5863681</v>
      </c>
      <c r="G65" s="2">
        <v>2388907</v>
      </c>
      <c r="H65" s="18">
        <v>5646508</v>
      </c>
      <c r="I65" s="26">
        <f>Table3[[#This Row],[Facebook]]+Table3[[#This Row],[Youtube]]+Table3[[#This Row],[Twitter]]+Table3[[#This Row],[Others]]</f>
        <v>21717338</v>
      </c>
      <c r="J65" s="6">
        <f>Table3[[#This Row],[Facebook]]/I58</f>
        <v>0.37113401572471499</v>
      </c>
      <c r="K65" s="6">
        <f>Table3[[#This Row],[Youtube]]/I58</f>
        <v>0.27835048805840401</v>
      </c>
      <c r="L65" s="6">
        <f>Table3[[#This Row],[Twitter]]/I58</f>
        <v>0.113402047174145</v>
      </c>
      <c r="M65" s="6">
        <f>Table3[[#This Row],[Others]]/I58</f>
        <v>0.26804122830448701</v>
      </c>
      <c r="N65" s="6">
        <f>Table3[[#This Row],[Listing]]/I58-1</f>
        <v>3.0927779261751054E-2</v>
      </c>
      <c r="O65" s="6">
        <f>VLOOKUP(Table3[[#This Row],[Date]],Table1[[#All],[Date]:[Order Change with respect to same day last week]],13,FALSE)</f>
        <v>8.1492115581014435E-2</v>
      </c>
    </row>
    <row r="66" spans="2:15" x14ac:dyDescent="0.3">
      <c r="B66" s="10">
        <v>43529</v>
      </c>
      <c r="C66" s="29">
        <f>Table3[[#This Row],[Date]]</f>
        <v>43529</v>
      </c>
      <c r="D66" s="10">
        <f>Table3[[#This Row],[Date]]-7</f>
        <v>43522</v>
      </c>
      <c r="E66" s="2">
        <v>7818242</v>
      </c>
      <c r="F66" s="2">
        <v>5863681</v>
      </c>
      <c r="G66" s="2">
        <v>2388907</v>
      </c>
      <c r="H66" s="18">
        <v>5646508</v>
      </c>
      <c r="I66" s="26">
        <f>Table3[[#This Row],[Facebook]]+Table3[[#This Row],[Youtube]]+Table3[[#This Row],[Twitter]]+Table3[[#This Row],[Others]]</f>
        <v>21717338</v>
      </c>
      <c r="J66" s="6">
        <f>Table3[[#This Row],[Facebook]]/I59</f>
        <v>0.34951457959990628</v>
      </c>
      <c r="K66" s="6">
        <f>Table3[[#This Row],[Youtube]]/I59</f>
        <v>0.26213591234742517</v>
      </c>
      <c r="L66" s="6">
        <f>Table3[[#This Row],[Twitter]]/I59</f>
        <v>0.10679610912635773</v>
      </c>
      <c r="M66" s="6">
        <f>Table3[[#This Row],[Others]]/I59</f>
        <v>0.25242719141048686</v>
      </c>
      <c r="N66" s="6">
        <f>Table3[[#This Row],[Listing]]/I59-1</f>
        <v>-2.9126207515823954E-2</v>
      </c>
      <c r="O66" s="6">
        <f>VLOOKUP(Table3[[#This Row],[Date]],Table1[[#All],[Date]:[Order Change with respect to same day last week]],13,FALSE)</f>
        <v>-7.7860132236055479E-2</v>
      </c>
    </row>
    <row r="67" spans="2:15" x14ac:dyDescent="0.3">
      <c r="B67" s="10">
        <v>43530</v>
      </c>
      <c r="C67" s="29">
        <f>Table3[[#This Row],[Date]]</f>
        <v>43530</v>
      </c>
      <c r="D67" s="10">
        <f>Table3[[#This Row],[Date]]-7</f>
        <v>43523</v>
      </c>
      <c r="E67" s="2">
        <v>7583695</v>
      </c>
      <c r="F67" s="2">
        <v>5687771</v>
      </c>
      <c r="G67" s="2">
        <v>2317240</v>
      </c>
      <c r="H67" s="18">
        <v>5477113</v>
      </c>
      <c r="I67" s="26">
        <f>Table3[[#This Row],[Facebook]]+Table3[[#This Row],[Youtube]]+Table3[[#This Row],[Twitter]]+Table3[[#This Row],[Others]]</f>
        <v>21065819</v>
      </c>
      <c r="J67" s="6">
        <f>Table3[[#This Row],[Facebook]]/I60</f>
        <v>0.35272727661730613</v>
      </c>
      <c r="K67" s="6">
        <f>Table3[[#This Row],[Youtube]]/I60</f>
        <v>0.26454544583516237</v>
      </c>
      <c r="L67" s="6">
        <f>Table3[[#This Row],[Twitter]]/I60</f>
        <v>0.10777777250650064</v>
      </c>
      <c r="M67" s="6">
        <f>Table3[[#This Row],[Others]]/I60</f>
        <v>0.25474747497298394</v>
      </c>
      <c r="N67" s="6">
        <f>Table3[[#This Row],[Listing]]/I60-1</f>
        <v>-2.0202030068046883E-2</v>
      </c>
      <c r="O67" s="6">
        <f>VLOOKUP(Table3[[#This Row],[Date]],Table1[[#All],[Date]:[Order Change with respect to same day last week]],13,FALSE)</f>
        <v>-0.16522538222440208</v>
      </c>
    </row>
    <row r="68" spans="2:15" x14ac:dyDescent="0.3">
      <c r="B68" s="10">
        <v>43531</v>
      </c>
      <c r="C68" s="29">
        <f>Table3[[#This Row],[Date]]</f>
        <v>43531</v>
      </c>
      <c r="D68" s="10">
        <f>Table3[[#This Row],[Date]]-7</f>
        <v>43524</v>
      </c>
      <c r="E68" s="2">
        <v>7818242</v>
      </c>
      <c r="F68" s="2">
        <v>5863681</v>
      </c>
      <c r="G68" s="2">
        <v>2388907</v>
      </c>
      <c r="H68" s="18">
        <v>5646508</v>
      </c>
      <c r="I68" s="26">
        <f>Table3[[#This Row],[Facebook]]+Table3[[#This Row],[Youtube]]+Table3[[#This Row],[Twitter]]+Table3[[#This Row],[Others]]</f>
        <v>21717338</v>
      </c>
      <c r="J68" s="6">
        <f>Table3[[#This Row],[Facebook]]/I61</f>
        <v>0.34615385296540802</v>
      </c>
      <c r="K68" s="6">
        <f>Table3[[#This Row],[Youtube]]/I61</f>
        <v>0.25961536758648002</v>
      </c>
      <c r="L68" s="6">
        <f>Table3[[#This Row],[Twitter]]/I61</f>
        <v>0.105769220551888</v>
      </c>
      <c r="M68" s="6">
        <f>Table3[[#This Row],[Others]]/I61</f>
        <v>0.25</v>
      </c>
      <c r="N68" s="6">
        <f>Table3[[#This Row],[Listing]]/I61-1</f>
        <v>-3.8461558896224046E-2</v>
      </c>
      <c r="O68" s="6">
        <f>VLOOKUP(Table3[[#This Row],[Date]],Table1[[#All],[Date]:[Order Change with respect to same day last week]],13,FALSE)</f>
        <v>-0.13097833046398133</v>
      </c>
    </row>
    <row r="69" spans="2:15" x14ac:dyDescent="0.3">
      <c r="B69" s="10">
        <v>43532</v>
      </c>
      <c r="C69" s="29">
        <f>Table3[[#This Row],[Date]]</f>
        <v>43532</v>
      </c>
      <c r="D69" s="10">
        <f>Table3[[#This Row],[Date]]-7</f>
        <v>43525</v>
      </c>
      <c r="E69" s="2">
        <v>7818242</v>
      </c>
      <c r="F69" s="2">
        <v>5863681</v>
      </c>
      <c r="G69" s="2">
        <v>2388907</v>
      </c>
      <c r="H69" s="18">
        <v>5646508</v>
      </c>
      <c r="I69" s="26">
        <f>Table3[[#This Row],[Facebook]]+Table3[[#This Row],[Youtube]]+Table3[[#This Row],[Twitter]]+Table3[[#This Row],[Others]]</f>
        <v>21717338</v>
      </c>
      <c r="J69" s="6">
        <f>Table3[[#This Row],[Facebook]]/I62</f>
        <v>0.34951457959990628</v>
      </c>
      <c r="K69" s="6">
        <f>Table3[[#This Row],[Youtube]]/I62</f>
        <v>0.26213591234742517</v>
      </c>
      <c r="L69" s="6">
        <f>Table3[[#This Row],[Twitter]]/I62</f>
        <v>0.10679610912635773</v>
      </c>
      <c r="M69" s="6">
        <f>Table3[[#This Row],[Others]]/I62</f>
        <v>0.25242719141048686</v>
      </c>
      <c r="N69" s="6">
        <f>Table3[[#This Row],[Listing]]/I62-1</f>
        <v>-2.9126207515823954E-2</v>
      </c>
      <c r="O69" s="6">
        <f>VLOOKUP(Table3[[#This Row],[Date]],Table1[[#All],[Date]:[Order Change with respect to same day last week]],13,FALSE)</f>
        <v>-4.6617420803931608E-2</v>
      </c>
    </row>
    <row r="70" spans="2:15" x14ac:dyDescent="0.3">
      <c r="B70" s="10">
        <v>43533</v>
      </c>
      <c r="C70" s="29">
        <f>Table3[[#This Row],[Date]]</f>
        <v>43533</v>
      </c>
      <c r="D70" s="10">
        <f>Table3[[#This Row],[Date]]-7</f>
        <v>43526</v>
      </c>
      <c r="E70" s="2">
        <v>16806722</v>
      </c>
      <c r="F70" s="2">
        <v>12605042</v>
      </c>
      <c r="G70" s="2">
        <v>5135387</v>
      </c>
      <c r="H70" s="18">
        <v>12138188</v>
      </c>
      <c r="I70" s="26">
        <f>Table3[[#This Row],[Facebook]]+Table3[[#This Row],[Youtube]]+Table3[[#This Row],[Twitter]]+Table3[[#This Row],[Others]]</f>
        <v>46685339</v>
      </c>
      <c r="J70" s="6">
        <f>Table3[[#This Row],[Facebook]]/I63</f>
        <v>0.35999999914319997</v>
      </c>
      <c r="K70" s="6">
        <f>Table3[[#This Row],[Youtube]]/I63</f>
        <v>0.27000001006740038</v>
      </c>
      <c r="L70" s="6">
        <f>Table3[[#This Row],[Twitter]]/I63</f>
        <v>0.10999999378819976</v>
      </c>
      <c r="M70" s="6">
        <f>Table3[[#This Row],[Others]]/I63</f>
        <v>0.25999999700119991</v>
      </c>
      <c r="N70" s="6">
        <f>Table3[[#This Row],[Listing]]/I63-1</f>
        <v>0</v>
      </c>
      <c r="O70" s="6">
        <f>VLOOKUP(Table3[[#This Row],[Date]],Table1[[#All],[Date]:[Order Change with respect to same day last week]],13,FALSE)</f>
        <v>1.0202070652584099</v>
      </c>
    </row>
    <row r="71" spans="2:15" x14ac:dyDescent="0.3">
      <c r="B71" s="10">
        <v>43534</v>
      </c>
      <c r="C71" s="29">
        <f>Table3[[#This Row],[Date]]</f>
        <v>43534</v>
      </c>
      <c r="D71" s="10">
        <f>Table3[[#This Row],[Date]]-7</f>
        <v>43527</v>
      </c>
      <c r="E71" s="2">
        <v>16645119</v>
      </c>
      <c r="F71" s="2">
        <v>12483839</v>
      </c>
      <c r="G71" s="2">
        <v>5086008</v>
      </c>
      <c r="H71" s="18">
        <v>12021475</v>
      </c>
      <c r="I71" s="26">
        <f>Table3[[#This Row],[Facebook]]+Table3[[#This Row],[Youtube]]+Table3[[#This Row],[Twitter]]+Table3[[#This Row],[Others]]</f>
        <v>46236441</v>
      </c>
      <c r="J71" s="6">
        <f>Table3[[#This Row],[Facebook]]/I64</f>
        <v>0.37836734011934681</v>
      </c>
      <c r="K71" s="6">
        <f>Table3[[#This Row],[Youtube]]/I64</f>
        <v>0.28377549940665286</v>
      </c>
      <c r="L71" s="6">
        <f>Table3[[#This Row],[Twitter]]/I64</f>
        <v>0.11561222955424463</v>
      </c>
      <c r="M71" s="6">
        <f>Table3[[#This Row],[Others]]/I64</f>
        <v>0.27326530498587753</v>
      </c>
      <c r="N71" s="6">
        <f>Table3[[#This Row],[Listing]]/I64-1</f>
        <v>5.1020374066121921E-2</v>
      </c>
      <c r="O71" s="6">
        <f>VLOOKUP(Table3[[#This Row],[Date]],Table1[[#All],[Date]:[Order Change with respect to same day last week]],13,FALSE)</f>
        <v>1.0355904530176874E-2</v>
      </c>
    </row>
    <row r="72" spans="2:15" x14ac:dyDescent="0.3">
      <c r="B72" s="10">
        <v>43535</v>
      </c>
      <c r="C72" s="29">
        <f>Table3[[#This Row],[Date]]</f>
        <v>43535</v>
      </c>
      <c r="D72" s="10">
        <f>Table3[[#This Row],[Date]]-7</f>
        <v>43528</v>
      </c>
      <c r="E72" s="2">
        <v>7661877</v>
      </c>
      <c r="F72" s="2">
        <v>5746408</v>
      </c>
      <c r="G72" s="2">
        <v>2341129</v>
      </c>
      <c r="H72" s="18">
        <v>5533578</v>
      </c>
      <c r="I72" s="26">
        <f>Table3[[#This Row],[Facebook]]+Table3[[#This Row],[Youtube]]+Table3[[#This Row],[Twitter]]+Table3[[#This Row],[Others]]</f>
        <v>21282992</v>
      </c>
      <c r="J72" s="6">
        <f>Table3[[#This Row],[Facebook]]/I65</f>
        <v>0.35280000707269005</v>
      </c>
      <c r="K72" s="6">
        <f>Table3[[#This Row],[Youtube]]/I65</f>
        <v>0.26460001681605727</v>
      </c>
      <c r="L72" s="6">
        <f>Table3[[#This Row],[Twitter]]/I65</f>
        <v>0.10779999832391982</v>
      </c>
      <c r="M72" s="6">
        <f>Table3[[#This Row],[Others]]/I65</f>
        <v>0.25480001278241377</v>
      </c>
      <c r="N72" s="6">
        <f>Table3[[#This Row],[Listing]]/I65-1</f>
        <v>-1.9999965004919074E-2</v>
      </c>
      <c r="O72" s="6">
        <f>VLOOKUP(Table3[[#This Row],[Date]],Table1[[#All],[Date]:[Order Change with respect to same day last week]],13,FALSE)</f>
        <v>-0.11261551390237801</v>
      </c>
    </row>
    <row r="73" spans="2:15" x14ac:dyDescent="0.3">
      <c r="B73" s="10">
        <v>43536</v>
      </c>
      <c r="C73" s="29">
        <f>Table3[[#This Row],[Date]]</f>
        <v>43536</v>
      </c>
      <c r="D73" s="10">
        <f>Table3[[#This Row],[Date]]-7</f>
        <v>43529</v>
      </c>
      <c r="E73" s="2">
        <v>7740060</v>
      </c>
      <c r="F73" s="2">
        <v>5805045</v>
      </c>
      <c r="G73" s="2">
        <v>2365018</v>
      </c>
      <c r="H73" s="18">
        <v>5590043</v>
      </c>
      <c r="I73" s="26">
        <f>Table3[[#This Row],[Facebook]]+Table3[[#This Row],[Youtube]]+Table3[[#This Row],[Twitter]]+Table3[[#This Row],[Others]]</f>
        <v>21500166</v>
      </c>
      <c r="J73" s="6">
        <f>Table3[[#This Row],[Facebook]]/I66</f>
        <v>0.35640003392681002</v>
      </c>
      <c r="K73" s="6">
        <f>Table3[[#This Row],[Youtube]]/I66</f>
        <v>0.2673000254451075</v>
      </c>
      <c r="L73" s="6">
        <f>Table3[[#This Row],[Twitter]]/I66</f>
        <v>0.10889999501780559</v>
      </c>
      <c r="M73" s="6">
        <f>Table3[[#This Row],[Others]]/I66</f>
        <v>0.25740000915397643</v>
      </c>
      <c r="N73" s="6">
        <f>Table3[[#This Row],[Listing]]/I66-1</f>
        <v>-9.9999364563004844E-3</v>
      </c>
      <c r="O73" s="6">
        <f>VLOOKUP(Table3[[#This Row],[Date]],Table1[[#All],[Date]:[Order Change with respect to same day last week]],13,FALSE)</f>
        <v>3.2510015366695066E-2</v>
      </c>
    </row>
    <row r="74" spans="2:15" x14ac:dyDescent="0.3">
      <c r="B74" s="10">
        <v>43537</v>
      </c>
      <c r="C74" s="29">
        <f>Table3[[#This Row],[Date]]</f>
        <v>43537</v>
      </c>
      <c r="D74" s="10">
        <f>Table3[[#This Row],[Date]]-7</f>
        <v>43530</v>
      </c>
      <c r="E74" s="2">
        <v>7818242</v>
      </c>
      <c r="F74" s="2">
        <v>5863681</v>
      </c>
      <c r="G74" s="2">
        <v>2388907</v>
      </c>
      <c r="H74" s="18">
        <v>5646508</v>
      </c>
      <c r="I74" s="26">
        <f>Table3[[#This Row],[Facebook]]+Table3[[#This Row],[Youtube]]+Table3[[#This Row],[Twitter]]+Table3[[#This Row],[Others]]</f>
        <v>21717338</v>
      </c>
      <c r="J74" s="6">
        <f>Table3[[#This Row],[Facebook]]/I67</f>
        <v>0.37113401572471499</v>
      </c>
      <c r="K74" s="6">
        <f>Table3[[#This Row],[Youtube]]/I67</f>
        <v>0.27835048805840401</v>
      </c>
      <c r="L74" s="6">
        <f>Table3[[#This Row],[Twitter]]/I67</f>
        <v>0.113402047174145</v>
      </c>
      <c r="M74" s="6">
        <f>Table3[[#This Row],[Others]]/I67</f>
        <v>0.26804122830448701</v>
      </c>
      <c r="N74" s="6">
        <f>Table3[[#This Row],[Listing]]/I67-1</f>
        <v>3.0927779261751054E-2</v>
      </c>
      <c r="O74" s="6">
        <f>VLOOKUP(Table3[[#This Row],[Date]],Table1[[#All],[Date]:[Order Change with respect to same day last week]],13,FALSE)</f>
        <v>0.11595244647875091</v>
      </c>
    </row>
    <row r="75" spans="2:15" x14ac:dyDescent="0.3">
      <c r="B75" s="10">
        <v>43538</v>
      </c>
      <c r="C75" s="29">
        <f>Table3[[#This Row],[Date]]</f>
        <v>43538</v>
      </c>
      <c r="D75" s="10">
        <f>Table3[[#This Row],[Date]]-7</f>
        <v>43531</v>
      </c>
      <c r="E75" s="2">
        <v>8209154</v>
      </c>
      <c r="F75" s="2">
        <v>6156866</v>
      </c>
      <c r="G75" s="2">
        <v>2508352</v>
      </c>
      <c r="H75" s="18">
        <v>5928833</v>
      </c>
      <c r="I75" s="26">
        <f>Table3[[#This Row],[Facebook]]+Table3[[#This Row],[Youtube]]+Table3[[#This Row],[Twitter]]+Table3[[#This Row],[Others]]</f>
        <v>22803205</v>
      </c>
      <c r="J75" s="6">
        <f>Table3[[#This Row],[Facebook]]/I68</f>
        <v>0.37800001086689355</v>
      </c>
      <c r="K75" s="6">
        <f>Table3[[#This Row],[Youtube]]/I68</f>
        <v>0.28350003117324968</v>
      </c>
      <c r="L75" s="6">
        <f>Table3[[#This Row],[Twitter]]/I68</f>
        <v>0.11549997518112026</v>
      </c>
      <c r="M75" s="6">
        <f>Table3[[#This Row],[Others]]/I68</f>
        <v>0.2729999873833524</v>
      </c>
      <c r="N75" s="6">
        <f>Table3[[#This Row],[Listing]]/I68-1</f>
        <v>5.0000004604615844E-2</v>
      </c>
      <c r="O75" s="6">
        <f>VLOOKUP(Table3[[#This Row],[Date]],Table1[[#All],[Date]:[Order Change with respect to same day last week]],13,FALSE)</f>
        <v>3.8334933760332257E-2</v>
      </c>
    </row>
    <row r="76" spans="2:15" x14ac:dyDescent="0.3">
      <c r="B76" s="10">
        <v>43539</v>
      </c>
      <c r="C76" s="29">
        <f>Table3[[#This Row],[Date]]</f>
        <v>43539</v>
      </c>
      <c r="D76" s="10">
        <f>Table3[[#This Row],[Date]]-7</f>
        <v>43532</v>
      </c>
      <c r="E76" s="2">
        <v>7740060</v>
      </c>
      <c r="F76" s="2">
        <v>5805045</v>
      </c>
      <c r="G76" s="2">
        <v>2365018</v>
      </c>
      <c r="H76" s="18">
        <v>5590043</v>
      </c>
      <c r="I76" s="26">
        <f>Table3[[#This Row],[Facebook]]+Table3[[#This Row],[Youtube]]+Table3[[#This Row],[Twitter]]+Table3[[#This Row],[Others]]</f>
        <v>21500166</v>
      </c>
      <c r="J76" s="6">
        <f>Table3[[#This Row],[Facebook]]/I69</f>
        <v>0.35640003392681002</v>
      </c>
      <c r="K76" s="6">
        <f>Table3[[#This Row],[Youtube]]/I69</f>
        <v>0.2673000254451075</v>
      </c>
      <c r="L76" s="6">
        <f>Table3[[#This Row],[Twitter]]/I69</f>
        <v>0.10889999501780559</v>
      </c>
      <c r="M76" s="6">
        <f>Table3[[#This Row],[Others]]/I69</f>
        <v>0.25740000915397643</v>
      </c>
      <c r="N76" s="6">
        <f>Table3[[#This Row],[Listing]]/I69-1</f>
        <v>-9.9999364563004844E-3</v>
      </c>
      <c r="O76" s="6">
        <f>VLOOKUP(Table3[[#This Row],[Date]],Table1[[#All],[Date]:[Order Change with respect to same day last week]],13,FALSE)</f>
        <v>-0.14866249706049239</v>
      </c>
    </row>
    <row r="77" spans="2:15" x14ac:dyDescent="0.3">
      <c r="B77" s="10">
        <v>43540</v>
      </c>
      <c r="C77" s="29">
        <f>Table3[[#This Row],[Date]]</f>
        <v>43540</v>
      </c>
      <c r="D77" s="10">
        <f>Table3[[#This Row],[Date]]-7</f>
        <v>43533</v>
      </c>
      <c r="E77" s="2">
        <v>15352294</v>
      </c>
      <c r="F77" s="2">
        <v>11514221</v>
      </c>
      <c r="G77" s="2">
        <v>4690978</v>
      </c>
      <c r="H77" s="18">
        <v>11087768</v>
      </c>
      <c r="I77" s="26">
        <f>Table3[[#This Row],[Facebook]]+Table3[[#This Row],[Youtube]]+Table3[[#This Row],[Twitter]]+Table3[[#This Row],[Others]]</f>
        <v>42645261</v>
      </c>
      <c r="J77" s="6">
        <f>Table3[[#This Row],[Facebook]]/I70</f>
        <v>0.32884615018003832</v>
      </c>
      <c r="K77" s="6">
        <f>Table3[[#This Row],[Youtube]]/I70</f>
        <v>0.24663462334502914</v>
      </c>
      <c r="L77" s="6">
        <f>Table3[[#This Row],[Twitter]]/I70</f>
        <v>0.10048075264056666</v>
      </c>
      <c r="M77" s="6">
        <f>Table3[[#This Row],[Others]]/I70</f>
        <v>0.23749999973225</v>
      </c>
      <c r="N77" s="6">
        <f>Table3[[#This Row],[Listing]]/I70-1</f>
        <v>-8.6538474102115903E-2</v>
      </c>
      <c r="O77" s="6">
        <f>VLOOKUP(Table3[[#This Row],[Date]],Table1[[#All],[Date]:[Order Change with respect to same day last week]],13,FALSE)</f>
        <v>-2.4003516193720209E-3</v>
      </c>
    </row>
    <row r="78" spans="2:15" x14ac:dyDescent="0.3">
      <c r="B78" s="10">
        <v>43541</v>
      </c>
      <c r="C78" s="29">
        <f>Table3[[#This Row],[Date]]</f>
        <v>43541</v>
      </c>
      <c r="D78" s="10">
        <f>Table3[[#This Row],[Date]]-7</f>
        <v>43534</v>
      </c>
      <c r="E78" s="2">
        <v>15352294</v>
      </c>
      <c r="F78" s="2">
        <v>11514221</v>
      </c>
      <c r="G78" s="2">
        <v>4690978</v>
      </c>
      <c r="H78" s="18">
        <v>11087768</v>
      </c>
      <c r="I78" s="26">
        <f>Table3[[#This Row],[Facebook]]+Table3[[#This Row],[Youtube]]+Table3[[#This Row],[Twitter]]+Table3[[#This Row],[Others]]</f>
        <v>42645261</v>
      </c>
      <c r="J78" s="6">
        <f>Table3[[#This Row],[Facebook]]/I71</f>
        <v>0.33203883490946029</v>
      </c>
      <c r="K78" s="6">
        <f>Table3[[#This Row],[Youtube]]/I71</f>
        <v>0.24902913699607632</v>
      </c>
      <c r="L78" s="6">
        <f>Table3[[#This Row],[Twitter]]/I71</f>
        <v>0.10145629504658457</v>
      </c>
      <c r="M78" s="6">
        <f>Table3[[#This Row],[Others]]/I71</f>
        <v>0.23980582761549488</v>
      </c>
      <c r="N78" s="6">
        <f>Table3[[#This Row],[Listing]]/I71-1</f>
        <v>-7.7669905432383946E-2</v>
      </c>
      <c r="O78" s="6">
        <f>VLOOKUP(Table3[[#This Row],[Date]],Table1[[#All],[Date]:[Order Change with respect to same day last week]],13,FALSE)</f>
        <v>-0.12101539450238075</v>
      </c>
    </row>
    <row r="79" spans="2:15" x14ac:dyDescent="0.3">
      <c r="B79" s="10">
        <v>43542</v>
      </c>
      <c r="C79" s="29">
        <f>Table3[[#This Row],[Date]]</f>
        <v>43542</v>
      </c>
      <c r="D79" s="10">
        <f>Table3[[#This Row],[Date]]-7</f>
        <v>43535</v>
      </c>
      <c r="E79" s="2">
        <v>8052789</v>
      </c>
      <c r="F79" s="2">
        <v>6039592</v>
      </c>
      <c r="G79" s="2">
        <v>2460574</v>
      </c>
      <c r="H79" s="18">
        <v>5815903</v>
      </c>
      <c r="I79" s="26">
        <f>Table3[[#This Row],[Facebook]]+Table3[[#This Row],[Youtube]]+Table3[[#This Row],[Twitter]]+Table3[[#This Row],[Others]]</f>
        <v>22368858</v>
      </c>
      <c r="J79" s="6">
        <f>Table3[[#This Row],[Facebook]]/I72</f>
        <v>0.37836733669777256</v>
      </c>
      <c r="K79" s="6">
        <f>Table3[[#This Row],[Youtube]]/I72</f>
        <v>0.28377551426979813</v>
      </c>
      <c r="L79" s="6">
        <f>Table3[[#This Row],[Twitter]]/I72</f>
        <v>0.11561222219131596</v>
      </c>
      <c r="M79" s="6">
        <f>Table3[[#This Row],[Others]]/I72</f>
        <v>0.27326529089518992</v>
      </c>
      <c r="N79" s="6">
        <f>Table3[[#This Row],[Listing]]/I72-1</f>
        <v>5.1020364054076506E-2</v>
      </c>
      <c r="O79" s="6">
        <f>VLOOKUP(Table3[[#This Row],[Date]],Table1[[#All],[Date]:[Order Change with respect to same day last week]],13,FALSE)</f>
        <v>7.3381290249115549E-2</v>
      </c>
    </row>
    <row r="80" spans="2:15" x14ac:dyDescent="0.3">
      <c r="B80" s="10">
        <v>43543</v>
      </c>
      <c r="C80" s="29">
        <f>Table3[[#This Row],[Date]]</f>
        <v>43543</v>
      </c>
      <c r="D80" s="10">
        <f>Table3[[#This Row],[Date]]-7</f>
        <v>43536</v>
      </c>
      <c r="E80" s="2">
        <v>7896424</v>
      </c>
      <c r="F80" s="2">
        <v>5922318</v>
      </c>
      <c r="G80" s="2">
        <v>2412796</v>
      </c>
      <c r="H80" s="18">
        <v>5702973</v>
      </c>
      <c r="I80" s="26">
        <f>Table3[[#This Row],[Facebook]]+Table3[[#This Row],[Youtube]]+Table3[[#This Row],[Twitter]]+Table3[[#This Row],[Others]]</f>
        <v>21934511</v>
      </c>
      <c r="J80" s="6">
        <f>Table3[[#This Row],[Facebook]]/I73</f>
        <v>0.36727269919683408</v>
      </c>
      <c r="K80" s="6">
        <f>Table3[[#This Row],[Youtube]]/I73</f>
        <v>0.27545452439762558</v>
      </c>
      <c r="L80" s="6">
        <f>Table3[[#This Row],[Twitter]]/I73</f>
        <v>0.11222220330763957</v>
      </c>
      <c r="M80" s="6">
        <f>Table3[[#This Row],[Others]]/I73</f>
        <v>0.26525251014341006</v>
      </c>
      <c r="N80" s="6">
        <f>Table3[[#This Row],[Listing]]/I73-1</f>
        <v>2.0201937045509322E-2</v>
      </c>
      <c r="O80" s="6">
        <f>VLOOKUP(Table3[[#This Row],[Date]],Table1[[#All],[Date]:[Order Change with respect to same day last week]],13,FALSE)</f>
        <v>-0.45549226537958976</v>
      </c>
    </row>
    <row r="81" spans="2:15" x14ac:dyDescent="0.3">
      <c r="B81" s="10">
        <v>43544</v>
      </c>
      <c r="C81" s="29">
        <f>Table3[[#This Row],[Date]]</f>
        <v>43544</v>
      </c>
      <c r="D81" s="10">
        <f>Table3[[#This Row],[Date]]-7</f>
        <v>43537</v>
      </c>
      <c r="E81" s="2">
        <v>7661877</v>
      </c>
      <c r="F81" s="2">
        <v>5746408</v>
      </c>
      <c r="G81" s="2">
        <v>2341129</v>
      </c>
      <c r="H81" s="18">
        <v>5533578</v>
      </c>
      <c r="I81" s="26">
        <f>Table3[[#This Row],[Facebook]]+Table3[[#This Row],[Youtube]]+Table3[[#This Row],[Twitter]]+Table3[[#This Row],[Others]]</f>
        <v>21282992</v>
      </c>
      <c r="J81" s="6">
        <f>Table3[[#This Row],[Facebook]]/I74</f>
        <v>0.35280000707269005</v>
      </c>
      <c r="K81" s="6">
        <f>Table3[[#This Row],[Youtube]]/I74</f>
        <v>0.26460001681605727</v>
      </c>
      <c r="L81" s="6">
        <f>Table3[[#This Row],[Twitter]]/I74</f>
        <v>0.10779999832391982</v>
      </c>
      <c r="M81" s="6">
        <f>Table3[[#This Row],[Others]]/I74</f>
        <v>0.25480001278241377</v>
      </c>
      <c r="N81" s="6">
        <f>Table3[[#This Row],[Listing]]/I74-1</f>
        <v>-1.9999965004919074E-2</v>
      </c>
      <c r="O81" s="6">
        <f>VLOOKUP(Table3[[#This Row],[Date]],Table1[[#All],[Date]:[Order Change with respect to same day last week]],13,FALSE)</f>
        <v>0.11773844194404104</v>
      </c>
    </row>
    <row r="82" spans="2:15" x14ac:dyDescent="0.3">
      <c r="B82" s="10">
        <v>43545</v>
      </c>
      <c r="C82" s="29">
        <f>Table3[[#This Row],[Date]]</f>
        <v>43545</v>
      </c>
      <c r="D82" s="10">
        <f>Table3[[#This Row],[Date]]-7</f>
        <v>43538</v>
      </c>
      <c r="E82" s="2">
        <v>7818242</v>
      </c>
      <c r="F82" s="2">
        <v>5863681</v>
      </c>
      <c r="G82" s="2">
        <v>2388907</v>
      </c>
      <c r="H82" s="18">
        <v>5646508</v>
      </c>
      <c r="I82" s="26">
        <f>Table3[[#This Row],[Facebook]]+Table3[[#This Row],[Youtube]]+Table3[[#This Row],[Twitter]]+Table3[[#This Row],[Others]]</f>
        <v>21717338</v>
      </c>
      <c r="J82" s="6">
        <f>Table3[[#This Row],[Facebook]]/I75</f>
        <v>0.34285715538670991</v>
      </c>
      <c r="K82" s="6">
        <f>Table3[[#This Row],[Youtube]]/I75</f>
        <v>0.25714284461329012</v>
      </c>
      <c r="L82" s="6">
        <f>Table3[[#This Row],[Twitter]]/I75</f>
        <v>0.10476189640886006</v>
      </c>
      <c r="M82" s="6">
        <f>Table3[[#This Row],[Others]]/I75</f>
        <v>0.24761905179556998</v>
      </c>
      <c r="N82" s="6">
        <f>Table3[[#This Row],[Listing]]/I75-1</f>
        <v>-4.7619051795569911E-2</v>
      </c>
      <c r="O82" s="6">
        <f>VLOOKUP(Table3[[#This Row],[Date]],Table1[[#All],[Date]:[Order Change with respect to same day last week]],13,FALSE)</f>
        <v>-2.6704205453110585E-2</v>
      </c>
    </row>
    <row r="83" spans="2:15" x14ac:dyDescent="0.3">
      <c r="B83" s="10">
        <v>43546</v>
      </c>
      <c r="C83" s="29">
        <f>Table3[[#This Row],[Date]]</f>
        <v>43546</v>
      </c>
      <c r="D83" s="10">
        <f>Table3[[#This Row],[Date]]-7</f>
        <v>43539</v>
      </c>
      <c r="E83" s="2">
        <v>7583695</v>
      </c>
      <c r="F83" s="2">
        <v>5687771</v>
      </c>
      <c r="G83" s="2">
        <v>2317240</v>
      </c>
      <c r="H83" s="18">
        <v>5477113</v>
      </c>
      <c r="I83" s="26">
        <f>Table3[[#This Row],[Facebook]]+Table3[[#This Row],[Youtube]]+Table3[[#This Row],[Twitter]]+Table3[[#This Row],[Others]]</f>
        <v>21065819</v>
      </c>
      <c r="J83" s="6">
        <f>Table3[[#This Row],[Facebook]]/I76</f>
        <v>0.35272727661730613</v>
      </c>
      <c r="K83" s="6">
        <f>Table3[[#This Row],[Youtube]]/I76</f>
        <v>0.26454544583516237</v>
      </c>
      <c r="L83" s="6">
        <f>Table3[[#This Row],[Twitter]]/I76</f>
        <v>0.10777777250650064</v>
      </c>
      <c r="M83" s="6">
        <f>Table3[[#This Row],[Others]]/I76</f>
        <v>0.25474747497298394</v>
      </c>
      <c r="N83" s="6">
        <f>Table3[[#This Row],[Listing]]/I76-1</f>
        <v>-2.0202030068046883E-2</v>
      </c>
      <c r="O83" s="6">
        <f>VLOOKUP(Table3[[#This Row],[Date]],Table1[[#All],[Date]:[Order Change with respect to same day last week]],13,FALSE)</f>
        <v>0.15016750885693586</v>
      </c>
    </row>
    <row r="84" spans="2:15" x14ac:dyDescent="0.3">
      <c r="B84" s="10">
        <v>43547</v>
      </c>
      <c r="C84" s="29">
        <f>Table3[[#This Row],[Date]]</f>
        <v>43547</v>
      </c>
      <c r="D84" s="10">
        <f>Table3[[#This Row],[Date]]-7</f>
        <v>43540</v>
      </c>
      <c r="E84" s="2">
        <v>15998707</v>
      </c>
      <c r="F84" s="2">
        <v>11999030</v>
      </c>
      <c r="G84" s="2">
        <v>4888493</v>
      </c>
      <c r="H84" s="18">
        <v>11554621</v>
      </c>
      <c r="I84" s="26">
        <f>Table3[[#This Row],[Facebook]]+Table3[[#This Row],[Youtube]]+Table3[[#This Row],[Twitter]]+Table3[[#This Row],[Others]]</f>
        <v>44440851</v>
      </c>
      <c r="J84" s="6">
        <f>Table3[[#This Row],[Facebook]]/I77</f>
        <v>0.37515791027753354</v>
      </c>
      <c r="K84" s="6">
        <f>Table3[[#This Row],[Youtube]]/I77</f>
        <v>0.28136842684583407</v>
      </c>
      <c r="L84" s="6">
        <f>Table3[[#This Row],[Twitter]]/I77</f>
        <v>0.11463156480622783</v>
      </c>
      <c r="M84" s="6">
        <f>Table3[[#This Row],[Others]]/I77</f>
        <v>0.27094736270930547</v>
      </c>
      <c r="N84" s="6">
        <f>Table3[[#This Row],[Listing]]/I77-1</f>
        <v>4.2105264638900852E-2</v>
      </c>
      <c r="O84" s="6">
        <f>VLOOKUP(Table3[[#This Row],[Date]],Table1[[#All],[Date]:[Order Change with respect to same day last week]],13,FALSE)</f>
        <v>3.2486296530253478E-2</v>
      </c>
    </row>
    <row r="85" spans="2:15" x14ac:dyDescent="0.3">
      <c r="B85" s="10">
        <v>43548</v>
      </c>
      <c r="C85" s="29">
        <f>Table3[[#This Row],[Date]]</f>
        <v>43548</v>
      </c>
      <c r="D85" s="10">
        <f>Table3[[#This Row],[Date]]-7</f>
        <v>43541</v>
      </c>
      <c r="E85" s="2">
        <v>16321913</v>
      </c>
      <c r="F85" s="2">
        <v>12241435</v>
      </c>
      <c r="G85" s="2">
        <v>4987251</v>
      </c>
      <c r="H85" s="18">
        <v>11788048</v>
      </c>
      <c r="I85" s="26">
        <f>Table3[[#This Row],[Facebook]]+Table3[[#This Row],[Youtube]]+Table3[[#This Row],[Twitter]]+Table3[[#This Row],[Others]]</f>
        <v>45338647</v>
      </c>
      <c r="J85" s="6">
        <f>Table3[[#This Row],[Facebook]]/I78</f>
        <v>0.3827368532226828</v>
      </c>
      <c r="K85" s="6">
        <f>Table3[[#This Row],[Youtube]]/I78</f>
        <v>0.28705264577932821</v>
      </c>
      <c r="L85" s="6">
        <f>Table3[[#This Row],[Twitter]]/I78</f>
        <v>0.11694736725846279</v>
      </c>
      <c r="M85" s="6">
        <f>Table3[[#This Row],[Others]]/I78</f>
        <v>0.27642105414714191</v>
      </c>
      <c r="N85" s="6">
        <f>Table3[[#This Row],[Listing]]/I78-1</f>
        <v>6.3157920407615809E-2</v>
      </c>
      <c r="O85" s="6">
        <f>VLOOKUP(Table3[[#This Row],[Date]],Table1[[#All],[Date]:[Order Change with respect to same day last week]],13,FALSE)</f>
        <v>0.22259812803337153</v>
      </c>
    </row>
    <row r="86" spans="2:15" x14ac:dyDescent="0.3">
      <c r="B86" s="10">
        <v>43549</v>
      </c>
      <c r="C86" s="29">
        <f>Table3[[#This Row],[Date]]</f>
        <v>43549</v>
      </c>
      <c r="D86" s="10">
        <f>Table3[[#This Row],[Date]]-7</f>
        <v>43542</v>
      </c>
      <c r="E86" s="2">
        <v>8052789</v>
      </c>
      <c r="F86" s="2">
        <v>6039592</v>
      </c>
      <c r="G86" s="2">
        <v>2460574</v>
      </c>
      <c r="H86" s="18">
        <v>5815903</v>
      </c>
      <c r="I86" s="26">
        <f>Table3[[#This Row],[Facebook]]+Table3[[#This Row],[Youtube]]+Table3[[#This Row],[Twitter]]+Table3[[#This Row],[Others]]</f>
        <v>22368858</v>
      </c>
      <c r="J86" s="6">
        <f>Table3[[#This Row],[Facebook]]/I79</f>
        <v>0.36000000536460108</v>
      </c>
      <c r="K86" s="6">
        <f>Table3[[#This Row],[Youtube]]/I79</f>
        <v>0.27000001519970307</v>
      </c>
      <c r="L86" s="6">
        <f>Table3[[#This Row],[Twitter]]/I79</f>
        <v>0.10999998301209656</v>
      </c>
      <c r="M86" s="6">
        <f>Table3[[#This Row],[Others]]/I79</f>
        <v>0.25999999642359928</v>
      </c>
      <c r="N86" s="6">
        <f>Table3[[#This Row],[Listing]]/I79-1</f>
        <v>0</v>
      </c>
      <c r="O86" s="6">
        <f>VLOOKUP(Table3[[#This Row],[Date]],Table1[[#All],[Date]:[Order Change with respect to same day last week]],13,FALSE)</f>
        <v>3.1850312992747876E-2</v>
      </c>
    </row>
    <row r="87" spans="2:15" x14ac:dyDescent="0.3">
      <c r="B87" s="10">
        <v>43550</v>
      </c>
      <c r="C87" s="29">
        <f>Table3[[#This Row],[Date]]</f>
        <v>43550</v>
      </c>
      <c r="D87" s="10">
        <f>Table3[[#This Row],[Date]]-7</f>
        <v>43543</v>
      </c>
      <c r="E87" s="2">
        <v>7505512</v>
      </c>
      <c r="F87" s="2">
        <v>5629134</v>
      </c>
      <c r="G87" s="2">
        <v>2293351</v>
      </c>
      <c r="H87" s="18">
        <v>5420648</v>
      </c>
      <c r="I87" s="26">
        <f>Table3[[#This Row],[Facebook]]+Table3[[#This Row],[Youtube]]+Table3[[#This Row],[Twitter]]+Table3[[#This Row],[Others]]</f>
        <v>20848645</v>
      </c>
      <c r="J87" s="6">
        <f>Table3[[#This Row],[Facebook]]/I80</f>
        <v>0.3421782231662242</v>
      </c>
      <c r="K87" s="6">
        <f>Table3[[#This Row],[Youtube]]/I80</f>
        <v>0.25663366737466814</v>
      </c>
      <c r="L87" s="6">
        <f>Table3[[#This Row],[Twitter]]/I80</f>
        <v>0.10455446214415265</v>
      </c>
      <c r="M87" s="6">
        <f>Table3[[#This Row],[Others]]/I80</f>
        <v>0.24712873699349852</v>
      </c>
      <c r="N87" s="6">
        <f>Table3[[#This Row],[Listing]]/I80-1</f>
        <v>-4.950491032145643E-2</v>
      </c>
      <c r="O87" s="6">
        <f>VLOOKUP(Table3[[#This Row],[Date]],Table1[[#All],[Date]:[Order Change with respect to same day last week]],13,FALSE)</f>
        <v>0.77964973472889199</v>
      </c>
    </row>
    <row r="88" spans="2:15" x14ac:dyDescent="0.3">
      <c r="B88" s="10">
        <v>43551</v>
      </c>
      <c r="C88" s="29">
        <f>Table3[[#This Row],[Date]]</f>
        <v>43551</v>
      </c>
      <c r="D88" s="10">
        <f>Table3[[#This Row],[Date]]-7</f>
        <v>43544</v>
      </c>
      <c r="E88" s="2">
        <v>7505512</v>
      </c>
      <c r="F88" s="2">
        <v>5629134</v>
      </c>
      <c r="G88" s="2">
        <v>2293351</v>
      </c>
      <c r="H88" s="18">
        <v>5420648</v>
      </c>
      <c r="I88" s="26">
        <f>Table3[[#This Row],[Facebook]]+Table3[[#This Row],[Youtube]]+Table3[[#This Row],[Twitter]]+Table3[[#This Row],[Others]]</f>
        <v>20848645</v>
      </c>
      <c r="J88" s="6">
        <f>Table3[[#This Row],[Facebook]]/I81</f>
        <v>0.35265304803008901</v>
      </c>
      <c r="K88" s="6">
        <f>Table3[[#This Row],[Youtube]]/I81</f>
        <v>0.26448978602256673</v>
      </c>
      <c r="L88" s="6">
        <f>Table3[[#This Row],[Twitter]]/I81</f>
        <v>0.10775510322984663</v>
      </c>
      <c r="M88" s="6">
        <f>Table3[[#This Row],[Others]]/I81</f>
        <v>0.25469388890434203</v>
      </c>
      <c r="N88" s="6">
        <f>Table3[[#This Row],[Listing]]/I81-1</f>
        <v>-2.0408173813155628E-2</v>
      </c>
      <c r="O88" s="6">
        <f>VLOOKUP(Table3[[#This Row],[Date]],Table1[[#All],[Date]:[Order Change with respect to same day last week]],13,FALSE)</f>
        <v>-0.16532796254967064</v>
      </c>
    </row>
    <row r="89" spans="2:15" x14ac:dyDescent="0.3">
      <c r="B89" s="10">
        <v>43552</v>
      </c>
      <c r="C89" s="29">
        <f>Table3[[#This Row],[Date]]</f>
        <v>43552</v>
      </c>
      <c r="D89" s="10">
        <f>Table3[[#This Row],[Date]]-7</f>
        <v>43545</v>
      </c>
      <c r="E89" s="2">
        <v>7740060</v>
      </c>
      <c r="F89" s="2">
        <v>5805045</v>
      </c>
      <c r="G89" s="2">
        <v>2365018</v>
      </c>
      <c r="H89" s="18">
        <v>5590043</v>
      </c>
      <c r="I89" s="26">
        <f>Table3[[#This Row],[Facebook]]+Table3[[#This Row],[Youtube]]+Table3[[#This Row],[Twitter]]+Table3[[#This Row],[Others]]</f>
        <v>21500166</v>
      </c>
      <c r="J89" s="6">
        <f>Table3[[#This Row],[Facebook]]/I82</f>
        <v>0.35640003392681002</v>
      </c>
      <c r="K89" s="6">
        <f>Table3[[#This Row],[Youtube]]/I82</f>
        <v>0.2673000254451075</v>
      </c>
      <c r="L89" s="6">
        <f>Table3[[#This Row],[Twitter]]/I82</f>
        <v>0.10889999501780559</v>
      </c>
      <c r="M89" s="6">
        <f>Table3[[#This Row],[Others]]/I82</f>
        <v>0.25740000915397643</v>
      </c>
      <c r="N89" s="6">
        <f>Table3[[#This Row],[Listing]]/I82-1</f>
        <v>-9.9999364563004844E-3</v>
      </c>
      <c r="O89" s="6">
        <f>VLOOKUP(Table3[[#This Row],[Date]],Table1[[#All],[Date]:[Order Change with respect to same day last week]],13,FALSE)</f>
        <v>6.221354938736634E-2</v>
      </c>
    </row>
    <row r="90" spans="2:15" x14ac:dyDescent="0.3">
      <c r="B90" s="10">
        <v>43553</v>
      </c>
      <c r="C90" s="29">
        <f>Table3[[#This Row],[Date]]</f>
        <v>43553</v>
      </c>
      <c r="D90" s="10">
        <f>Table3[[#This Row],[Date]]-7</f>
        <v>43546</v>
      </c>
      <c r="E90" s="2">
        <v>8209154</v>
      </c>
      <c r="F90" s="2">
        <v>6156866</v>
      </c>
      <c r="G90" s="2">
        <v>2508352</v>
      </c>
      <c r="H90" s="18">
        <v>5928833</v>
      </c>
      <c r="I90" s="26">
        <f>Table3[[#This Row],[Facebook]]+Table3[[#This Row],[Youtube]]+Table3[[#This Row],[Twitter]]+Table3[[#This Row],[Others]]</f>
        <v>22803205</v>
      </c>
      <c r="J90" s="6">
        <f>Table3[[#This Row],[Facebook]]/I83</f>
        <v>0.38969071176392428</v>
      </c>
      <c r="K90" s="6">
        <f>Table3[[#This Row],[Youtube]]/I83</f>
        <v>0.2922680575580755</v>
      </c>
      <c r="L90" s="6">
        <f>Table3[[#This Row],[Twitter]]/I83</f>
        <v>0.11907213291825967</v>
      </c>
      <c r="M90" s="6">
        <f>Table3[[#This Row],[Others]]/I83</f>
        <v>0.28144327073160552</v>
      </c>
      <c r="N90" s="6">
        <f>Table3[[#This Row],[Listing]]/I83-1</f>
        <v>8.247417297186499E-2</v>
      </c>
      <c r="O90" s="6">
        <f>VLOOKUP(Table3[[#This Row],[Date]],Table1[[#All],[Date]:[Order Change with respect to same day last week]],13,FALSE)</f>
        <v>2.0949052908036059E-2</v>
      </c>
    </row>
    <row r="91" spans="2:15" x14ac:dyDescent="0.3">
      <c r="B91" s="10">
        <v>43554</v>
      </c>
      <c r="C91" s="29">
        <f>Table3[[#This Row],[Date]]</f>
        <v>43554</v>
      </c>
      <c r="D91" s="10">
        <f>Table3[[#This Row],[Date]]-7</f>
        <v>43547</v>
      </c>
      <c r="E91" s="2">
        <v>16160310</v>
      </c>
      <c r="F91" s="2">
        <v>12120232</v>
      </c>
      <c r="G91" s="2">
        <v>4937872</v>
      </c>
      <c r="H91" s="18">
        <v>11671335</v>
      </c>
      <c r="I91" s="26">
        <f>Table3[[#This Row],[Facebook]]+Table3[[#This Row],[Youtube]]+Table3[[#This Row],[Twitter]]+Table3[[#This Row],[Others]]</f>
        <v>44889749</v>
      </c>
      <c r="J91" s="6">
        <f>Table3[[#This Row],[Facebook]]/I84</f>
        <v>0.36363637591008324</v>
      </c>
      <c r="K91" s="6">
        <f>Table3[[#This Row],[Youtube]]/I84</f>
        <v>0.27272727068165281</v>
      </c>
      <c r="L91" s="6">
        <f>Table3[[#This Row],[Twitter]]/I84</f>
        <v>0.11111110361050466</v>
      </c>
      <c r="M91" s="6">
        <f>Table3[[#This Row],[Others]]/I84</f>
        <v>0.26262627149061568</v>
      </c>
      <c r="N91" s="6">
        <f>Table3[[#This Row],[Listing]]/I84-1</f>
        <v>1.0101021692856316E-2</v>
      </c>
      <c r="O91" s="6">
        <f>VLOOKUP(Table3[[#This Row],[Date]],Table1[[#All],[Date]:[Order Change with respect to same day last week]],13,FALSE)</f>
        <v>-6.7210947055343917E-2</v>
      </c>
    </row>
    <row r="92" spans="2:15" x14ac:dyDescent="0.3">
      <c r="B92" s="10">
        <v>43555</v>
      </c>
      <c r="C92" s="29">
        <f>Table3[[#This Row],[Date]]</f>
        <v>43555</v>
      </c>
      <c r="D92" s="10">
        <f>Table3[[#This Row],[Date]]-7</f>
        <v>43548</v>
      </c>
      <c r="E92" s="2">
        <v>15352294</v>
      </c>
      <c r="F92" s="2">
        <v>11514221</v>
      </c>
      <c r="G92" s="2">
        <v>4690978</v>
      </c>
      <c r="H92" s="18">
        <v>11087768</v>
      </c>
      <c r="I92" s="26">
        <f>Table3[[#This Row],[Facebook]]+Table3[[#This Row],[Youtube]]+Table3[[#This Row],[Twitter]]+Table3[[#This Row],[Others]]</f>
        <v>42645261</v>
      </c>
      <c r="J92" s="6">
        <f>Table3[[#This Row],[Facebook]]/I85</f>
        <v>0.3386138540922935</v>
      </c>
      <c r="K92" s="6">
        <f>Table3[[#This Row],[Youtube]]/I85</f>
        <v>0.25396040159733924</v>
      </c>
      <c r="L92" s="6">
        <f>Table3[[#This Row],[Twitter]]/I85</f>
        <v>0.10346532837647317</v>
      </c>
      <c r="M92" s="6">
        <f>Table3[[#This Row],[Others]]/I85</f>
        <v>0.24455445262846065</v>
      </c>
      <c r="N92" s="6">
        <f>Table3[[#This Row],[Listing]]/I85-1</f>
        <v>-5.9405963305433462E-2</v>
      </c>
      <c r="O92" s="6">
        <f>VLOOKUP(Table3[[#This Row],[Date]],Table1[[#All],[Date]:[Order Change with respect to same day last week]],13,FALSE)</f>
        <v>-0.10790000739365102</v>
      </c>
    </row>
    <row r="93" spans="2:15" x14ac:dyDescent="0.3">
      <c r="B93" s="10">
        <v>43556</v>
      </c>
      <c r="C93" s="29">
        <f>Table3[[#This Row],[Date]]</f>
        <v>43556</v>
      </c>
      <c r="D93" s="10">
        <f>Table3[[#This Row],[Date]]-7</f>
        <v>43549</v>
      </c>
      <c r="E93" s="2">
        <v>7583695</v>
      </c>
      <c r="F93" s="2">
        <v>5687771</v>
      </c>
      <c r="G93" s="2">
        <v>2317240</v>
      </c>
      <c r="H93" s="18">
        <v>5477113</v>
      </c>
      <c r="I93" s="26">
        <f>Table3[[#This Row],[Facebook]]+Table3[[#This Row],[Youtube]]+Table3[[#This Row],[Twitter]]+Table3[[#This Row],[Others]]</f>
        <v>21065819</v>
      </c>
      <c r="J93" s="6">
        <f>Table3[[#This Row],[Facebook]]/I86</f>
        <v>0.33902915383521143</v>
      </c>
      <c r="K93" s="6">
        <f>Table3[[#This Row],[Youtube]]/I86</f>
        <v>0.2542718542001563</v>
      </c>
      <c r="L93" s="6">
        <f>Table3[[#This Row],[Twitter]]/I86</f>
        <v>0.1035922352406189</v>
      </c>
      <c r="M93" s="6">
        <f>Table3[[#This Row],[Others]]/I86</f>
        <v>0.24485438639737442</v>
      </c>
      <c r="N93" s="6">
        <f>Table3[[#This Row],[Listing]]/I86-1</f>
        <v>-5.8252370326638991E-2</v>
      </c>
      <c r="O93" s="6">
        <f>VLOOKUP(Table3[[#This Row],[Date]],Table1[[#All],[Date]:[Order Change with respect to same day last week]],13,FALSE)</f>
        <v>8.3129559033894296E-3</v>
      </c>
    </row>
    <row r="94" spans="2:15" x14ac:dyDescent="0.3">
      <c r="B94" s="10">
        <v>43557</v>
      </c>
      <c r="C94" s="29">
        <f>Table3[[#This Row],[Date]]</f>
        <v>43557</v>
      </c>
      <c r="D94" s="10">
        <f>Table3[[#This Row],[Date]]-7</f>
        <v>43550</v>
      </c>
      <c r="E94" s="2">
        <v>8209154</v>
      </c>
      <c r="F94" s="2">
        <v>6156866</v>
      </c>
      <c r="G94" s="2">
        <v>2508352</v>
      </c>
      <c r="H94" s="18">
        <v>5928833</v>
      </c>
      <c r="I94" s="26">
        <f>Table3[[#This Row],[Facebook]]+Table3[[#This Row],[Youtube]]+Table3[[#This Row],[Twitter]]+Table3[[#This Row],[Others]]</f>
        <v>22803205</v>
      </c>
      <c r="J94" s="6">
        <f>Table3[[#This Row],[Facebook]]/I87</f>
        <v>0.39375000149889838</v>
      </c>
      <c r="K94" s="6">
        <f>Table3[[#This Row],[Youtube]]/I87</f>
        <v>0.29531252510654771</v>
      </c>
      <c r="L94" s="6">
        <f>Table3[[#This Row],[Twitter]]/I87</f>
        <v>0.12031247114620638</v>
      </c>
      <c r="M94" s="6">
        <f>Table3[[#This Row],[Others]]/I87</f>
        <v>0.28437497976487203</v>
      </c>
      <c r="N94" s="6">
        <f>Table3[[#This Row],[Listing]]/I87-1</f>
        <v>9.3749977516524474E-2</v>
      </c>
      <c r="O94" s="6">
        <f>VLOOKUP(Table3[[#This Row],[Date]],Table1[[#All],[Date]:[Order Change with respect to same day last week]],13,FALSE)</f>
        <v>3.9878784124722788E-2</v>
      </c>
    </row>
    <row r="95" spans="2:15" x14ac:dyDescent="0.3">
      <c r="B95" s="10">
        <v>43558</v>
      </c>
      <c r="C95" s="29">
        <f>Table3[[#This Row],[Date]]</f>
        <v>43558</v>
      </c>
      <c r="D95" s="10">
        <f>Table3[[#This Row],[Date]]-7</f>
        <v>43551</v>
      </c>
      <c r="E95" s="2">
        <v>8052789</v>
      </c>
      <c r="F95" s="2">
        <v>6039592</v>
      </c>
      <c r="G95" s="2">
        <v>2460574</v>
      </c>
      <c r="H95" s="18">
        <v>5815903</v>
      </c>
      <c r="I95" s="26">
        <f>Table3[[#This Row],[Facebook]]+Table3[[#This Row],[Youtube]]+Table3[[#This Row],[Twitter]]+Table3[[#This Row],[Others]]</f>
        <v>22368858</v>
      </c>
      <c r="J95" s="6">
        <f>Table3[[#This Row],[Facebook]]/I88</f>
        <v>0.38624999370462687</v>
      </c>
      <c r="K95" s="6">
        <f>Table3[[#This Row],[Youtube]]/I88</f>
        <v>0.28968750726965709</v>
      </c>
      <c r="L95" s="6">
        <f>Table3[[#This Row],[Twitter]]/I88</f>
        <v>0.11802081142443549</v>
      </c>
      <c r="M95" s="6">
        <f>Table3[[#This Row],[Others]]/I88</f>
        <v>0.27895832079255029</v>
      </c>
      <c r="N95" s="6">
        <f>Table3[[#This Row],[Listing]]/I88-1</f>
        <v>7.2916633191269842E-2</v>
      </c>
      <c r="O95" s="6">
        <f>VLOOKUP(Table3[[#This Row],[Date]],Table1[[#All],[Date]:[Order Change with respect to same day last week]],13,FALSE)</f>
        <v>0.16161637241398497</v>
      </c>
    </row>
    <row r="96" spans="2:15" x14ac:dyDescent="0.3">
      <c r="B96" s="10">
        <v>43559</v>
      </c>
      <c r="C96" s="29">
        <f>Table3[[#This Row],[Date]]</f>
        <v>43559</v>
      </c>
      <c r="D96" s="10">
        <f>Table3[[#This Row],[Date]]-7</f>
        <v>43552</v>
      </c>
      <c r="E96" s="2">
        <v>7974607</v>
      </c>
      <c r="F96" s="2">
        <v>5980955</v>
      </c>
      <c r="G96" s="2">
        <v>2436685</v>
      </c>
      <c r="H96" s="18">
        <v>5759438</v>
      </c>
      <c r="I96" s="26">
        <f>Table3[[#This Row],[Facebook]]+Table3[[#This Row],[Youtube]]+Table3[[#This Row],[Twitter]]+Table3[[#This Row],[Others]]</f>
        <v>22151685</v>
      </c>
      <c r="J96" s="6">
        <f>Table3[[#This Row],[Facebook]]/I89</f>
        <v>0.37090908972516773</v>
      </c>
      <c r="K96" s="6">
        <f>Table3[[#This Row],[Youtube]]/I89</f>
        <v>0.2781818056660586</v>
      </c>
      <c r="L96" s="6">
        <f>Table3[[#This Row],[Twitter]]/I89</f>
        <v>0.11333331100792431</v>
      </c>
      <c r="M96" s="6">
        <f>Table3[[#This Row],[Others]]/I89</f>
        <v>0.26787876893601659</v>
      </c>
      <c r="N96" s="6">
        <f>Table3[[#This Row],[Listing]]/I89-1</f>
        <v>3.0302975335167126E-2</v>
      </c>
      <c r="O96" s="6">
        <f>VLOOKUP(Table3[[#This Row],[Date]],Table1[[#All],[Date]:[Order Change with respect to same day last week]],13,FALSE)</f>
        <v>-0.52087951809985289</v>
      </c>
    </row>
    <row r="97" spans="2:15" x14ac:dyDescent="0.3">
      <c r="B97" s="10">
        <v>43560</v>
      </c>
      <c r="C97" s="29">
        <f>Table3[[#This Row],[Date]]</f>
        <v>43560</v>
      </c>
      <c r="D97" s="10">
        <f>Table3[[#This Row],[Date]]-7</f>
        <v>43553</v>
      </c>
      <c r="E97" s="2">
        <v>8130972</v>
      </c>
      <c r="F97" s="2">
        <v>6098229</v>
      </c>
      <c r="G97" s="2">
        <v>2484463</v>
      </c>
      <c r="H97" s="18">
        <v>5872368</v>
      </c>
      <c r="I97" s="26">
        <f>Table3[[#This Row],[Facebook]]+Table3[[#This Row],[Youtube]]+Table3[[#This Row],[Twitter]]+Table3[[#This Row],[Others]]</f>
        <v>22586032</v>
      </c>
      <c r="J97" s="6">
        <f>Table3[[#This Row],[Facebook]]/I90</f>
        <v>0.35657145563529336</v>
      </c>
      <c r="K97" s="6">
        <f>Table3[[#This Row],[Youtube]]/I90</f>
        <v>0.26742859172647004</v>
      </c>
      <c r="L97" s="6">
        <f>Table3[[#This Row],[Twitter]]/I90</f>
        <v>0.10895235998623877</v>
      </c>
      <c r="M97" s="6">
        <f>Table3[[#This Row],[Others]]/I90</f>
        <v>0.2575237998342777</v>
      </c>
      <c r="N97" s="6">
        <f>Table3[[#This Row],[Listing]]/I90-1</f>
        <v>-9.5237928177200892E-3</v>
      </c>
      <c r="O97" s="6">
        <f>VLOOKUP(Table3[[#This Row],[Date]],Table1[[#All],[Date]:[Order Change with respect to same day last week]],13,FALSE)</f>
        <v>0.12652928215188264</v>
      </c>
    </row>
    <row r="98" spans="2:15" x14ac:dyDescent="0.3">
      <c r="B98" s="10">
        <v>43561</v>
      </c>
      <c r="C98" s="29">
        <f>Table3[[#This Row],[Date]]</f>
        <v>43561</v>
      </c>
      <c r="D98" s="10">
        <f>Table3[[#This Row],[Date]]-7</f>
        <v>43554</v>
      </c>
      <c r="E98" s="2">
        <v>16806722</v>
      </c>
      <c r="F98" s="2">
        <v>12605042</v>
      </c>
      <c r="G98" s="2">
        <v>5135387</v>
      </c>
      <c r="H98" s="18">
        <v>12138188</v>
      </c>
      <c r="I98" s="26">
        <f>Table3[[#This Row],[Facebook]]+Table3[[#This Row],[Youtube]]+Table3[[#This Row],[Twitter]]+Table3[[#This Row],[Others]]</f>
        <v>46685339</v>
      </c>
      <c r="J98" s="6">
        <f>Table3[[#This Row],[Facebook]]/I91</f>
        <v>0.37439999942971391</v>
      </c>
      <c r="K98" s="6">
        <f>Table3[[#This Row],[Youtube]]/I91</f>
        <v>0.28080001071068589</v>
      </c>
      <c r="L98" s="6">
        <f>Table3[[#This Row],[Twitter]]/I91</f>
        <v>0.11439999363774567</v>
      </c>
      <c r="M98" s="6">
        <f>Table3[[#This Row],[Others]]/I91</f>
        <v>0.27039999711292662</v>
      </c>
      <c r="N98" s="6">
        <f>Table3[[#This Row],[Listing]]/I91-1</f>
        <v>4.0000000891072141E-2</v>
      </c>
      <c r="O98" s="6">
        <f>VLOOKUP(Table3[[#This Row],[Date]],Table1[[#All],[Date]:[Order Change with respect to same day last week]],13,FALSE)</f>
        <v>6.1529171460528609E-2</v>
      </c>
    </row>
    <row r="99" spans="2:15" x14ac:dyDescent="0.3">
      <c r="B99" s="10">
        <v>43562</v>
      </c>
      <c r="C99" s="29">
        <f>Table3[[#This Row],[Date]]</f>
        <v>43562</v>
      </c>
      <c r="D99" s="10">
        <f>Table3[[#This Row],[Date]]-7</f>
        <v>43555</v>
      </c>
      <c r="E99" s="2">
        <v>15513897</v>
      </c>
      <c r="F99" s="2">
        <v>11635423</v>
      </c>
      <c r="G99" s="2">
        <v>4740357</v>
      </c>
      <c r="H99" s="18">
        <v>11204481</v>
      </c>
      <c r="I99" s="26">
        <f>Table3[[#This Row],[Facebook]]+Table3[[#This Row],[Youtube]]+Table3[[#This Row],[Twitter]]+Table3[[#This Row],[Others]]</f>
        <v>43094158</v>
      </c>
      <c r="J99" s="6">
        <f>Table3[[#This Row],[Facebook]]/I92</f>
        <v>0.36378947241054521</v>
      </c>
      <c r="K99" s="6">
        <f>Table3[[#This Row],[Youtube]]/I92</f>
        <v>0.27284211017022503</v>
      </c>
      <c r="L99" s="6">
        <f>Table3[[#This Row],[Twitter]]/I92</f>
        <v>0.11115788457713977</v>
      </c>
      <c r="M99" s="6">
        <f>Table3[[#This Row],[Others]]/I92</f>
        <v>0.26273683727718306</v>
      </c>
      <c r="N99" s="6">
        <f>Table3[[#This Row],[Listing]]/I92-1</f>
        <v>1.0526304435092948E-2</v>
      </c>
      <c r="O99" s="6">
        <f>VLOOKUP(Table3[[#This Row],[Date]],Table1[[#All],[Date]:[Order Change with respect to same day last week]],13,FALSE)</f>
        <v>-8.3514783877319365E-2</v>
      </c>
    </row>
    <row r="100" spans="2:15" x14ac:dyDescent="0.3">
      <c r="B100" s="10">
        <v>43563</v>
      </c>
      <c r="C100" s="29">
        <f>Table3[[#This Row],[Date]]</f>
        <v>43563</v>
      </c>
      <c r="D100" s="10">
        <f>Table3[[#This Row],[Date]]-7</f>
        <v>43556</v>
      </c>
      <c r="E100" s="2">
        <v>7740060</v>
      </c>
      <c r="F100" s="2">
        <v>5805045</v>
      </c>
      <c r="G100" s="2">
        <v>2365018</v>
      </c>
      <c r="H100" s="18">
        <v>5590043</v>
      </c>
      <c r="I100" s="26">
        <f>Table3[[#This Row],[Facebook]]+Table3[[#This Row],[Youtube]]+Table3[[#This Row],[Twitter]]+Table3[[#This Row],[Others]]</f>
        <v>21500166</v>
      </c>
      <c r="J100" s="6">
        <f>Table3[[#This Row],[Facebook]]/I93</f>
        <v>0.36742269550497897</v>
      </c>
      <c r="K100" s="6">
        <f>Table3[[#This Row],[Youtube]]/I93</f>
        <v>0.2755670216287342</v>
      </c>
      <c r="L100" s="6">
        <f>Table3[[#This Row],[Twitter]]/I93</f>
        <v>0.11226803002532207</v>
      </c>
      <c r="M100" s="6">
        <f>Table3[[#This Row],[Others]]/I93</f>
        <v>0.26536081981906329</v>
      </c>
      <c r="N100" s="6">
        <f>Table3[[#This Row],[Listing]]/I93-1</f>
        <v>2.0618566978098496E-2</v>
      </c>
      <c r="O100" s="6">
        <f>VLOOKUP(Table3[[#This Row],[Date]],Table1[[#All],[Date]:[Order Change with respect to same day last week]],13,FALSE)</f>
        <v>-7.6010929963872487E-2</v>
      </c>
    </row>
    <row r="101" spans="2:15" x14ac:dyDescent="0.3">
      <c r="B101" s="10">
        <v>43564</v>
      </c>
      <c r="C101" s="29">
        <f>Table3[[#This Row],[Date]]</f>
        <v>43564</v>
      </c>
      <c r="D101" s="10">
        <f>Table3[[#This Row],[Date]]-7</f>
        <v>43557</v>
      </c>
      <c r="E101" s="2">
        <v>7818242</v>
      </c>
      <c r="F101" s="2">
        <v>5863681</v>
      </c>
      <c r="G101" s="2">
        <v>2388907</v>
      </c>
      <c r="H101" s="18">
        <v>5646508</v>
      </c>
      <c r="I101" s="26">
        <f>Table3[[#This Row],[Facebook]]+Table3[[#This Row],[Youtube]]+Table3[[#This Row],[Twitter]]+Table3[[#This Row],[Others]]</f>
        <v>21717338</v>
      </c>
      <c r="J101" s="6">
        <f>Table3[[#This Row],[Facebook]]/I94</f>
        <v>0.34285715538670991</v>
      </c>
      <c r="K101" s="6">
        <f>Table3[[#This Row],[Youtube]]/I94</f>
        <v>0.25714284461329012</v>
      </c>
      <c r="L101" s="6">
        <f>Table3[[#This Row],[Twitter]]/I94</f>
        <v>0.10476189640886006</v>
      </c>
      <c r="M101" s="6">
        <f>Table3[[#This Row],[Others]]/I94</f>
        <v>0.24761905179556998</v>
      </c>
      <c r="N101" s="6">
        <f>Table3[[#This Row],[Listing]]/I94-1</f>
        <v>-4.7619051795569911E-2</v>
      </c>
      <c r="O101" s="6">
        <f>VLOOKUP(Table3[[#This Row],[Date]],Table1[[#All],[Date]:[Order Change with respect to same day last week]],13,FALSE)</f>
        <v>9.8032926600166714E-3</v>
      </c>
    </row>
    <row r="102" spans="2:15" x14ac:dyDescent="0.3">
      <c r="B102" s="10">
        <v>43565</v>
      </c>
      <c r="C102" s="29">
        <f>Table3[[#This Row],[Date]]</f>
        <v>43565</v>
      </c>
      <c r="D102" s="10">
        <f>Table3[[#This Row],[Date]]-7</f>
        <v>43558</v>
      </c>
      <c r="E102" s="2">
        <v>7740060</v>
      </c>
      <c r="F102" s="2">
        <v>5805045</v>
      </c>
      <c r="G102" s="2">
        <v>2365018</v>
      </c>
      <c r="H102" s="18">
        <v>5590043</v>
      </c>
      <c r="I102" s="26">
        <f>Table3[[#This Row],[Facebook]]+Table3[[#This Row],[Youtube]]+Table3[[#This Row],[Twitter]]+Table3[[#This Row],[Others]]</f>
        <v>21500166</v>
      </c>
      <c r="J102" s="6">
        <f>Table3[[#This Row],[Facebook]]/I95</f>
        <v>0.34601945258001099</v>
      </c>
      <c r="K102" s="6">
        <f>Table3[[#This Row],[Youtube]]/I95</f>
        <v>0.25951458943500827</v>
      </c>
      <c r="L102" s="6">
        <f>Table3[[#This Row],[Twitter]]/I95</f>
        <v>0.10572815116444478</v>
      </c>
      <c r="M102" s="6">
        <f>Table3[[#This Row],[Others]]/I95</f>
        <v>0.2499029230727827</v>
      </c>
      <c r="N102" s="6">
        <f>Table3[[#This Row],[Listing]]/I95-1</f>
        <v>-3.8834883747753235E-2</v>
      </c>
      <c r="O102" s="6">
        <f>VLOOKUP(Table3[[#This Row],[Date]],Table1[[#All],[Date]:[Order Change with respect to same day last week]],13,FALSE)</f>
        <v>-9.3912999215507775E-2</v>
      </c>
    </row>
    <row r="103" spans="2:15" x14ac:dyDescent="0.3">
      <c r="B103" s="10">
        <v>43566</v>
      </c>
      <c r="C103" s="29">
        <f>Table3[[#This Row],[Date]]</f>
        <v>43566</v>
      </c>
      <c r="D103" s="10">
        <f>Table3[[#This Row],[Date]]-7</f>
        <v>43559</v>
      </c>
      <c r="E103" s="2">
        <v>7427330</v>
      </c>
      <c r="F103" s="2">
        <v>5570497</v>
      </c>
      <c r="G103" s="2">
        <v>2269462</v>
      </c>
      <c r="H103" s="18">
        <v>5364183</v>
      </c>
      <c r="I103" s="26">
        <f>Table3[[#This Row],[Facebook]]+Table3[[#This Row],[Youtube]]+Table3[[#This Row],[Twitter]]+Table3[[#This Row],[Others]]</f>
        <v>20631472</v>
      </c>
      <c r="J103" s="6">
        <f>Table3[[#This Row],[Facebook]]/I96</f>
        <v>0.33529413225224175</v>
      </c>
      <c r="K103" s="6">
        <f>Table3[[#This Row],[Youtube]]/I96</f>
        <v>0.25147057661753497</v>
      </c>
      <c r="L103" s="6">
        <f>Table3[[#This Row],[Twitter]]/I96</f>
        <v>0.10245098736281236</v>
      </c>
      <c r="M103" s="6">
        <f>Table3[[#This Row],[Others]]/I96</f>
        <v>0.24215688332512855</v>
      </c>
      <c r="N103" s="6">
        <f>Table3[[#This Row],[Listing]]/I96-1</f>
        <v>-6.8627420442282427E-2</v>
      </c>
      <c r="O103" s="6">
        <f>VLOOKUP(Table3[[#This Row],[Date]],Table1[[#All],[Date]:[Order Change with respect to same day last week]],13,FALSE)</f>
        <v>0.9239043412518404</v>
      </c>
    </row>
    <row r="104" spans="2:15" x14ac:dyDescent="0.3">
      <c r="B104" s="10">
        <v>43567</v>
      </c>
      <c r="C104" s="29">
        <f>Table3[[#This Row],[Date]]</f>
        <v>43567</v>
      </c>
      <c r="D104" s="10">
        <f>Table3[[#This Row],[Date]]-7</f>
        <v>43560</v>
      </c>
      <c r="E104" s="2">
        <v>7427330</v>
      </c>
      <c r="F104" s="2">
        <v>5570497</v>
      </c>
      <c r="G104" s="2">
        <v>2269462</v>
      </c>
      <c r="H104" s="18">
        <v>5364183</v>
      </c>
      <c r="I104" s="26">
        <f>Table3[[#This Row],[Facebook]]+Table3[[#This Row],[Youtube]]+Table3[[#This Row],[Twitter]]+Table3[[#This Row],[Others]]</f>
        <v>20631472</v>
      </c>
      <c r="J104" s="6">
        <f>Table3[[#This Row],[Facebook]]/I97</f>
        <v>0.32884616474465278</v>
      </c>
      <c r="K104" s="6">
        <f>Table3[[#This Row],[Youtube]]/I97</f>
        <v>0.24663460142091359</v>
      </c>
      <c r="L104" s="6">
        <f>Table3[[#This Row],[Twitter]]/I97</f>
        <v>0.1004807750205968</v>
      </c>
      <c r="M104" s="6">
        <f>Table3[[#This Row],[Others]]/I97</f>
        <v>0.2375000177100608</v>
      </c>
      <c r="N104" s="6">
        <f>Table3[[#This Row],[Listing]]/I97-1</f>
        <v>-8.6538441103775954E-2</v>
      </c>
      <c r="O104" s="6">
        <f>VLOOKUP(Table3[[#This Row],[Date]],Table1[[#All],[Date]:[Order Change with respect to same day last week]],13,FALSE)</f>
        <v>-0.27312591355188975</v>
      </c>
    </row>
    <row r="105" spans="2:15" x14ac:dyDescent="0.3">
      <c r="B105" s="10">
        <v>43568</v>
      </c>
      <c r="C105" s="29">
        <f>Table3[[#This Row],[Date]]</f>
        <v>43568</v>
      </c>
      <c r="D105" s="10">
        <f>Table3[[#This Row],[Date]]-7</f>
        <v>43561</v>
      </c>
      <c r="E105" s="2">
        <v>15513897</v>
      </c>
      <c r="F105" s="2">
        <v>11635423</v>
      </c>
      <c r="G105" s="2">
        <v>4740357</v>
      </c>
      <c r="H105" s="18">
        <v>11204481</v>
      </c>
      <c r="I105" s="26">
        <f>Table3[[#This Row],[Facebook]]+Table3[[#This Row],[Youtube]]+Table3[[#This Row],[Twitter]]+Table3[[#This Row],[Others]]</f>
        <v>43094158</v>
      </c>
      <c r="J105" s="6">
        <f>Table3[[#This Row],[Facebook]]/I98</f>
        <v>0.33230768657372284</v>
      </c>
      <c r="K105" s="6">
        <f>Table3[[#This Row],[Youtube]]/I98</f>
        <v>0.24923077028529234</v>
      </c>
      <c r="L105" s="6">
        <f>Table3[[#This Row],[Twitter]]/I98</f>
        <v>0.10153845086141497</v>
      </c>
      <c r="M105" s="6">
        <f>Table3[[#This Row],[Others]]/I98</f>
        <v>0.2399999922887997</v>
      </c>
      <c r="N105" s="6">
        <f>Table3[[#This Row],[Listing]]/I98-1</f>
        <v>-7.6923099990770072E-2</v>
      </c>
      <c r="O105" s="6">
        <f>VLOOKUP(Table3[[#This Row],[Date]],Table1[[#All],[Date]:[Order Change with respect to same day last week]],13,FALSE)</f>
        <v>-0.13870878771620221</v>
      </c>
    </row>
    <row r="106" spans="2:15" x14ac:dyDescent="0.3">
      <c r="B106" s="10">
        <v>43569</v>
      </c>
      <c r="C106" s="29">
        <f>Table3[[#This Row],[Date]]</f>
        <v>43569</v>
      </c>
      <c r="D106" s="10">
        <f>Table3[[#This Row],[Date]]-7</f>
        <v>43562</v>
      </c>
      <c r="E106" s="2">
        <v>16806722</v>
      </c>
      <c r="F106" s="2">
        <v>12605042</v>
      </c>
      <c r="G106" s="2">
        <v>5135387</v>
      </c>
      <c r="H106" s="18">
        <v>12138188</v>
      </c>
      <c r="I106" s="26">
        <f>Table3[[#This Row],[Facebook]]+Table3[[#This Row],[Youtube]]+Table3[[#This Row],[Twitter]]+Table3[[#This Row],[Others]]</f>
        <v>46685339</v>
      </c>
      <c r="J106" s="6">
        <f>Table3[[#This Row],[Facebook]]/I99</f>
        <v>0.39000000881790053</v>
      </c>
      <c r="K106" s="6">
        <f>Table3[[#This Row],[Youtube]]/I99</f>
        <v>0.29250001821592614</v>
      </c>
      <c r="L106" s="6">
        <f>Table3[[#This Row],[Twitter]]/I99</f>
        <v>0.11916666291519143</v>
      </c>
      <c r="M106" s="6">
        <f>Table3[[#This Row],[Others]]/I99</f>
        <v>0.28166667045681693</v>
      </c>
      <c r="N106" s="6">
        <f>Table3[[#This Row],[Listing]]/I99-1</f>
        <v>8.3333360405835055E-2</v>
      </c>
      <c r="O106" s="6">
        <f>VLOOKUP(Table3[[#This Row],[Date]],Table1[[#All],[Date]:[Order Change with respect to same day last week]],13,FALSE)</f>
        <v>0.28376620785956508</v>
      </c>
    </row>
    <row r="107" spans="2:15" x14ac:dyDescent="0.3">
      <c r="B107" s="10">
        <v>43570</v>
      </c>
      <c r="C107" s="29">
        <f>Table3[[#This Row],[Date]]</f>
        <v>43570</v>
      </c>
      <c r="D107" s="10">
        <f>Table3[[#This Row],[Date]]-7</f>
        <v>43563</v>
      </c>
      <c r="E107" s="2">
        <v>7583695</v>
      </c>
      <c r="F107" s="2">
        <v>5687771</v>
      </c>
      <c r="G107" s="2">
        <v>2317240</v>
      </c>
      <c r="H107" s="18">
        <v>5477113</v>
      </c>
      <c r="I107" s="26">
        <f>Table3[[#This Row],[Facebook]]+Table3[[#This Row],[Youtube]]+Table3[[#This Row],[Twitter]]+Table3[[#This Row],[Others]]</f>
        <v>21065819</v>
      </c>
      <c r="J107" s="6">
        <f>Table3[[#This Row],[Facebook]]/I100</f>
        <v>0.35272727661730613</v>
      </c>
      <c r="K107" s="6">
        <f>Table3[[#This Row],[Youtube]]/I100</f>
        <v>0.26454544583516237</v>
      </c>
      <c r="L107" s="6">
        <f>Table3[[#This Row],[Twitter]]/I100</f>
        <v>0.10777777250650064</v>
      </c>
      <c r="M107" s="6">
        <f>Table3[[#This Row],[Others]]/I100</f>
        <v>0.25474747497298394</v>
      </c>
      <c r="N107" s="6">
        <f>Table3[[#This Row],[Listing]]/I100-1</f>
        <v>-2.0202030068046883E-2</v>
      </c>
      <c r="O107" s="6">
        <f>VLOOKUP(Table3[[#This Row],[Date]],Table1[[#All],[Date]:[Order Change with respect to same day last week]],13,FALSE)</f>
        <v>0.12600537470079898</v>
      </c>
    </row>
    <row r="108" spans="2:15" x14ac:dyDescent="0.3">
      <c r="B108" s="10">
        <v>43571</v>
      </c>
      <c r="C108" s="29">
        <f>Table3[[#This Row],[Date]]</f>
        <v>43571</v>
      </c>
      <c r="D108" s="10">
        <f>Table3[[#This Row],[Date]]-7</f>
        <v>43564</v>
      </c>
      <c r="E108" s="2">
        <v>8130972</v>
      </c>
      <c r="F108" s="2">
        <v>6098229</v>
      </c>
      <c r="G108" s="2">
        <v>2484463</v>
      </c>
      <c r="H108" s="18">
        <v>5872368</v>
      </c>
      <c r="I108" s="26">
        <f>Table3[[#This Row],[Facebook]]+Table3[[#This Row],[Youtube]]+Table3[[#This Row],[Twitter]]+Table3[[#This Row],[Others]]</f>
        <v>22586032</v>
      </c>
      <c r="J108" s="6">
        <f>Table3[[#This Row],[Facebook]]/I101</f>
        <v>0.37440003005893263</v>
      </c>
      <c r="K108" s="6">
        <f>Table3[[#This Row],[Youtube]]/I101</f>
        <v>0.2808000225441995</v>
      </c>
      <c r="L108" s="6">
        <f>Table3[[#This Row],[Twitter]]/I101</f>
        <v>0.11439997848723449</v>
      </c>
      <c r="M108" s="6">
        <f>Table3[[#This Row],[Others]]/I101</f>
        <v>0.27039999101178974</v>
      </c>
      <c r="N108" s="6">
        <f>Table3[[#This Row],[Listing]]/I101-1</f>
        <v>4.0000022102156363E-2</v>
      </c>
      <c r="O108" s="6">
        <f>VLOOKUP(Table3[[#This Row],[Date]],Table1[[#All],[Date]:[Order Change with respect to same day last week]],13,FALSE)</f>
        <v>-1.9698327529031001E-2</v>
      </c>
    </row>
    <row r="109" spans="2:15" x14ac:dyDescent="0.3">
      <c r="B109" s="10">
        <v>43572</v>
      </c>
      <c r="C109" s="29">
        <f>Table3[[#This Row],[Date]]</f>
        <v>43572</v>
      </c>
      <c r="D109" s="10">
        <f>Table3[[#This Row],[Date]]-7</f>
        <v>43565</v>
      </c>
      <c r="E109" s="2">
        <v>7896424</v>
      </c>
      <c r="F109" s="2">
        <v>5922318</v>
      </c>
      <c r="G109" s="2">
        <v>2412796</v>
      </c>
      <c r="H109" s="18">
        <v>5702973</v>
      </c>
      <c r="I109" s="26">
        <f>Table3[[#This Row],[Facebook]]+Table3[[#This Row],[Youtube]]+Table3[[#This Row],[Twitter]]+Table3[[#This Row],[Others]]</f>
        <v>21934511</v>
      </c>
      <c r="J109" s="6">
        <f>Table3[[#This Row],[Facebook]]/I102</f>
        <v>0.36727269919683408</v>
      </c>
      <c r="K109" s="6">
        <f>Table3[[#This Row],[Youtube]]/I102</f>
        <v>0.27545452439762558</v>
      </c>
      <c r="L109" s="6">
        <f>Table3[[#This Row],[Twitter]]/I102</f>
        <v>0.11222220330763957</v>
      </c>
      <c r="M109" s="6">
        <f>Table3[[#This Row],[Others]]/I102</f>
        <v>0.26525251014341006</v>
      </c>
      <c r="N109" s="6">
        <f>Table3[[#This Row],[Listing]]/I102-1</f>
        <v>2.0201937045509322E-2</v>
      </c>
      <c r="O109" s="6">
        <f>VLOOKUP(Table3[[#This Row],[Date]],Table1[[#All],[Date]:[Order Change with respect to same day last week]],13,FALSE)</f>
        <v>0.10380374707337348</v>
      </c>
    </row>
    <row r="110" spans="2:15" x14ac:dyDescent="0.3">
      <c r="B110" s="10">
        <v>43573</v>
      </c>
      <c r="C110" s="29">
        <f>Table3[[#This Row],[Date]]</f>
        <v>43573</v>
      </c>
      <c r="D110" s="10">
        <f>Table3[[#This Row],[Date]]-7</f>
        <v>43566</v>
      </c>
      <c r="E110" s="2">
        <v>8209154</v>
      </c>
      <c r="F110" s="2">
        <v>6156866</v>
      </c>
      <c r="G110" s="2">
        <v>2508352</v>
      </c>
      <c r="H110" s="18">
        <v>5928833</v>
      </c>
      <c r="I110" s="26">
        <f>Table3[[#This Row],[Facebook]]+Table3[[#This Row],[Youtube]]+Table3[[#This Row],[Twitter]]+Table3[[#This Row],[Others]]</f>
        <v>22803205</v>
      </c>
      <c r="J110" s="6">
        <f>Table3[[#This Row],[Facebook]]/I103</f>
        <v>0.39789473092370725</v>
      </c>
      <c r="K110" s="6">
        <f>Table3[[#This Row],[Youtube]]/I103</f>
        <v>0.29842107242759991</v>
      </c>
      <c r="L110" s="6">
        <f>Table3[[#This Row],[Twitter]]/I103</f>
        <v>0.12157891593968671</v>
      </c>
      <c r="M110" s="6">
        <f>Table3[[#This Row],[Others]]/I103</f>
        <v>0.28736839523617125</v>
      </c>
      <c r="N110" s="6">
        <f>Table3[[#This Row],[Listing]]/I103-1</f>
        <v>0.10526311452716519</v>
      </c>
      <c r="O110" s="6">
        <f>VLOOKUP(Table3[[#This Row],[Date]],Table1[[#All],[Date]:[Order Change with respect to same day last week]],13,FALSE)</f>
        <v>0.7302283946685022</v>
      </c>
    </row>
    <row r="111" spans="2:15" x14ac:dyDescent="0.3">
      <c r="B111" s="10">
        <v>43574</v>
      </c>
      <c r="C111" s="29">
        <f>Table3[[#This Row],[Date]]</f>
        <v>43574</v>
      </c>
      <c r="D111" s="10">
        <f>Table3[[#This Row],[Date]]-7</f>
        <v>43567</v>
      </c>
      <c r="E111" s="2">
        <v>7974607</v>
      </c>
      <c r="F111" s="2">
        <v>5980955</v>
      </c>
      <c r="G111" s="2">
        <v>2436685</v>
      </c>
      <c r="H111" s="18">
        <v>5759438</v>
      </c>
      <c r="I111" s="26">
        <f>Table3[[#This Row],[Facebook]]+Table3[[#This Row],[Youtube]]+Table3[[#This Row],[Twitter]]+Table3[[#This Row],[Others]]</f>
        <v>22151685</v>
      </c>
      <c r="J111" s="6">
        <f>Table3[[#This Row],[Facebook]]/I104</f>
        <v>0.38652632250379421</v>
      </c>
      <c r="K111" s="6">
        <f>Table3[[#This Row],[Youtube]]/I104</f>
        <v>0.2898947297604359</v>
      </c>
      <c r="L111" s="6">
        <f>Table3[[#This Row],[Twitter]]/I104</f>
        <v>0.11810524232105203</v>
      </c>
      <c r="M111" s="6">
        <f>Table3[[#This Row],[Others]]/I104</f>
        <v>0.27915788073676956</v>
      </c>
      <c r="N111" s="6">
        <f>Table3[[#This Row],[Listing]]/I104-1</f>
        <v>7.3684175322051626E-2</v>
      </c>
      <c r="O111" s="6">
        <f>VLOOKUP(Table3[[#This Row],[Date]],Table1[[#All],[Date]:[Order Change with respect to same day last week]],13,FALSE)</f>
        <v>0.2472495952251057</v>
      </c>
    </row>
    <row r="112" spans="2:15" x14ac:dyDescent="0.3">
      <c r="B112" s="10">
        <v>43575</v>
      </c>
      <c r="C112" s="29">
        <f>Table3[[#This Row],[Date]]</f>
        <v>43575</v>
      </c>
      <c r="D112" s="10">
        <f>Table3[[#This Row],[Date]]-7</f>
        <v>43568</v>
      </c>
      <c r="E112" s="2">
        <v>15998707</v>
      </c>
      <c r="F112" s="2">
        <v>11999030</v>
      </c>
      <c r="G112" s="2">
        <v>4888493</v>
      </c>
      <c r="H112" s="18">
        <v>11554621</v>
      </c>
      <c r="I112" s="26">
        <f>Table3[[#This Row],[Facebook]]+Table3[[#This Row],[Youtube]]+Table3[[#This Row],[Twitter]]+Table3[[#This Row],[Others]]</f>
        <v>44440851</v>
      </c>
      <c r="J112" s="6">
        <f>Table3[[#This Row],[Facebook]]/I105</f>
        <v>0.37125001955021375</v>
      </c>
      <c r="K112" s="6">
        <f>Table3[[#This Row],[Youtube]]/I105</f>
        <v>0.27843750886140994</v>
      </c>
      <c r="L112" s="6">
        <f>Table3[[#This Row],[Twitter]]/I105</f>
        <v>0.11343748728075857</v>
      </c>
      <c r="M112" s="6">
        <f>Table3[[#This Row],[Others]]/I105</f>
        <v>0.26812499736043111</v>
      </c>
      <c r="N112" s="6">
        <f>Table3[[#This Row],[Listing]]/I105-1</f>
        <v>3.1250013052813275E-2</v>
      </c>
      <c r="O112" s="6">
        <f>VLOOKUP(Table3[[#This Row],[Date]],Table1[[#All],[Date]:[Order Change with respect to same day last week]],13,FALSE)</f>
        <v>-1.3246855591761975E-3</v>
      </c>
    </row>
    <row r="113" spans="2:15" x14ac:dyDescent="0.3">
      <c r="B113" s="10">
        <v>43576</v>
      </c>
      <c r="C113" s="29">
        <f>Table3[[#This Row],[Date]]</f>
        <v>43576</v>
      </c>
      <c r="D113" s="10">
        <f>Table3[[#This Row],[Date]]-7</f>
        <v>43569</v>
      </c>
      <c r="E113" s="2">
        <v>16806722</v>
      </c>
      <c r="F113" s="2">
        <v>12605042</v>
      </c>
      <c r="G113" s="2">
        <v>5135387</v>
      </c>
      <c r="H113" s="18">
        <v>12138188</v>
      </c>
      <c r="I113" s="26">
        <f>Table3[[#This Row],[Facebook]]+Table3[[#This Row],[Youtube]]+Table3[[#This Row],[Twitter]]+Table3[[#This Row],[Others]]</f>
        <v>46685339</v>
      </c>
      <c r="J113" s="6">
        <f>Table3[[#This Row],[Facebook]]/I106</f>
        <v>0.35999999914319997</v>
      </c>
      <c r="K113" s="6">
        <f>Table3[[#This Row],[Youtube]]/I106</f>
        <v>0.27000001006740038</v>
      </c>
      <c r="L113" s="6">
        <f>Table3[[#This Row],[Twitter]]/I106</f>
        <v>0.10999999378819976</v>
      </c>
      <c r="M113" s="6">
        <f>Table3[[#This Row],[Others]]/I106</f>
        <v>0.25999999700119991</v>
      </c>
      <c r="N113" s="6">
        <f>Table3[[#This Row],[Listing]]/I106-1</f>
        <v>0</v>
      </c>
      <c r="O113" s="6">
        <f>VLOOKUP(Table3[[#This Row],[Date]],Table1[[#All],[Date]:[Order Change with respect to same day last week]],13,FALSE)</f>
        <v>-3.0611356968823777E-4</v>
      </c>
    </row>
    <row r="114" spans="2:15" x14ac:dyDescent="0.3">
      <c r="B114" s="10">
        <v>43577</v>
      </c>
      <c r="C114" s="29">
        <f>Table3[[#This Row],[Date]]</f>
        <v>43577</v>
      </c>
      <c r="D114" s="10">
        <f>Table3[[#This Row],[Date]]-7</f>
        <v>43570</v>
      </c>
      <c r="E114" s="2">
        <v>7505512</v>
      </c>
      <c r="F114" s="2">
        <v>5629134</v>
      </c>
      <c r="G114" s="2">
        <v>2293351</v>
      </c>
      <c r="H114" s="18">
        <v>5420648</v>
      </c>
      <c r="I114" s="26">
        <f>Table3[[#This Row],[Facebook]]+Table3[[#This Row],[Youtube]]+Table3[[#This Row],[Twitter]]+Table3[[#This Row],[Others]]</f>
        <v>20848645</v>
      </c>
      <c r="J114" s="6">
        <f>Table3[[#This Row],[Facebook]]/I107</f>
        <v>0.35628863990524173</v>
      </c>
      <c r="K114" s="6">
        <f>Table3[[#This Row],[Youtube]]/I107</f>
        <v>0.26721647992893133</v>
      </c>
      <c r="L114" s="6">
        <f>Table3[[#This Row],[Twitter]]/I107</f>
        <v>0.10886597857885326</v>
      </c>
      <c r="M114" s="6">
        <f>Table3[[#This Row],[Others]]/I107</f>
        <v>0.25731959436279217</v>
      </c>
      <c r="N114" s="6">
        <f>Table3[[#This Row],[Listing]]/I107-1</f>
        <v>-1.0309307224181552E-2</v>
      </c>
      <c r="O114" s="6">
        <f>VLOOKUP(Table3[[#This Row],[Date]],Table1[[#All],[Date]:[Order Change with respect to same day last week]],13,FALSE)</f>
        <v>2.9183076903552152E-2</v>
      </c>
    </row>
    <row r="115" spans="2:15" x14ac:dyDescent="0.3">
      <c r="B115" s="10">
        <v>43578</v>
      </c>
      <c r="C115" s="29">
        <f>Table3[[#This Row],[Date]]</f>
        <v>43578</v>
      </c>
      <c r="D115" s="10">
        <f>Table3[[#This Row],[Date]]-7</f>
        <v>43571</v>
      </c>
      <c r="E115" s="2">
        <v>7427330</v>
      </c>
      <c r="F115" s="2">
        <v>5570497</v>
      </c>
      <c r="G115" s="2">
        <v>2269462</v>
      </c>
      <c r="H115" s="18">
        <v>5364183</v>
      </c>
      <c r="I115" s="26">
        <f>Table3[[#This Row],[Facebook]]+Table3[[#This Row],[Youtube]]+Table3[[#This Row],[Twitter]]+Table3[[#This Row],[Others]]</f>
        <v>20631472</v>
      </c>
      <c r="J115" s="6">
        <f>Table3[[#This Row],[Facebook]]/I108</f>
        <v>0.32884616474465278</v>
      </c>
      <c r="K115" s="6">
        <f>Table3[[#This Row],[Youtube]]/I108</f>
        <v>0.24663460142091359</v>
      </c>
      <c r="L115" s="6">
        <f>Table3[[#This Row],[Twitter]]/I108</f>
        <v>0.1004807750205968</v>
      </c>
      <c r="M115" s="6">
        <f>Table3[[#This Row],[Others]]/I108</f>
        <v>0.2375000177100608</v>
      </c>
      <c r="N115" s="6">
        <f>Table3[[#This Row],[Listing]]/I108-1</f>
        <v>-8.6538441103775954E-2</v>
      </c>
      <c r="O115" s="6">
        <f>VLOOKUP(Table3[[#This Row],[Date]],Table1[[#All],[Date]:[Order Change with respect to same day last week]],13,FALSE)</f>
        <v>-0.11397510352957152</v>
      </c>
    </row>
    <row r="116" spans="2:15" x14ac:dyDescent="0.3">
      <c r="B116" s="10">
        <v>43579</v>
      </c>
      <c r="C116" s="29">
        <f>Table3[[#This Row],[Date]]</f>
        <v>43579</v>
      </c>
      <c r="D116" s="10">
        <f>Table3[[#This Row],[Date]]-7</f>
        <v>43572</v>
      </c>
      <c r="E116" s="2">
        <v>7818242</v>
      </c>
      <c r="F116" s="2">
        <v>5863681</v>
      </c>
      <c r="G116" s="2">
        <v>2388907</v>
      </c>
      <c r="H116" s="18">
        <v>5646508</v>
      </c>
      <c r="I116" s="26">
        <f>Table3[[#This Row],[Facebook]]+Table3[[#This Row],[Youtube]]+Table3[[#This Row],[Twitter]]+Table3[[#This Row],[Others]]</f>
        <v>21717338</v>
      </c>
      <c r="J116" s="6">
        <f>Table3[[#This Row],[Facebook]]/I109</f>
        <v>0.35643566432823598</v>
      </c>
      <c r="K116" s="6">
        <f>Table3[[#This Row],[Youtube]]/I109</f>
        <v>0.26732672545104835</v>
      </c>
      <c r="L116" s="6">
        <f>Table3[[#This Row],[Twitter]]/I109</f>
        <v>0.1089108847696673</v>
      </c>
      <c r="M116" s="6">
        <f>Table3[[#This Row],[Others]]/I109</f>
        <v>0.25742575250480854</v>
      </c>
      <c r="N116" s="6">
        <f>Table3[[#This Row],[Listing]]/I109-1</f>
        <v>-9.9009729462398166E-3</v>
      </c>
      <c r="O116" s="6">
        <f>VLOOKUP(Table3[[#This Row],[Date]],Table1[[#All],[Date]:[Order Change with respect to same day last week]],13,FALSE)</f>
        <v>0.10543108751981545</v>
      </c>
    </row>
    <row r="117" spans="2:15" x14ac:dyDescent="0.3">
      <c r="B117" s="10">
        <v>43580</v>
      </c>
      <c r="C117" s="29">
        <f>Table3[[#This Row],[Date]]</f>
        <v>43580</v>
      </c>
      <c r="D117" s="10">
        <f>Table3[[#This Row],[Date]]-7</f>
        <v>43573</v>
      </c>
      <c r="E117" s="2">
        <v>8209154</v>
      </c>
      <c r="F117" s="2">
        <v>6156866</v>
      </c>
      <c r="G117" s="2">
        <v>2508352</v>
      </c>
      <c r="H117" s="18">
        <v>5928833</v>
      </c>
      <c r="I117" s="26">
        <f>Table3[[#This Row],[Facebook]]+Table3[[#This Row],[Youtube]]+Table3[[#This Row],[Twitter]]+Table3[[#This Row],[Others]]</f>
        <v>22803205</v>
      </c>
      <c r="J117" s="6">
        <f>Table3[[#This Row],[Facebook]]/I110</f>
        <v>0.36000000877069693</v>
      </c>
      <c r="K117" s="6">
        <f>Table3[[#This Row],[Youtube]]/I110</f>
        <v>0.27000002850476501</v>
      </c>
      <c r="L117" s="6">
        <f>Table3[[#This Row],[Twitter]]/I110</f>
        <v>0.10999997588058345</v>
      </c>
      <c r="M117" s="6">
        <f>Table3[[#This Row],[Others]]/I110</f>
        <v>0.25999998684395459</v>
      </c>
      <c r="N117" s="6">
        <f>Table3[[#This Row],[Listing]]/I110-1</f>
        <v>0</v>
      </c>
      <c r="O117" s="6">
        <f>VLOOKUP(Table3[[#This Row],[Date]],Table1[[#All],[Date]:[Order Change with respect to same day last week]],13,FALSE)</f>
        <v>-0.38690483590402214</v>
      </c>
    </row>
    <row r="118" spans="2:15" x14ac:dyDescent="0.3">
      <c r="B118" s="10">
        <v>43581</v>
      </c>
      <c r="C118" s="29">
        <f>Table3[[#This Row],[Date]]</f>
        <v>43581</v>
      </c>
      <c r="D118" s="10">
        <f>Table3[[#This Row],[Date]]-7</f>
        <v>43574</v>
      </c>
      <c r="E118" s="2">
        <v>7974607</v>
      </c>
      <c r="F118" s="2">
        <v>5980955</v>
      </c>
      <c r="G118" s="2">
        <v>2436685</v>
      </c>
      <c r="H118" s="18">
        <v>5759438</v>
      </c>
      <c r="I118" s="26">
        <f>Table3[[#This Row],[Facebook]]+Table3[[#This Row],[Youtube]]+Table3[[#This Row],[Twitter]]+Table3[[#This Row],[Others]]</f>
        <v>22151685</v>
      </c>
      <c r="J118" s="6">
        <f>Table3[[#This Row],[Facebook]]/I111</f>
        <v>0.36000001805731707</v>
      </c>
      <c r="K118" s="6">
        <f>Table3[[#This Row],[Youtube]]/I111</f>
        <v>0.27000000225716464</v>
      </c>
      <c r="L118" s="6">
        <f>Table3[[#This Row],[Twitter]]/I111</f>
        <v>0.10999998419984755</v>
      </c>
      <c r="M118" s="6">
        <f>Table3[[#This Row],[Others]]/I111</f>
        <v>0.25999999548567071</v>
      </c>
      <c r="N118" s="6">
        <f>Table3[[#This Row],[Listing]]/I111-1</f>
        <v>0</v>
      </c>
      <c r="O118" s="6">
        <f>VLOOKUP(Table3[[#This Row],[Date]],Table1[[#All],[Date]:[Order Change with respect to same day last week]],13,FALSE)</f>
        <v>-7.8703103693101739E-2</v>
      </c>
    </row>
    <row r="119" spans="2:15" x14ac:dyDescent="0.3">
      <c r="B119" s="10">
        <v>43582</v>
      </c>
      <c r="C119" s="29">
        <f>Table3[[#This Row],[Date]]</f>
        <v>43582</v>
      </c>
      <c r="D119" s="10">
        <f>Table3[[#This Row],[Date]]-7</f>
        <v>43575</v>
      </c>
      <c r="E119" s="2">
        <v>16968325</v>
      </c>
      <c r="F119" s="2">
        <v>12726244</v>
      </c>
      <c r="G119" s="2">
        <v>5184766</v>
      </c>
      <c r="H119" s="18">
        <v>12254901</v>
      </c>
      <c r="I119" s="26">
        <f>Table3[[#This Row],[Facebook]]+Table3[[#This Row],[Youtube]]+Table3[[#This Row],[Twitter]]+Table3[[#This Row],[Others]]</f>
        <v>47134236</v>
      </c>
      <c r="J119" s="6">
        <f>Table3[[#This Row],[Facebook]]/I112</f>
        <v>0.38181818345467777</v>
      </c>
      <c r="K119" s="6">
        <f>Table3[[#This Row],[Youtube]]/I112</f>
        <v>0.28636364321646318</v>
      </c>
      <c r="L119" s="6">
        <f>Table3[[#This Row],[Twitter]]/I112</f>
        <v>0.11666666779175763</v>
      </c>
      <c r="M119" s="6">
        <f>Table3[[#This Row],[Others]]/I112</f>
        <v>0.275757568188782</v>
      </c>
      <c r="N119" s="6">
        <f>Table3[[#This Row],[Listing]]/I112-1</f>
        <v>6.0606062651680448E-2</v>
      </c>
      <c r="O119" s="6">
        <f>VLOOKUP(Table3[[#This Row],[Date]],Table1[[#All],[Date]:[Order Change with respect to same day last week]],13,FALSE)</f>
        <v>9.246269927953743E-2</v>
      </c>
    </row>
    <row r="120" spans="2:15" x14ac:dyDescent="0.3">
      <c r="B120" s="10">
        <v>43583</v>
      </c>
      <c r="C120" s="29">
        <f>Table3[[#This Row],[Date]]</f>
        <v>43583</v>
      </c>
      <c r="D120" s="10">
        <f>Table3[[#This Row],[Date]]-7</f>
        <v>43576</v>
      </c>
      <c r="E120" s="2">
        <v>16645119</v>
      </c>
      <c r="F120" s="2">
        <v>12483839</v>
      </c>
      <c r="G120" s="2">
        <v>5086008</v>
      </c>
      <c r="H120" s="18">
        <v>12021475</v>
      </c>
      <c r="I120" s="26">
        <f>Table3[[#This Row],[Facebook]]+Table3[[#This Row],[Youtube]]+Table3[[#This Row],[Twitter]]+Table3[[#This Row],[Others]]</f>
        <v>46236441</v>
      </c>
      <c r="J120" s="6">
        <f>Table3[[#This Row],[Facebook]]/I113</f>
        <v>0.35653846274951545</v>
      </c>
      <c r="K120" s="6">
        <f>Table3[[#This Row],[Youtube]]/I113</f>
        <v>0.26740384170713638</v>
      </c>
      <c r="L120" s="6">
        <f>Table3[[#This Row],[Twitter]]/I113</f>
        <v>0.10894229556735145</v>
      </c>
      <c r="M120" s="6">
        <f>Table3[[#This Row],[Others]]/I113</f>
        <v>0.25750000444465015</v>
      </c>
      <c r="N120" s="6">
        <f>Table3[[#This Row],[Listing]]/I113-1</f>
        <v>-9.6153955313466044E-3</v>
      </c>
      <c r="O120" s="6">
        <f>VLOOKUP(Table3[[#This Row],[Date]],Table1[[#All],[Date]:[Order Change with respect to same day last week]],13,FALSE)</f>
        <v>-0.14794268586809256</v>
      </c>
    </row>
    <row r="121" spans="2:15" x14ac:dyDescent="0.3">
      <c r="B121" s="10">
        <v>43584</v>
      </c>
      <c r="C121" s="29">
        <f>Table3[[#This Row],[Date]]</f>
        <v>43584</v>
      </c>
      <c r="D121" s="10">
        <f>Table3[[#This Row],[Date]]-7</f>
        <v>43577</v>
      </c>
      <c r="E121" s="2">
        <v>7427330</v>
      </c>
      <c r="F121" s="2">
        <v>5570497</v>
      </c>
      <c r="G121" s="2">
        <v>2269462</v>
      </c>
      <c r="H121" s="18">
        <v>5364183</v>
      </c>
      <c r="I121" s="26">
        <f>Table3[[#This Row],[Facebook]]+Table3[[#This Row],[Youtube]]+Table3[[#This Row],[Twitter]]+Table3[[#This Row],[Others]]</f>
        <v>20631472</v>
      </c>
      <c r="J121" s="6">
        <f>Table3[[#This Row],[Facebook]]/I114</f>
        <v>0.3562500104922886</v>
      </c>
      <c r="K121" s="6">
        <f>Table3[[#This Row],[Youtube]]/I114</f>
        <v>0.26718748388684255</v>
      </c>
      <c r="L121" s="6">
        <f>Table3[[#This Row],[Twitter]]/I114</f>
        <v>0.10885417253735195</v>
      </c>
      <c r="M121" s="6">
        <f>Table3[[#This Row],[Others]]/I114</f>
        <v>0.25729168490326348</v>
      </c>
      <c r="N121" s="6">
        <f>Table3[[#This Row],[Listing]]/I114-1</f>
        <v>-1.0416648180253452E-2</v>
      </c>
      <c r="O121" s="6">
        <f>VLOOKUP(Table3[[#This Row],[Date]],Table1[[#All],[Date]:[Order Change with respect to same day last week]],13,FALSE)</f>
        <v>-0.17094798772087394</v>
      </c>
    </row>
    <row r="122" spans="2:15" x14ac:dyDescent="0.3">
      <c r="B122" s="10">
        <v>43585</v>
      </c>
      <c r="C122" s="29">
        <f>Table3[[#This Row],[Date]]</f>
        <v>43585</v>
      </c>
      <c r="D122" s="10">
        <f>Table3[[#This Row],[Date]]-7</f>
        <v>43578</v>
      </c>
      <c r="E122" s="2">
        <v>7583695</v>
      </c>
      <c r="F122" s="2">
        <v>5687771</v>
      </c>
      <c r="G122" s="2">
        <v>2317240</v>
      </c>
      <c r="H122" s="18">
        <v>5477113</v>
      </c>
      <c r="I122" s="26">
        <f>Table3[[#This Row],[Facebook]]+Table3[[#This Row],[Youtube]]+Table3[[#This Row],[Twitter]]+Table3[[#This Row],[Others]]</f>
        <v>21065819</v>
      </c>
      <c r="J122" s="6">
        <f>Table3[[#This Row],[Facebook]]/I115</f>
        <v>0.36757895898072612</v>
      </c>
      <c r="K122" s="6">
        <f>Table3[[#This Row],[Youtube]]/I115</f>
        <v>0.27568420711813485</v>
      </c>
      <c r="L122" s="6">
        <f>Table3[[#This Row],[Twitter]]/I115</f>
        <v>0.11231578628999424</v>
      </c>
      <c r="M122" s="6">
        <f>Table3[[#This Row],[Others]]/I115</f>
        <v>0.26547368990443337</v>
      </c>
      <c r="N122" s="6">
        <f>Table3[[#This Row],[Listing]]/I115-1</f>
        <v>2.1052642293288626E-2</v>
      </c>
      <c r="O122" s="6">
        <f>VLOOKUP(Table3[[#This Row],[Date]],Table1[[#All],[Date]:[Order Change with respect to same day last week]],13,FALSE)</f>
        <v>8.5294138133996444E-2</v>
      </c>
    </row>
    <row r="123" spans="2:15" x14ac:dyDescent="0.3">
      <c r="B123" s="10">
        <v>43586</v>
      </c>
      <c r="C123" s="29">
        <f>Table3[[#This Row],[Date]]</f>
        <v>43586</v>
      </c>
      <c r="D123" s="10">
        <f>Table3[[#This Row],[Date]]-7</f>
        <v>43579</v>
      </c>
      <c r="E123" s="2">
        <v>8209154</v>
      </c>
      <c r="F123" s="2">
        <v>6156866</v>
      </c>
      <c r="G123" s="2">
        <v>2508352</v>
      </c>
      <c r="H123" s="18">
        <v>5928833</v>
      </c>
      <c r="I123" s="26">
        <f>Table3[[#This Row],[Facebook]]+Table3[[#This Row],[Youtube]]+Table3[[#This Row],[Twitter]]+Table3[[#This Row],[Others]]</f>
        <v>22803205</v>
      </c>
      <c r="J123" s="6">
        <f>Table3[[#This Row],[Facebook]]/I116</f>
        <v>0.37800001086689355</v>
      </c>
      <c r="K123" s="6">
        <f>Table3[[#This Row],[Youtube]]/I116</f>
        <v>0.28350003117324968</v>
      </c>
      <c r="L123" s="6">
        <f>Table3[[#This Row],[Twitter]]/I116</f>
        <v>0.11549997518112026</v>
      </c>
      <c r="M123" s="6">
        <f>Table3[[#This Row],[Others]]/I116</f>
        <v>0.2729999873833524</v>
      </c>
      <c r="N123" s="6">
        <f>Table3[[#This Row],[Listing]]/I116-1</f>
        <v>5.0000004604615844E-2</v>
      </c>
      <c r="O123" s="6">
        <f>VLOOKUP(Table3[[#This Row],[Date]],Table1[[#All],[Date]:[Order Change with respect to same day last week]],13,FALSE)</f>
        <v>-1.1071457346926161E-2</v>
      </c>
    </row>
    <row r="124" spans="2:15" x14ac:dyDescent="0.3">
      <c r="B124" s="10">
        <v>43587</v>
      </c>
      <c r="C124" s="29">
        <f>Table3[[#This Row],[Date]]</f>
        <v>43587</v>
      </c>
      <c r="D124" s="10">
        <f>Table3[[#This Row],[Date]]-7</f>
        <v>43580</v>
      </c>
      <c r="E124" s="2">
        <v>7661877</v>
      </c>
      <c r="F124" s="2">
        <v>5746408</v>
      </c>
      <c r="G124" s="2">
        <v>2341129</v>
      </c>
      <c r="H124" s="18">
        <v>5533578</v>
      </c>
      <c r="I124" s="26">
        <f>Table3[[#This Row],[Facebook]]+Table3[[#This Row],[Youtube]]+Table3[[#This Row],[Twitter]]+Table3[[#This Row],[Others]]</f>
        <v>21282992</v>
      </c>
      <c r="J124" s="6">
        <f>Table3[[#This Row],[Facebook]]/I117</f>
        <v>0.33600000526241813</v>
      </c>
      <c r="K124" s="6">
        <f>Table3[[#This Row],[Youtube]]/I117</f>
        <v>0.25200001491018476</v>
      </c>
      <c r="L124" s="6">
        <f>Table3[[#This Row],[Twitter]]/I117</f>
        <v>0.10266666462017071</v>
      </c>
      <c r="M124" s="6">
        <f>Table3[[#This Row],[Others]]/I117</f>
        <v>0.24266667777621612</v>
      </c>
      <c r="N124" s="6">
        <f>Table3[[#This Row],[Listing]]/I117-1</f>
        <v>-6.6666637431010201E-2</v>
      </c>
      <c r="O124" s="6">
        <f>VLOOKUP(Table3[[#This Row],[Date]],Table1[[#All],[Date]:[Order Change with respect to same day last week]],13,FALSE)</f>
        <v>1.9271173724444424E-3</v>
      </c>
    </row>
    <row r="125" spans="2:15" x14ac:dyDescent="0.3">
      <c r="B125" s="10">
        <v>43588</v>
      </c>
      <c r="C125" s="29">
        <f>Table3[[#This Row],[Date]]</f>
        <v>43588</v>
      </c>
      <c r="D125" s="10">
        <f>Table3[[#This Row],[Date]]-7</f>
        <v>43581</v>
      </c>
      <c r="E125" s="2">
        <v>7505512</v>
      </c>
      <c r="F125" s="2">
        <v>5629134</v>
      </c>
      <c r="G125" s="2">
        <v>2293351</v>
      </c>
      <c r="H125" s="18">
        <v>5420648</v>
      </c>
      <c r="I125" s="26">
        <f>Table3[[#This Row],[Facebook]]+Table3[[#This Row],[Youtube]]+Table3[[#This Row],[Twitter]]+Table3[[#This Row],[Others]]</f>
        <v>20848645</v>
      </c>
      <c r="J125" s="6">
        <f>Table3[[#This Row],[Facebook]]/I118</f>
        <v>0.3388235251629842</v>
      </c>
      <c r="K125" s="6">
        <f>Table3[[#This Row],[Youtube]]/I118</f>
        <v>0.25411764387223817</v>
      </c>
      <c r="L125" s="6">
        <f>Table3[[#This Row],[Twitter]]/I118</f>
        <v>0.10352941548238881</v>
      </c>
      <c r="M125" s="6">
        <f>Table3[[#This Row],[Others]]/I118</f>
        <v>0.24470589934806314</v>
      </c>
      <c r="N125" s="6">
        <f>Table3[[#This Row],[Listing]]/I118-1</f>
        <v>-5.8823516134325682E-2</v>
      </c>
      <c r="O125" s="6">
        <f>VLOOKUP(Table3[[#This Row],[Date]],Table1[[#All],[Date]:[Order Change with respect to same day last week]],13,FALSE)</f>
        <v>-3.6611108180407914E-2</v>
      </c>
    </row>
    <row r="126" spans="2:15" x14ac:dyDescent="0.3">
      <c r="B126" s="10">
        <v>43589</v>
      </c>
      <c r="C126" s="29">
        <f>Table3[[#This Row],[Date]]</f>
        <v>43589</v>
      </c>
      <c r="D126" s="10">
        <f>Table3[[#This Row],[Date]]-7</f>
        <v>43582</v>
      </c>
      <c r="E126" s="2">
        <v>15513897</v>
      </c>
      <c r="F126" s="2">
        <v>11635423</v>
      </c>
      <c r="G126" s="2">
        <v>4740357</v>
      </c>
      <c r="H126" s="18">
        <v>11204481</v>
      </c>
      <c r="I126" s="26">
        <f>Table3[[#This Row],[Facebook]]+Table3[[#This Row],[Youtube]]+Table3[[#This Row],[Twitter]]+Table3[[#This Row],[Others]]</f>
        <v>43094158</v>
      </c>
      <c r="J126" s="6">
        <f>Table3[[#This Row],[Facebook]]/I119</f>
        <v>0.32914285488789929</v>
      </c>
      <c r="K126" s="6">
        <f>Table3[[#This Row],[Youtube]]/I119</f>
        <v>0.24685714646992474</v>
      </c>
      <c r="L126" s="6">
        <f>Table3[[#This Row],[Twitter]]/I119</f>
        <v>0.10057141904241325</v>
      </c>
      <c r="M126" s="6">
        <f>Table3[[#This Row],[Others]]/I119</f>
        <v>0.23771428054970489</v>
      </c>
      <c r="N126" s="6">
        <f>Table3[[#This Row],[Listing]]/I119-1</f>
        <v>-8.5714299050057785E-2</v>
      </c>
      <c r="O126" s="6">
        <f>VLOOKUP(Table3[[#This Row],[Date]],Table1[[#All],[Date]:[Order Change with respect to same day last week]],13,FALSE)</f>
        <v>-0.14743647070153953</v>
      </c>
    </row>
    <row r="127" spans="2:15" x14ac:dyDescent="0.3">
      <c r="B127" s="10">
        <v>43590</v>
      </c>
      <c r="C127" s="29">
        <f>Table3[[#This Row],[Date]]</f>
        <v>43590</v>
      </c>
      <c r="D127" s="10">
        <f>Table3[[#This Row],[Date]]-7</f>
        <v>43583</v>
      </c>
      <c r="E127" s="2">
        <v>15837104</v>
      </c>
      <c r="F127" s="2">
        <v>11877828</v>
      </c>
      <c r="G127" s="2">
        <v>4839115</v>
      </c>
      <c r="H127" s="18">
        <v>11437908</v>
      </c>
      <c r="I127" s="26">
        <f>Table3[[#This Row],[Facebook]]+Table3[[#This Row],[Youtube]]+Table3[[#This Row],[Twitter]]+Table3[[#This Row],[Others]]</f>
        <v>43991955</v>
      </c>
      <c r="J127" s="6">
        <f>Table3[[#This Row],[Facebook]]/I120</f>
        <v>0.34252428728240569</v>
      </c>
      <c r="K127" s="6">
        <f>Table3[[#This Row],[Youtube]]/I120</f>
        <v>0.25689321546180427</v>
      </c>
      <c r="L127" s="6">
        <f>Table3[[#This Row],[Twitter]]/I120</f>
        <v>0.10466019648873925</v>
      </c>
      <c r="M127" s="6">
        <f>Table3[[#This Row],[Others]]/I120</f>
        <v>0.2473786423137542</v>
      </c>
      <c r="N127" s="6">
        <f>Table3[[#This Row],[Listing]]/I120-1</f>
        <v>-4.8543658453296556E-2</v>
      </c>
      <c r="O127" s="6">
        <f>VLOOKUP(Table3[[#This Row],[Date]],Table1[[#All],[Date]:[Order Change with respect to same day last week]],13,FALSE)</f>
        <v>-6.796122408523797E-2</v>
      </c>
    </row>
    <row r="128" spans="2:15" x14ac:dyDescent="0.3">
      <c r="B128" s="10">
        <v>43591</v>
      </c>
      <c r="C128" s="29">
        <f>Table3[[#This Row],[Date]]</f>
        <v>43591</v>
      </c>
      <c r="D128" s="10">
        <f>Table3[[#This Row],[Date]]-7</f>
        <v>43584</v>
      </c>
      <c r="E128" s="2">
        <v>7818242</v>
      </c>
      <c r="F128" s="2">
        <v>5863681</v>
      </c>
      <c r="G128" s="2">
        <v>2388907</v>
      </c>
      <c r="H128" s="18">
        <v>5646508</v>
      </c>
      <c r="I128" s="26">
        <f>Table3[[#This Row],[Facebook]]+Table3[[#This Row],[Youtube]]+Table3[[#This Row],[Twitter]]+Table3[[#This Row],[Others]]</f>
        <v>21717338</v>
      </c>
      <c r="J128" s="6">
        <f>Table3[[#This Row],[Facebook]]/I121</f>
        <v>0.37894736740063917</v>
      </c>
      <c r="K128" s="6">
        <f>Table3[[#This Row],[Youtube]]/I121</f>
        <v>0.28421050131565989</v>
      </c>
      <c r="L128" s="6">
        <f>Table3[[#This Row],[Twitter]]/I121</f>
        <v>0.11578945990862892</v>
      </c>
      <c r="M128" s="6">
        <f>Table3[[#This Row],[Others]]/I121</f>
        <v>0.27368420440383506</v>
      </c>
      <c r="N128" s="6">
        <f>Table3[[#This Row],[Listing]]/I121-1</f>
        <v>5.2631533028763E-2</v>
      </c>
      <c r="O128" s="6">
        <f>VLOOKUP(Table3[[#This Row],[Date]],Table1[[#All],[Date]:[Order Change with respect to same day last week]],13,FALSE)</f>
        <v>-4.0209787320542922E-2</v>
      </c>
    </row>
    <row r="129" spans="2:15" x14ac:dyDescent="0.3">
      <c r="B129" s="10">
        <v>43592</v>
      </c>
      <c r="C129" s="29">
        <f>Table3[[#This Row],[Date]]</f>
        <v>43592</v>
      </c>
      <c r="D129" s="10">
        <f>Table3[[#This Row],[Date]]-7</f>
        <v>43585</v>
      </c>
      <c r="E129" s="2">
        <v>7974607</v>
      </c>
      <c r="F129" s="2">
        <v>5980955</v>
      </c>
      <c r="G129" s="2">
        <v>2436685</v>
      </c>
      <c r="H129" s="18">
        <v>5759438</v>
      </c>
      <c r="I129" s="26">
        <f>Table3[[#This Row],[Facebook]]+Table3[[#This Row],[Youtube]]+Table3[[#This Row],[Twitter]]+Table3[[#This Row],[Others]]</f>
        <v>22151685</v>
      </c>
      <c r="J129" s="6">
        <f>Table3[[#This Row],[Facebook]]/I122</f>
        <v>0.3785567036344516</v>
      </c>
      <c r="K129" s="6">
        <f>Table3[[#This Row],[Youtube]]/I122</f>
        <v>0.28391751585827257</v>
      </c>
      <c r="L129" s="6">
        <f>Table3[[#This Row],[Twitter]]/I122</f>
        <v>0.11567008147179086</v>
      </c>
      <c r="M129" s="6">
        <f>Table3[[#This Row],[Others]]/I122</f>
        <v>0.2734020452753344</v>
      </c>
      <c r="N129" s="6">
        <f>Table3[[#This Row],[Listing]]/I122-1</f>
        <v>5.154634623984955E-2</v>
      </c>
      <c r="O129" s="6">
        <f>VLOOKUP(Table3[[#This Row],[Date]],Table1[[#All],[Date]:[Order Change with respect to same day last week]],13,FALSE)</f>
        <v>4.9896948901256177E-2</v>
      </c>
    </row>
    <row r="130" spans="2:15" x14ac:dyDescent="0.3">
      <c r="B130" s="10">
        <v>43593</v>
      </c>
      <c r="C130" s="29">
        <f>Table3[[#This Row],[Date]]</f>
        <v>43593</v>
      </c>
      <c r="D130" s="10">
        <f>Table3[[#This Row],[Date]]-7</f>
        <v>43586</v>
      </c>
      <c r="E130" s="2">
        <v>8209154</v>
      </c>
      <c r="F130" s="2">
        <v>6156866</v>
      </c>
      <c r="G130" s="2">
        <v>2508352</v>
      </c>
      <c r="H130" s="18">
        <v>5928833</v>
      </c>
      <c r="I130" s="26">
        <f>Table3[[#This Row],[Facebook]]+Table3[[#This Row],[Youtube]]+Table3[[#This Row],[Twitter]]+Table3[[#This Row],[Others]]</f>
        <v>22803205</v>
      </c>
      <c r="J130" s="6">
        <f>Table3[[#This Row],[Facebook]]/I123</f>
        <v>0.36000000877069693</v>
      </c>
      <c r="K130" s="6">
        <f>Table3[[#This Row],[Youtube]]/I123</f>
        <v>0.27000002850476501</v>
      </c>
      <c r="L130" s="6">
        <f>Table3[[#This Row],[Twitter]]/I123</f>
        <v>0.10999997588058345</v>
      </c>
      <c r="M130" s="6">
        <f>Table3[[#This Row],[Others]]/I123</f>
        <v>0.25999998684395459</v>
      </c>
      <c r="N130" s="6">
        <f>Table3[[#This Row],[Listing]]/I123-1</f>
        <v>0</v>
      </c>
      <c r="O130" s="6">
        <f>VLOOKUP(Table3[[#This Row],[Date]],Table1[[#All],[Date]:[Order Change with respect to same day last week]],13,FALSE)</f>
        <v>-8.6084544765537951E-2</v>
      </c>
    </row>
    <row r="131" spans="2:15" x14ac:dyDescent="0.3">
      <c r="B131" s="10">
        <v>43594</v>
      </c>
      <c r="C131" s="29">
        <f>Table3[[#This Row],[Date]]</f>
        <v>43594</v>
      </c>
      <c r="D131" s="10">
        <f>Table3[[#This Row],[Date]]-7</f>
        <v>43587</v>
      </c>
      <c r="E131" s="2">
        <v>7583695</v>
      </c>
      <c r="F131" s="2">
        <v>5687771</v>
      </c>
      <c r="G131" s="2">
        <v>2317240</v>
      </c>
      <c r="H131" s="18">
        <v>5477113</v>
      </c>
      <c r="I131" s="26">
        <f>Table3[[#This Row],[Facebook]]+Table3[[#This Row],[Youtube]]+Table3[[#This Row],[Twitter]]+Table3[[#This Row],[Others]]</f>
        <v>21065819</v>
      </c>
      <c r="J131" s="6">
        <f>Table3[[#This Row],[Facebook]]/I124</f>
        <v>0.35632654468882946</v>
      </c>
      <c r="K131" s="6">
        <f>Table3[[#This Row],[Youtube]]/I124</f>
        <v>0.2672448967701534</v>
      </c>
      <c r="L131" s="6">
        <f>Table3[[#This Row],[Twitter]]/I124</f>
        <v>0.10887754879577081</v>
      </c>
      <c r="M131" s="6">
        <f>Table3[[#This Row],[Others]]/I124</f>
        <v>0.25734694633160599</v>
      </c>
      <c r="N131" s="6">
        <f>Table3[[#This Row],[Listing]]/I124-1</f>
        <v>-1.020406341364033E-2</v>
      </c>
      <c r="O131" s="6">
        <f>VLOOKUP(Table3[[#This Row],[Date]],Table1[[#All],[Date]:[Order Change with respect to same day last week]],13,FALSE)</f>
        <v>-5.7604244424950046E-2</v>
      </c>
    </row>
    <row r="132" spans="2:15" x14ac:dyDescent="0.3">
      <c r="B132" s="10">
        <v>43595</v>
      </c>
      <c r="C132" s="29">
        <f>Table3[[#This Row],[Date]]</f>
        <v>43595</v>
      </c>
      <c r="D132" s="10">
        <f>Table3[[#This Row],[Date]]-7</f>
        <v>43588</v>
      </c>
      <c r="E132" s="2">
        <v>7583695</v>
      </c>
      <c r="F132" s="2">
        <v>5687771</v>
      </c>
      <c r="G132" s="2">
        <v>2317240</v>
      </c>
      <c r="H132" s="18">
        <v>5477113</v>
      </c>
      <c r="I132" s="26">
        <f>Table3[[#This Row],[Facebook]]+Table3[[#This Row],[Youtube]]+Table3[[#This Row],[Twitter]]+Table3[[#This Row],[Others]]</f>
        <v>21065819</v>
      </c>
      <c r="J132" s="6">
        <f>Table3[[#This Row],[Facebook]]/I125</f>
        <v>0.36375001828656012</v>
      </c>
      <c r="K132" s="6">
        <f>Table3[[#This Row],[Youtube]]/I125</f>
        <v>0.27281250172373311</v>
      </c>
      <c r="L132" s="6">
        <f>Table3[[#This Row],[Twitter]]/I125</f>
        <v>0.11114583225912283</v>
      </c>
      <c r="M132" s="6">
        <f>Table3[[#This Row],[Others]]/I125</f>
        <v>0.26270834387558523</v>
      </c>
      <c r="N132" s="6">
        <f>Table3[[#This Row],[Listing]]/I125-1</f>
        <v>1.0416696145001181E-2</v>
      </c>
      <c r="O132" s="6">
        <f>VLOOKUP(Table3[[#This Row],[Date]],Table1[[#All],[Date]:[Order Change with respect to same day last week]],13,FALSE)</f>
        <v>6.1241770520528371E-2</v>
      </c>
    </row>
    <row r="133" spans="2:15" x14ac:dyDescent="0.3">
      <c r="B133" s="10">
        <v>43596</v>
      </c>
      <c r="C133" s="29">
        <f>Table3[[#This Row],[Date]]</f>
        <v>43596</v>
      </c>
      <c r="D133" s="10">
        <f>Table3[[#This Row],[Date]]-7</f>
        <v>43589</v>
      </c>
      <c r="E133" s="2">
        <v>16483516</v>
      </c>
      <c r="F133" s="2">
        <v>12362637</v>
      </c>
      <c r="G133" s="2">
        <v>5036630</v>
      </c>
      <c r="H133" s="18">
        <v>11904761</v>
      </c>
      <c r="I133" s="26">
        <f>Table3[[#This Row],[Facebook]]+Table3[[#This Row],[Youtube]]+Table3[[#This Row],[Twitter]]+Table3[[#This Row],[Others]]</f>
        <v>45787544</v>
      </c>
      <c r="J133" s="6">
        <f>Table3[[#This Row],[Facebook]]/I126</f>
        <v>0.38250001311082582</v>
      </c>
      <c r="K133" s="6">
        <f>Table3[[#This Row],[Youtube]]/I126</f>
        <v>0.28687500983311937</v>
      </c>
      <c r="L133" s="6">
        <f>Table3[[#This Row],[Twitter]]/I126</f>
        <v>0.11687500658441917</v>
      </c>
      <c r="M133" s="6">
        <f>Table3[[#This Row],[Others]]/I126</f>
        <v>0.27624999657726229</v>
      </c>
      <c r="N133" s="6">
        <f>Table3[[#This Row],[Listing]]/I126-1</f>
        <v>6.2500026105626771E-2</v>
      </c>
      <c r="O133" s="6">
        <f>VLOOKUP(Table3[[#This Row],[Date]],Table1[[#All],[Date]:[Order Change with respect to same day last week]],13,FALSE)</f>
        <v>0.12861441428720322</v>
      </c>
    </row>
    <row r="134" spans="2:15" x14ac:dyDescent="0.3">
      <c r="B134" s="10">
        <v>43597</v>
      </c>
      <c r="C134" s="29">
        <f>Table3[[#This Row],[Date]]</f>
        <v>43597</v>
      </c>
      <c r="D134" s="10">
        <f>Table3[[#This Row],[Date]]-7</f>
        <v>43590</v>
      </c>
      <c r="E134" s="2">
        <v>15352294</v>
      </c>
      <c r="F134" s="2">
        <v>11514221</v>
      </c>
      <c r="G134" s="2">
        <v>4690978</v>
      </c>
      <c r="H134" s="18">
        <v>11087768</v>
      </c>
      <c r="I134" s="26">
        <f>Table3[[#This Row],[Facebook]]+Table3[[#This Row],[Youtube]]+Table3[[#This Row],[Twitter]]+Table3[[#This Row],[Others]]</f>
        <v>42645261</v>
      </c>
      <c r="J134" s="6">
        <f>Table3[[#This Row],[Facebook]]/I127</f>
        <v>0.34897958047102023</v>
      </c>
      <c r="K134" s="6">
        <f>Table3[[#This Row],[Youtube]]/I127</f>
        <v>0.26173469671897964</v>
      </c>
      <c r="L134" s="6">
        <f>Table3[[#This Row],[Twitter]]/I127</f>
        <v>0.10663263317122415</v>
      </c>
      <c r="M134" s="6">
        <f>Table3[[#This Row],[Others]]/I127</f>
        <v>0.2520408106436734</v>
      </c>
      <c r="N134" s="6">
        <f>Table3[[#This Row],[Listing]]/I127-1</f>
        <v>-3.061227899510266E-2</v>
      </c>
      <c r="O134" s="6">
        <f>VLOOKUP(Table3[[#This Row],[Date]],Table1[[#All],[Date]:[Order Change with respect to same day last week]],13,FALSE)</f>
        <v>2.0408256467735919E-2</v>
      </c>
    </row>
    <row r="135" spans="2:15" x14ac:dyDescent="0.3">
      <c r="B135" s="10">
        <v>43598</v>
      </c>
      <c r="C135" s="29">
        <f>Table3[[#This Row],[Date]]</f>
        <v>43598</v>
      </c>
      <c r="D135" s="10">
        <f>Table3[[#This Row],[Date]]-7</f>
        <v>43591</v>
      </c>
      <c r="E135" s="2">
        <v>7505512</v>
      </c>
      <c r="F135" s="2">
        <v>5629134</v>
      </c>
      <c r="G135" s="2">
        <v>2293351</v>
      </c>
      <c r="H135" s="18">
        <v>5420648</v>
      </c>
      <c r="I135" s="26">
        <f>Table3[[#This Row],[Facebook]]+Table3[[#This Row],[Youtube]]+Table3[[#This Row],[Twitter]]+Table3[[#This Row],[Others]]</f>
        <v>20848645</v>
      </c>
      <c r="J135" s="6">
        <f>Table3[[#This Row],[Facebook]]/I128</f>
        <v>0.34559999941060915</v>
      </c>
      <c r="K135" s="6">
        <f>Table3[[#This Row],[Youtube]]/I128</f>
        <v>0.25919999955795686</v>
      </c>
      <c r="L135" s="6">
        <f>Table3[[#This Row],[Twitter]]/I128</f>
        <v>0.10560000493614825</v>
      </c>
      <c r="M135" s="6">
        <f>Table3[[#This Row],[Others]]/I128</f>
        <v>0.24960002003928841</v>
      </c>
      <c r="N135" s="6">
        <f>Table3[[#This Row],[Listing]]/I128-1</f>
        <v>-3.9999976055997255E-2</v>
      </c>
      <c r="O135" s="6">
        <f>VLOOKUP(Table3[[#This Row],[Date]],Table1[[#All],[Date]:[Order Change with respect to same day last week]],13,FALSE)</f>
        <v>5.8909167924360961E-2</v>
      </c>
    </row>
    <row r="136" spans="2:15" x14ac:dyDescent="0.3">
      <c r="B136" s="10">
        <v>43599</v>
      </c>
      <c r="C136" s="29">
        <f>Table3[[#This Row],[Date]]</f>
        <v>43599</v>
      </c>
      <c r="D136" s="10">
        <f>Table3[[#This Row],[Date]]-7</f>
        <v>43592</v>
      </c>
      <c r="E136" s="2">
        <v>8209154</v>
      </c>
      <c r="F136" s="2">
        <v>6156866</v>
      </c>
      <c r="G136" s="2">
        <v>2508352</v>
      </c>
      <c r="H136" s="18">
        <v>5928833</v>
      </c>
      <c r="I136" s="26">
        <f>Table3[[#This Row],[Facebook]]+Table3[[#This Row],[Youtube]]+Table3[[#This Row],[Twitter]]+Table3[[#This Row],[Others]]</f>
        <v>22803205</v>
      </c>
      <c r="J136" s="6">
        <f>Table3[[#This Row],[Facebook]]/I129</f>
        <v>0.37058824193283718</v>
      </c>
      <c r="K136" s="6">
        <f>Table3[[#This Row],[Youtube]]/I129</f>
        <v>0.2779412040212742</v>
      </c>
      <c r="L136" s="6">
        <f>Table3[[#This Row],[Twitter]]/I129</f>
        <v>0.11323526855857692</v>
      </c>
      <c r="M136" s="6">
        <f>Table3[[#This Row],[Others]]/I129</f>
        <v>0.26764704355447455</v>
      </c>
      <c r="N136" s="6">
        <f>Table3[[#This Row],[Listing]]/I129-1</f>
        <v>2.9411758067162896E-2</v>
      </c>
      <c r="O136" s="6">
        <f>VLOOKUP(Table3[[#This Row],[Date]],Table1[[#All],[Date]:[Order Change with respect to same day last week]],13,FALSE)</f>
        <v>9.5618126577945217E-2</v>
      </c>
    </row>
    <row r="137" spans="2:15" x14ac:dyDescent="0.3">
      <c r="B137" s="10">
        <v>43600</v>
      </c>
      <c r="C137" s="29">
        <f>Table3[[#This Row],[Date]]</f>
        <v>43600</v>
      </c>
      <c r="D137" s="10">
        <f>Table3[[#This Row],[Date]]-7</f>
        <v>43593</v>
      </c>
      <c r="E137" s="2">
        <v>7896424</v>
      </c>
      <c r="F137" s="2">
        <v>5922318</v>
      </c>
      <c r="G137" s="2">
        <v>2412796</v>
      </c>
      <c r="H137" s="18">
        <v>5702973</v>
      </c>
      <c r="I137" s="26">
        <f>Table3[[#This Row],[Facebook]]+Table3[[#This Row],[Youtube]]+Table3[[#This Row],[Twitter]]+Table3[[#This Row],[Others]]</f>
        <v>21934511</v>
      </c>
      <c r="J137" s="6">
        <f>Table3[[#This Row],[Facebook]]/I130</f>
        <v>0.34628570852211343</v>
      </c>
      <c r="K137" s="6">
        <f>Table3[[#This Row],[Youtube]]/I130</f>
        <v>0.25971428139158509</v>
      </c>
      <c r="L137" s="6">
        <f>Table3[[#This Row],[Twitter]]/I130</f>
        <v>0.10580951230320475</v>
      </c>
      <c r="M137" s="6">
        <f>Table3[[#This Row],[Others]]/I130</f>
        <v>0.25009523880524687</v>
      </c>
      <c r="N137" s="6">
        <f>Table3[[#This Row],[Listing]]/I130-1</f>
        <v>-3.8095258977849822E-2</v>
      </c>
      <c r="O137" s="6">
        <f>VLOOKUP(Table3[[#This Row],[Date]],Table1[[#All],[Date]:[Order Change with respect to same day last week]],13,FALSE)</f>
        <v>-3.8461596087691285E-2</v>
      </c>
    </row>
    <row r="138" spans="2:15" x14ac:dyDescent="0.3">
      <c r="B138" s="10">
        <v>43601</v>
      </c>
      <c r="C138" s="29">
        <f>Table3[[#This Row],[Date]]</f>
        <v>43601</v>
      </c>
      <c r="D138" s="10">
        <f>Table3[[#This Row],[Date]]-7</f>
        <v>43594</v>
      </c>
      <c r="E138" s="2">
        <v>7583695</v>
      </c>
      <c r="F138" s="2">
        <v>5687771</v>
      </c>
      <c r="G138" s="2">
        <v>2317240</v>
      </c>
      <c r="H138" s="18">
        <v>5477113</v>
      </c>
      <c r="I138" s="26">
        <f>Table3[[#This Row],[Facebook]]+Table3[[#This Row],[Youtube]]+Table3[[#This Row],[Twitter]]+Table3[[#This Row],[Others]]</f>
        <v>21065819</v>
      </c>
      <c r="J138" s="6">
        <f>Table3[[#This Row],[Facebook]]/I131</f>
        <v>0.36000000759524231</v>
      </c>
      <c r="K138" s="6">
        <f>Table3[[#This Row],[Youtube]]/I131</f>
        <v>0.26999999382886564</v>
      </c>
      <c r="L138" s="6">
        <f>Table3[[#This Row],[Twitter]]/I131</f>
        <v>0.1099999957276762</v>
      </c>
      <c r="M138" s="6">
        <f>Table3[[#This Row],[Others]]/I131</f>
        <v>0.26000000284821589</v>
      </c>
      <c r="N138" s="6">
        <f>Table3[[#This Row],[Listing]]/I131-1</f>
        <v>0</v>
      </c>
      <c r="O138" s="6">
        <f>VLOOKUP(Table3[[#This Row],[Date]],Table1[[#All],[Date]:[Order Change with respect to same day last week]],13,FALSE)</f>
        <v>0.13802425552968423</v>
      </c>
    </row>
    <row r="139" spans="2:15" x14ac:dyDescent="0.3">
      <c r="B139" s="10">
        <v>43602</v>
      </c>
      <c r="C139" s="29">
        <f>Table3[[#This Row],[Date]]</f>
        <v>43602</v>
      </c>
      <c r="D139" s="10">
        <f>Table3[[#This Row],[Date]]-7</f>
        <v>43595</v>
      </c>
      <c r="E139" s="2">
        <v>7427330</v>
      </c>
      <c r="F139" s="2">
        <v>5570497</v>
      </c>
      <c r="G139" s="2">
        <v>2269462</v>
      </c>
      <c r="H139" s="18">
        <v>5364183</v>
      </c>
      <c r="I139" s="26">
        <f>Table3[[#This Row],[Facebook]]+Table3[[#This Row],[Youtube]]+Table3[[#This Row],[Twitter]]+Table3[[#This Row],[Others]]</f>
        <v>20631472</v>
      </c>
      <c r="J139" s="6">
        <f>Table3[[#This Row],[Facebook]]/I132</f>
        <v>0.35257731968550571</v>
      </c>
      <c r="K139" s="6">
        <f>Table3[[#This Row],[Youtube]]/I132</f>
        <v>0.26443296602899702</v>
      </c>
      <c r="L139" s="6">
        <f>Table3[[#This Row],[Twitter]]/I132</f>
        <v>0.10773196143003033</v>
      </c>
      <c r="M139" s="6">
        <f>Table3[[#This Row],[Others]]/I132</f>
        <v>0.25463918587736845</v>
      </c>
      <c r="N139" s="6">
        <f>Table3[[#This Row],[Listing]]/I132-1</f>
        <v>-2.0618566978098496E-2</v>
      </c>
      <c r="O139" s="6">
        <f>VLOOKUP(Table3[[#This Row],[Date]],Table1[[#All],[Date]:[Order Change with respect to same day last week]],13,FALSE)</f>
        <v>-0.11385018040418016</v>
      </c>
    </row>
    <row r="140" spans="2:15" x14ac:dyDescent="0.3">
      <c r="B140" s="10">
        <v>43603</v>
      </c>
      <c r="C140" s="29">
        <f>Table3[[#This Row],[Date]]</f>
        <v>43603</v>
      </c>
      <c r="D140" s="10">
        <f>Table3[[#This Row],[Date]]-7</f>
        <v>43596</v>
      </c>
      <c r="E140" s="2">
        <v>16160310</v>
      </c>
      <c r="F140" s="2">
        <v>12120232</v>
      </c>
      <c r="G140" s="2">
        <v>4937872</v>
      </c>
      <c r="H140" s="18">
        <v>11671335</v>
      </c>
      <c r="I140" s="26">
        <f>Table3[[#This Row],[Facebook]]+Table3[[#This Row],[Youtube]]+Table3[[#This Row],[Twitter]]+Table3[[#This Row],[Others]]</f>
        <v>44889749</v>
      </c>
      <c r="J140" s="6">
        <f>Table3[[#This Row],[Facebook]]/I133</f>
        <v>0.35294118417882381</v>
      </c>
      <c r="K140" s="6">
        <f>Table3[[#This Row],[Youtube]]/I133</f>
        <v>0.26470587721411742</v>
      </c>
      <c r="L140" s="6">
        <f>Table3[[#This Row],[Twitter]]/I133</f>
        <v>0.10784312869019574</v>
      </c>
      <c r="M140" s="6">
        <f>Table3[[#This Row],[Others]]/I133</f>
        <v>0.25490196635137274</v>
      </c>
      <c r="N140" s="6">
        <f>Table3[[#This Row],[Listing]]/I133-1</f>
        <v>-1.9607843565490168E-2</v>
      </c>
      <c r="O140" s="6">
        <f>VLOOKUP(Table3[[#This Row],[Date]],Table1[[#All],[Date]:[Order Change with respect to same day last week]],13,FALSE)</f>
        <v>4.0192888689237538E-2</v>
      </c>
    </row>
    <row r="141" spans="2:15" x14ac:dyDescent="0.3">
      <c r="B141" s="10">
        <v>43604</v>
      </c>
      <c r="C141" s="29">
        <f>Table3[[#This Row],[Date]]</f>
        <v>43604</v>
      </c>
      <c r="D141" s="10">
        <f>Table3[[#This Row],[Date]]-7</f>
        <v>43597</v>
      </c>
      <c r="E141" s="2">
        <v>16968325</v>
      </c>
      <c r="F141" s="2">
        <v>12726244</v>
      </c>
      <c r="G141" s="2">
        <v>5184766</v>
      </c>
      <c r="H141" s="18">
        <v>12254901</v>
      </c>
      <c r="I141" s="26">
        <f>Table3[[#This Row],[Facebook]]+Table3[[#This Row],[Youtube]]+Table3[[#This Row],[Twitter]]+Table3[[#This Row],[Others]]</f>
        <v>47134236</v>
      </c>
      <c r="J141" s="6">
        <f>Table3[[#This Row],[Facebook]]/I134</f>
        <v>0.3978947391129814</v>
      </c>
      <c r="K141" s="6">
        <f>Table3[[#This Row],[Youtube]]/I134</f>
        <v>0.29842106019705217</v>
      </c>
      <c r="L141" s="6">
        <f>Table3[[#This Row],[Twitter]]/I134</f>
        <v>0.12157894871366833</v>
      </c>
      <c r="M141" s="6">
        <f>Table3[[#This Row],[Others]]/I134</f>
        <v>0.28736841357355042</v>
      </c>
      <c r="N141" s="6">
        <f>Table3[[#This Row],[Listing]]/I134-1</f>
        <v>0.10526316159725235</v>
      </c>
      <c r="O141" s="6">
        <f>VLOOKUP(Table3[[#This Row],[Date]],Table1[[#All],[Date]:[Order Change with respect to same day last week]],13,FALSE)</f>
        <v>-1.0784869725448676E-2</v>
      </c>
    </row>
    <row r="142" spans="2:15" x14ac:dyDescent="0.3">
      <c r="B142" s="10">
        <v>43605</v>
      </c>
      <c r="C142" s="29">
        <f>Table3[[#This Row],[Date]]</f>
        <v>43605</v>
      </c>
      <c r="D142" s="10">
        <f>Table3[[#This Row],[Date]]-7</f>
        <v>43598</v>
      </c>
      <c r="E142" s="2">
        <v>8052789</v>
      </c>
      <c r="F142" s="2">
        <v>6039592</v>
      </c>
      <c r="G142" s="2">
        <v>2460574</v>
      </c>
      <c r="H142" s="18">
        <v>5815903</v>
      </c>
      <c r="I142" s="26">
        <f>Table3[[#This Row],[Facebook]]+Table3[[#This Row],[Youtube]]+Table3[[#This Row],[Twitter]]+Table3[[#This Row],[Others]]</f>
        <v>22368858</v>
      </c>
      <c r="J142" s="6">
        <f>Table3[[#This Row],[Facebook]]/I135</f>
        <v>0.38624999370462687</v>
      </c>
      <c r="K142" s="6">
        <f>Table3[[#This Row],[Youtube]]/I135</f>
        <v>0.28968750726965709</v>
      </c>
      <c r="L142" s="6">
        <f>Table3[[#This Row],[Twitter]]/I135</f>
        <v>0.11802081142443549</v>
      </c>
      <c r="M142" s="6">
        <f>Table3[[#This Row],[Others]]/I135</f>
        <v>0.27895832079255029</v>
      </c>
      <c r="N142" s="6">
        <f>Table3[[#This Row],[Listing]]/I135-1</f>
        <v>7.2916633191269842E-2</v>
      </c>
      <c r="O142" s="6">
        <f>VLOOKUP(Table3[[#This Row],[Date]],Table1[[#All],[Date]:[Order Change with respect to same day last week]],13,FALSE)</f>
        <v>6.5633229561417927E-2</v>
      </c>
    </row>
    <row r="143" spans="2:15" x14ac:dyDescent="0.3">
      <c r="B143" s="10">
        <v>43606</v>
      </c>
      <c r="C143" s="29">
        <f>Table3[[#This Row],[Date]]</f>
        <v>43606</v>
      </c>
      <c r="D143" s="10">
        <f>Table3[[#This Row],[Date]]-7</f>
        <v>43599</v>
      </c>
      <c r="E143" s="2">
        <v>8052789</v>
      </c>
      <c r="F143" s="2">
        <v>6039592</v>
      </c>
      <c r="G143" s="2">
        <v>2460574</v>
      </c>
      <c r="H143" s="18">
        <v>5815903</v>
      </c>
      <c r="I143" s="26">
        <f>Table3[[#This Row],[Facebook]]+Table3[[#This Row],[Youtube]]+Table3[[#This Row],[Twitter]]+Table3[[#This Row],[Others]]</f>
        <v>22368858</v>
      </c>
      <c r="J143" s="6">
        <f>Table3[[#This Row],[Facebook]]/I136</f>
        <v>0.35314285864640521</v>
      </c>
      <c r="K143" s="6">
        <f>Table3[[#This Row],[Youtube]]/I136</f>
        <v>0.26485715494817502</v>
      </c>
      <c r="L143" s="6">
        <f>Table3[[#This Row],[Twitter]]/I136</f>
        <v>0.1079047440918941</v>
      </c>
      <c r="M143" s="6">
        <f>Table3[[#This Row],[Others]]/I136</f>
        <v>0.25504761282460076</v>
      </c>
      <c r="N143" s="6">
        <f>Table3[[#This Row],[Listing]]/I136-1</f>
        <v>-1.9047629488924911E-2</v>
      </c>
      <c r="O143" s="6">
        <f>VLOOKUP(Table3[[#This Row],[Date]],Table1[[#All],[Date]:[Order Change with respect to same day last week]],13,FALSE)</f>
        <v>-0.13879450075185029</v>
      </c>
    </row>
    <row r="144" spans="2:15" x14ac:dyDescent="0.3">
      <c r="B144" s="10">
        <v>43607</v>
      </c>
      <c r="C144" s="29">
        <f>Table3[[#This Row],[Date]]</f>
        <v>43607</v>
      </c>
      <c r="D144" s="10">
        <f>Table3[[#This Row],[Date]]-7</f>
        <v>43600</v>
      </c>
      <c r="E144" s="2">
        <v>7896424</v>
      </c>
      <c r="F144" s="2">
        <v>5922318</v>
      </c>
      <c r="G144" s="2">
        <v>2412796</v>
      </c>
      <c r="H144" s="18">
        <v>5702973</v>
      </c>
      <c r="I144" s="26">
        <f>Table3[[#This Row],[Facebook]]+Table3[[#This Row],[Youtube]]+Table3[[#This Row],[Twitter]]+Table3[[#This Row],[Others]]</f>
        <v>21934511</v>
      </c>
      <c r="J144" s="6">
        <f>Table3[[#This Row],[Facebook]]/I137</f>
        <v>0.3600000018236103</v>
      </c>
      <c r="K144" s="6">
        <f>Table3[[#This Row],[Youtube]]/I137</f>
        <v>0.27000000136770774</v>
      </c>
      <c r="L144" s="6">
        <f>Table3[[#This Row],[Twitter]]/I137</f>
        <v>0.10999999042604597</v>
      </c>
      <c r="M144" s="6">
        <f>Table3[[#This Row],[Others]]/I137</f>
        <v>0.26000000638263604</v>
      </c>
      <c r="N144" s="6">
        <f>Table3[[#This Row],[Listing]]/I137-1</f>
        <v>0</v>
      </c>
      <c r="O144" s="6">
        <f>VLOOKUP(Table3[[#This Row],[Date]],Table1[[#All],[Date]:[Order Change with respect to same day last week]],13,FALSE)</f>
        <v>0.15003704647287197</v>
      </c>
    </row>
    <row r="145" spans="2:15" x14ac:dyDescent="0.3">
      <c r="B145" s="10">
        <v>43608</v>
      </c>
      <c r="C145" s="29">
        <f>Table3[[#This Row],[Date]]</f>
        <v>43608</v>
      </c>
      <c r="D145" s="10">
        <f>Table3[[#This Row],[Date]]-7</f>
        <v>43601</v>
      </c>
      <c r="E145" s="2">
        <v>7583695</v>
      </c>
      <c r="F145" s="2">
        <v>5687771</v>
      </c>
      <c r="G145" s="2">
        <v>2317240</v>
      </c>
      <c r="H145" s="18">
        <v>5477113</v>
      </c>
      <c r="I145" s="26">
        <f>Table3[[#This Row],[Facebook]]+Table3[[#This Row],[Youtube]]+Table3[[#This Row],[Twitter]]+Table3[[#This Row],[Others]]</f>
        <v>21065819</v>
      </c>
      <c r="J145" s="6">
        <f>Table3[[#This Row],[Facebook]]/I138</f>
        <v>0.36000000759524231</v>
      </c>
      <c r="K145" s="6">
        <f>Table3[[#This Row],[Youtube]]/I138</f>
        <v>0.26999999382886564</v>
      </c>
      <c r="L145" s="6">
        <f>Table3[[#This Row],[Twitter]]/I138</f>
        <v>0.1099999957276762</v>
      </c>
      <c r="M145" s="6">
        <f>Table3[[#This Row],[Others]]/I138</f>
        <v>0.26000000284821589</v>
      </c>
      <c r="N145" s="6">
        <f>Table3[[#This Row],[Listing]]/I138-1</f>
        <v>0</v>
      </c>
      <c r="O145" s="6">
        <f>VLOOKUP(Table3[[#This Row],[Date]],Table1[[#All],[Date]:[Order Change with respect to same day last week]],13,FALSE)</f>
        <v>-4.8715414015697567E-2</v>
      </c>
    </row>
    <row r="146" spans="2:15" x14ac:dyDescent="0.3">
      <c r="B146" s="10">
        <v>43609</v>
      </c>
      <c r="C146" s="29">
        <f>Table3[[#This Row],[Date]]</f>
        <v>43609</v>
      </c>
      <c r="D146" s="10">
        <f>Table3[[#This Row],[Date]]-7</f>
        <v>43602</v>
      </c>
      <c r="E146" s="2">
        <v>8052789</v>
      </c>
      <c r="F146" s="2">
        <v>6039592</v>
      </c>
      <c r="G146" s="2">
        <v>2460574</v>
      </c>
      <c r="H146" s="18">
        <v>5815903</v>
      </c>
      <c r="I146" s="26">
        <f>Table3[[#This Row],[Facebook]]+Table3[[#This Row],[Youtube]]+Table3[[#This Row],[Twitter]]+Table3[[#This Row],[Others]]</f>
        <v>22368858</v>
      </c>
      <c r="J146" s="6">
        <f>Table3[[#This Row],[Facebook]]/I139</f>
        <v>0.39031577582055221</v>
      </c>
      <c r="K146" s="6">
        <f>Table3[[#This Row],[Youtube]]/I139</f>
        <v>0.2927368439828239</v>
      </c>
      <c r="L146" s="6">
        <f>Table3[[#This Row],[Twitter]]/I139</f>
        <v>0.11926313352726359</v>
      </c>
      <c r="M146" s="6">
        <f>Table3[[#This Row],[Others]]/I139</f>
        <v>0.28189471890323675</v>
      </c>
      <c r="N146" s="6">
        <f>Table3[[#This Row],[Listing]]/I139-1</f>
        <v>8.4210472233876565E-2</v>
      </c>
      <c r="O146" s="6">
        <f>VLOOKUP(Table3[[#This Row],[Date]],Table1[[#All],[Date]:[Order Change with respect to same day last week]],13,FALSE)</f>
        <v>9.352031094676394E-2</v>
      </c>
    </row>
    <row r="147" spans="2:15" x14ac:dyDescent="0.3">
      <c r="B147" s="10">
        <v>43610</v>
      </c>
      <c r="C147" s="29">
        <f>Table3[[#This Row],[Date]]</f>
        <v>43610</v>
      </c>
      <c r="D147" s="10">
        <f>Table3[[#This Row],[Date]]-7</f>
        <v>43603</v>
      </c>
      <c r="E147" s="2">
        <v>16968325</v>
      </c>
      <c r="F147" s="2">
        <v>12726244</v>
      </c>
      <c r="G147" s="2">
        <v>5184766</v>
      </c>
      <c r="H147" s="18">
        <v>12254901</v>
      </c>
      <c r="I147" s="26">
        <f>Table3[[#This Row],[Facebook]]+Table3[[#This Row],[Youtube]]+Table3[[#This Row],[Twitter]]+Table3[[#This Row],[Others]]</f>
        <v>47134236</v>
      </c>
      <c r="J147" s="6">
        <f>Table3[[#This Row],[Facebook]]/I140</f>
        <v>0.37799999728223027</v>
      </c>
      <c r="K147" s="6">
        <f>Table3[[#This Row],[Youtube]]/I140</f>
        <v>0.28350000353087296</v>
      </c>
      <c r="L147" s="6">
        <f>Table3[[#This Row],[Twitter]]/I140</f>
        <v>0.11549999978837039</v>
      </c>
      <c r="M147" s="6">
        <f>Table3[[#This Row],[Others]]/I140</f>
        <v>0.27299998937396597</v>
      </c>
      <c r="N147" s="6">
        <f>Table3[[#This Row],[Listing]]/I140-1</f>
        <v>4.9999989975439529E-2</v>
      </c>
      <c r="O147" s="6">
        <f>VLOOKUP(Table3[[#This Row],[Date]],Table1[[#All],[Date]:[Order Change with respect to same day last week]],13,FALSE)</f>
        <v>6.1562684713828197E-2</v>
      </c>
    </row>
    <row r="148" spans="2:15" x14ac:dyDescent="0.3">
      <c r="B148" s="10">
        <v>43611</v>
      </c>
      <c r="C148" s="29">
        <f>Table3[[#This Row],[Date]]</f>
        <v>43611</v>
      </c>
      <c r="D148" s="10">
        <f>Table3[[#This Row],[Date]]-7</f>
        <v>43604</v>
      </c>
      <c r="E148" s="2">
        <v>16968325</v>
      </c>
      <c r="F148" s="2">
        <v>12726244</v>
      </c>
      <c r="G148" s="2">
        <v>5184766</v>
      </c>
      <c r="H148" s="18">
        <v>12254901</v>
      </c>
      <c r="I148" s="26">
        <f>Table3[[#This Row],[Facebook]]+Table3[[#This Row],[Youtube]]+Table3[[#This Row],[Twitter]]+Table3[[#This Row],[Others]]</f>
        <v>47134236</v>
      </c>
      <c r="J148" s="6">
        <f>Table3[[#This Row],[Facebook]]/I141</f>
        <v>0.36000000084864003</v>
      </c>
      <c r="K148" s="6">
        <f>Table3[[#This Row],[Youtube]]/I141</f>
        <v>0.27000000594048029</v>
      </c>
      <c r="L148" s="6">
        <f>Table3[[#This Row],[Twitter]]/I141</f>
        <v>0.11000000084864005</v>
      </c>
      <c r="M148" s="6">
        <f>Table3[[#This Row],[Others]]/I141</f>
        <v>0.25999999236223964</v>
      </c>
      <c r="N148" s="6">
        <f>Table3[[#This Row],[Listing]]/I141-1</f>
        <v>0</v>
      </c>
      <c r="O148" s="6">
        <f>VLOOKUP(Table3[[#This Row],[Date]],Table1[[#All],[Date]:[Order Change with respect to same day last week]],13,FALSE)</f>
        <v>9.5919983195178249E-2</v>
      </c>
    </row>
    <row r="149" spans="2:15" x14ac:dyDescent="0.3">
      <c r="B149" s="10">
        <v>43612</v>
      </c>
      <c r="C149" s="29">
        <f>Table3[[#This Row],[Date]]</f>
        <v>43612</v>
      </c>
      <c r="D149" s="10">
        <f>Table3[[#This Row],[Date]]-7</f>
        <v>43605</v>
      </c>
      <c r="E149" s="2">
        <v>7583695</v>
      </c>
      <c r="F149" s="2">
        <v>5687771</v>
      </c>
      <c r="G149" s="2">
        <v>2317240</v>
      </c>
      <c r="H149" s="18">
        <v>5477113</v>
      </c>
      <c r="I149" s="26">
        <f>Table3[[#This Row],[Facebook]]+Table3[[#This Row],[Youtube]]+Table3[[#This Row],[Twitter]]+Table3[[#This Row],[Others]]</f>
        <v>21065819</v>
      </c>
      <c r="J149" s="6">
        <f>Table3[[#This Row],[Facebook]]/I142</f>
        <v>0.33902915383521143</v>
      </c>
      <c r="K149" s="6">
        <f>Table3[[#This Row],[Youtube]]/I142</f>
        <v>0.2542718542001563</v>
      </c>
      <c r="L149" s="6">
        <f>Table3[[#This Row],[Twitter]]/I142</f>
        <v>0.1035922352406189</v>
      </c>
      <c r="M149" s="6">
        <f>Table3[[#This Row],[Others]]/I142</f>
        <v>0.24485438639737442</v>
      </c>
      <c r="N149" s="6">
        <f>Table3[[#This Row],[Listing]]/I142-1</f>
        <v>-5.8252370326638991E-2</v>
      </c>
      <c r="O149" s="6">
        <f>VLOOKUP(Table3[[#This Row],[Date]],Table1[[#All],[Date]:[Order Change with respect to same day last week]],13,FALSE)</f>
        <v>-0.14081009196851069</v>
      </c>
    </row>
    <row r="150" spans="2:15" x14ac:dyDescent="0.3">
      <c r="B150" s="10">
        <v>43613</v>
      </c>
      <c r="C150" s="29">
        <f>Table3[[#This Row],[Date]]</f>
        <v>43613</v>
      </c>
      <c r="D150" s="10">
        <f>Table3[[#This Row],[Date]]-7</f>
        <v>43606</v>
      </c>
      <c r="E150" s="2">
        <v>8130972</v>
      </c>
      <c r="F150" s="2">
        <v>6098229</v>
      </c>
      <c r="G150" s="2">
        <v>2484463</v>
      </c>
      <c r="H150" s="18">
        <v>5872368</v>
      </c>
      <c r="I150" s="26">
        <f>Table3[[#This Row],[Facebook]]+Table3[[#This Row],[Youtube]]+Table3[[#This Row],[Twitter]]+Table3[[#This Row],[Others]]</f>
        <v>22586032</v>
      </c>
      <c r="J150" s="6">
        <f>Table3[[#This Row],[Facebook]]/I143</f>
        <v>0.36349517708950541</v>
      </c>
      <c r="K150" s="6">
        <f>Table3[[#This Row],[Youtube]]/I143</f>
        <v>0.27262138281712905</v>
      </c>
      <c r="L150" s="6">
        <f>Table3[[#This Row],[Twitter]]/I143</f>
        <v>0.11106794097400949</v>
      </c>
      <c r="M150" s="6">
        <f>Table3[[#This Row],[Others]]/I143</f>
        <v>0.26252426476130342</v>
      </c>
      <c r="N150" s="6">
        <f>Table3[[#This Row],[Listing]]/I143-1</f>
        <v>9.7087656419474477E-3</v>
      </c>
      <c r="O150" s="6">
        <f>VLOOKUP(Table3[[#This Row],[Date]],Table1[[#All],[Date]:[Order Change with respect to same day last week]],13,FALSE)</f>
        <v>-1.7266051880761024E-3</v>
      </c>
    </row>
    <row r="151" spans="2:15" x14ac:dyDescent="0.3">
      <c r="B151" s="10">
        <v>43614</v>
      </c>
      <c r="C151" s="29">
        <f>Table3[[#This Row],[Date]]</f>
        <v>43614</v>
      </c>
      <c r="D151" s="10">
        <f>Table3[[#This Row],[Date]]-7</f>
        <v>43607</v>
      </c>
      <c r="E151" s="2">
        <v>7427330</v>
      </c>
      <c r="F151" s="2">
        <v>5570497</v>
      </c>
      <c r="G151" s="2">
        <v>2269462</v>
      </c>
      <c r="H151" s="18">
        <v>5364183</v>
      </c>
      <c r="I151" s="26">
        <f>Table3[[#This Row],[Facebook]]+Table3[[#This Row],[Youtube]]+Table3[[#This Row],[Twitter]]+Table3[[#This Row],[Others]]</f>
        <v>20631472</v>
      </c>
      <c r="J151" s="6">
        <f>Table3[[#This Row],[Facebook]]/I144</f>
        <v>0.33861388567084993</v>
      </c>
      <c r="K151" s="6">
        <f>Table3[[#This Row],[Youtube]]/I144</f>
        <v>0.25396039145800881</v>
      </c>
      <c r="L151" s="6">
        <f>Table3[[#This Row],[Twitter]]/I144</f>
        <v>0.103465356487774</v>
      </c>
      <c r="M151" s="6">
        <f>Table3[[#This Row],[Others]]/I144</f>
        <v>0.24455448311567102</v>
      </c>
      <c r="N151" s="6">
        <f>Table3[[#This Row],[Listing]]/I144-1</f>
        <v>-5.9405883267696247E-2</v>
      </c>
      <c r="O151" s="6">
        <f>VLOOKUP(Table3[[#This Row],[Date]],Table1[[#All],[Date]:[Order Change with respect to same day last week]],13,FALSE)</f>
        <v>-0.13841280293530445</v>
      </c>
    </row>
    <row r="152" spans="2:15" x14ac:dyDescent="0.3">
      <c r="B152" s="10">
        <v>43615</v>
      </c>
      <c r="C152" s="29">
        <f>Table3[[#This Row],[Date]]</f>
        <v>43615</v>
      </c>
      <c r="D152" s="10">
        <f>Table3[[#This Row],[Date]]-7</f>
        <v>43608</v>
      </c>
      <c r="E152" s="2">
        <v>7740060</v>
      </c>
      <c r="F152" s="2">
        <v>5805045</v>
      </c>
      <c r="G152" s="2">
        <v>2365018</v>
      </c>
      <c r="H152" s="18">
        <v>5590043</v>
      </c>
      <c r="I152" s="26">
        <f>Table3[[#This Row],[Facebook]]+Table3[[#This Row],[Youtube]]+Table3[[#This Row],[Twitter]]+Table3[[#This Row],[Others]]</f>
        <v>21500166</v>
      </c>
      <c r="J152" s="6">
        <f>Table3[[#This Row],[Facebook]]/I145</f>
        <v>0.36742269550497897</v>
      </c>
      <c r="K152" s="6">
        <f>Table3[[#This Row],[Youtube]]/I145</f>
        <v>0.2755670216287342</v>
      </c>
      <c r="L152" s="6">
        <f>Table3[[#This Row],[Twitter]]/I145</f>
        <v>0.11226803002532207</v>
      </c>
      <c r="M152" s="6">
        <f>Table3[[#This Row],[Others]]/I145</f>
        <v>0.26536081981906329</v>
      </c>
      <c r="N152" s="6">
        <f>Table3[[#This Row],[Listing]]/I145-1</f>
        <v>2.0618566978098496E-2</v>
      </c>
      <c r="O152" s="6">
        <f>VLOOKUP(Table3[[#This Row],[Date]],Table1[[#All],[Date]:[Order Change with respect to same day last week]],13,FALSE)</f>
        <v>-3.7994839312172735E-2</v>
      </c>
    </row>
    <row r="153" spans="2:15" x14ac:dyDescent="0.3">
      <c r="B153" s="10">
        <v>43616</v>
      </c>
      <c r="C153" s="29">
        <f>Table3[[#This Row],[Date]]</f>
        <v>43616</v>
      </c>
      <c r="D153" s="10">
        <f>Table3[[#This Row],[Date]]-7</f>
        <v>43609</v>
      </c>
      <c r="E153" s="2">
        <v>8052789</v>
      </c>
      <c r="F153" s="2">
        <v>6039592</v>
      </c>
      <c r="G153" s="2">
        <v>2460574</v>
      </c>
      <c r="H153" s="18">
        <v>5815903</v>
      </c>
      <c r="I153" s="26">
        <f>Table3[[#This Row],[Facebook]]+Table3[[#This Row],[Youtube]]+Table3[[#This Row],[Twitter]]+Table3[[#This Row],[Others]]</f>
        <v>22368858</v>
      </c>
      <c r="J153" s="6">
        <f>Table3[[#This Row],[Facebook]]/I146</f>
        <v>0.36000000536460108</v>
      </c>
      <c r="K153" s="6">
        <f>Table3[[#This Row],[Youtube]]/I146</f>
        <v>0.27000001519970307</v>
      </c>
      <c r="L153" s="6">
        <f>Table3[[#This Row],[Twitter]]/I146</f>
        <v>0.10999998301209656</v>
      </c>
      <c r="M153" s="6">
        <f>Table3[[#This Row],[Others]]/I146</f>
        <v>0.25999999642359928</v>
      </c>
      <c r="N153" s="6">
        <f>Table3[[#This Row],[Listing]]/I146-1</f>
        <v>0</v>
      </c>
      <c r="O153" s="6">
        <f>VLOOKUP(Table3[[#This Row],[Date]],Table1[[#All],[Date]:[Order Change with respect to same day last week]],13,FALSE)</f>
        <v>1.3929081297989754E-3</v>
      </c>
    </row>
    <row r="154" spans="2:15" x14ac:dyDescent="0.3">
      <c r="B154" s="10">
        <v>43617</v>
      </c>
      <c r="C154" s="29">
        <f>Table3[[#This Row],[Date]]</f>
        <v>43617</v>
      </c>
      <c r="D154" s="10">
        <f>Table3[[#This Row],[Date]]-7</f>
        <v>43610</v>
      </c>
      <c r="E154" s="2">
        <v>16806722</v>
      </c>
      <c r="F154" s="2">
        <v>12605042</v>
      </c>
      <c r="G154" s="2">
        <v>5135387</v>
      </c>
      <c r="H154" s="18">
        <v>12138188</v>
      </c>
      <c r="I154" s="26">
        <f>Table3[[#This Row],[Facebook]]+Table3[[#This Row],[Youtube]]+Table3[[#This Row],[Twitter]]+Table3[[#This Row],[Others]]</f>
        <v>46685339</v>
      </c>
      <c r="J154" s="6">
        <f>Table3[[#This Row],[Facebook]]/I147</f>
        <v>0.35657143143255787</v>
      </c>
      <c r="K154" s="6">
        <f>Table3[[#This Row],[Youtube]]/I147</f>
        <v>0.26742858418241894</v>
      </c>
      <c r="L154" s="6">
        <f>Table3[[#This Row],[Twitter]]/I147</f>
        <v>0.10895237593328128</v>
      </c>
      <c r="M154" s="6">
        <f>Table3[[#This Row],[Others]]/I147</f>
        <v>0.25752380923284723</v>
      </c>
      <c r="N154" s="6">
        <f>Table3[[#This Row],[Listing]]/I147-1</f>
        <v>-9.5237992188946796E-3</v>
      </c>
      <c r="O154" s="6">
        <f>VLOOKUP(Table3[[#This Row],[Date]],Table1[[#All],[Date]:[Order Change with respect to same day last week]],13,FALSE)</f>
        <v>-3.8564196416479901E-2</v>
      </c>
    </row>
    <row r="155" spans="2:15" x14ac:dyDescent="0.3">
      <c r="B155" s="10">
        <v>43618</v>
      </c>
      <c r="C155" s="29">
        <f>Table3[[#This Row],[Date]]</f>
        <v>43618</v>
      </c>
      <c r="D155" s="10">
        <f>Table3[[#This Row],[Date]]-7</f>
        <v>43611</v>
      </c>
      <c r="E155" s="2">
        <v>15675500</v>
      </c>
      <c r="F155" s="2">
        <v>11756625</v>
      </c>
      <c r="G155" s="2">
        <v>4789736</v>
      </c>
      <c r="H155" s="18">
        <v>11321195</v>
      </c>
      <c r="I155" s="26">
        <f>Table3[[#This Row],[Facebook]]+Table3[[#This Row],[Youtube]]+Table3[[#This Row],[Twitter]]+Table3[[#This Row],[Others]]</f>
        <v>43543056</v>
      </c>
      <c r="J155" s="6">
        <f>Table3[[#This Row],[Facebook]]/I148</f>
        <v>0.33257142430398151</v>
      </c>
      <c r="K155" s="6">
        <f>Table3[[#This Row],[Youtube]]/I148</f>
        <v>0.24942856822798612</v>
      </c>
      <c r="L155" s="6">
        <f>Table3[[#This Row],[Twitter]]/I148</f>
        <v>0.10161904395777201</v>
      </c>
      <c r="M155" s="6">
        <f>Table3[[#This Row],[Others]]/I148</f>
        <v>0.24019048489509834</v>
      </c>
      <c r="N155" s="6">
        <f>Table3[[#This Row],[Listing]]/I148-1</f>
        <v>-7.6190478615162038E-2</v>
      </c>
      <c r="O155" s="6">
        <f>VLOOKUP(Table3[[#This Row],[Date]],Table1[[#All],[Date]:[Order Change with respect to same day last week]],13,FALSE)</f>
        <v>1.0739098125715163E-2</v>
      </c>
    </row>
    <row r="156" spans="2:15" x14ac:dyDescent="0.3">
      <c r="B156" s="10">
        <v>43619</v>
      </c>
      <c r="C156" s="29">
        <f>Table3[[#This Row],[Date]]</f>
        <v>43619</v>
      </c>
      <c r="D156" s="10">
        <f>Table3[[#This Row],[Date]]-7</f>
        <v>43612</v>
      </c>
      <c r="E156" s="2">
        <v>7740060</v>
      </c>
      <c r="F156" s="2">
        <v>5805045</v>
      </c>
      <c r="G156" s="2">
        <v>2365018</v>
      </c>
      <c r="H156" s="18">
        <v>5590043</v>
      </c>
      <c r="I156" s="26">
        <f>Table3[[#This Row],[Facebook]]+Table3[[#This Row],[Youtube]]+Table3[[#This Row],[Twitter]]+Table3[[#This Row],[Others]]</f>
        <v>21500166</v>
      </c>
      <c r="J156" s="6">
        <f>Table3[[#This Row],[Facebook]]/I149</f>
        <v>0.36742269550497897</v>
      </c>
      <c r="K156" s="6">
        <f>Table3[[#This Row],[Youtube]]/I149</f>
        <v>0.2755670216287342</v>
      </c>
      <c r="L156" s="6">
        <f>Table3[[#This Row],[Twitter]]/I149</f>
        <v>0.11226803002532207</v>
      </c>
      <c r="M156" s="6">
        <f>Table3[[#This Row],[Others]]/I149</f>
        <v>0.26536081981906329</v>
      </c>
      <c r="N156" s="6">
        <f>Table3[[#This Row],[Listing]]/I149-1</f>
        <v>2.0618566978098496E-2</v>
      </c>
      <c r="O156" s="6">
        <f>VLOOKUP(Table3[[#This Row],[Date]],Table1[[#All],[Date]:[Order Change with respect to same day last week]],13,FALSE)</f>
        <v>5.3270059523439439E-2</v>
      </c>
    </row>
    <row r="157" spans="2:15" x14ac:dyDescent="0.3">
      <c r="B157" s="10">
        <v>43620</v>
      </c>
      <c r="C157" s="29">
        <f>Table3[[#This Row],[Date]]</f>
        <v>43620</v>
      </c>
      <c r="D157" s="10">
        <f>Table3[[#This Row],[Date]]-7</f>
        <v>43613</v>
      </c>
      <c r="E157" s="2">
        <v>8052789</v>
      </c>
      <c r="F157" s="2">
        <v>6039592</v>
      </c>
      <c r="G157" s="2">
        <v>2460574</v>
      </c>
      <c r="H157" s="18">
        <v>5815903</v>
      </c>
      <c r="I157" s="26">
        <f>Table3[[#This Row],[Facebook]]+Table3[[#This Row],[Youtube]]+Table3[[#This Row],[Twitter]]+Table3[[#This Row],[Others]]</f>
        <v>22368858</v>
      </c>
      <c r="J157" s="6">
        <f>Table3[[#This Row],[Facebook]]/I150</f>
        <v>0.35653845704283071</v>
      </c>
      <c r="K157" s="6">
        <f>Table3[[#This Row],[Youtube]]/I150</f>
        <v>0.26740385385091103</v>
      </c>
      <c r="L157" s="6">
        <f>Table3[[#This Row],[Twitter]]/I150</f>
        <v>0.10894228787066272</v>
      </c>
      <c r="M157" s="6">
        <f>Table3[[#This Row],[Others]]/I150</f>
        <v>0.25749998937396351</v>
      </c>
      <c r="N157" s="6">
        <f>Table3[[#This Row],[Listing]]/I150-1</f>
        <v>-9.6154118616319506E-3</v>
      </c>
      <c r="O157" s="6">
        <f>VLOOKUP(Table3[[#This Row],[Date]],Table1[[#All],[Date]:[Order Change with respect to same day last week]],13,FALSE)</f>
        <v>0.12948815611104747</v>
      </c>
    </row>
    <row r="158" spans="2:15" x14ac:dyDescent="0.3">
      <c r="B158" s="10">
        <v>43621</v>
      </c>
      <c r="C158" s="29">
        <f>Table3[[#This Row],[Date]]</f>
        <v>43621</v>
      </c>
      <c r="D158" s="10">
        <f>Table3[[#This Row],[Date]]-7</f>
        <v>43614</v>
      </c>
      <c r="E158" s="2">
        <v>8052789</v>
      </c>
      <c r="F158" s="2">
        <v>6039592</v>
      </c>
      <c r="G158" s="2">
        <v>2460574</v>
      </c>
      <c r="H158" s="18">
        <v>5815903</v>
      </c>
      <c r="I158" s="26">
        <f>Table3[[#This Row],[Facebook]]+Table3[[#This Row],[Youtube]]+Table3[[#This Row],[Twitter]]+Table3[[#This Row],[Others]]</f>
        <v>22368858</v>
      </c>
      <c r="J158" s="6">
        <f>Table3[[#This Row],[Facebook]]/I151</f>
        <v>0.39031577582055221</v>
      </c>
      <c r="K158" s="6">
        <f>Table3[[#This Row],[Youtube]]/I151</f>
        <v>0.2927368439828239</v>
      </c>
      <c r="L158" s="6">
        <f>Table3[[#This Row],[Twitter]]/I151</f>
        <v>0.11926313352726359</v>
      </c>
      <c r="M158" s="6">
        <f>Table3[[#This Row],[Others]]/I151</f>
        <v>0.28189471890323675</v>
      </c>
      <c r="N158" s="6">
        <f>Table3[[#This Row],[Listing]]/I151-1</f>
        <v>8.4210472233876565E-2</v>
      </c>
      <c r="O158" s="6">
        <f>VLOOKUP(Table3[[#This Row],[Date]],Table1[[#All],[Date]:[Order Change with respect to same day last week]],13,FALSE)</f>
        <v>-1.9079437767929863E-2</v>
      </c>
    </row>
    <row r="159" spans="2:15" x14ac:dyDescent="0.3">
      <c r="B159" s="10">
        <v>43622</v>
      </c>
      <c r="C159" s="29">
        <f>Table3[[#This Row],[Date]]</f>
        <v>43622</v>
      </c>
      <c r="D159" s="10">
        <f>Table3[[#This Row],[Date]]-7</f>
        <v>43615</v>
      </c>
      <c r="E159" s="2">
        <v>8052789</v>
      </c>
      <c r="F159" s="2">
        <v>6039592</v>
      </c>
      <c r="G159" s="2">
        <v>2460574</v>
      </c>
      <c r="H159" s="18">
        <v>5815903</v>
      </c>
      <c r="I159" s="26">
        <f>Table3[[#This Row],[Facebook]]+Table3[[#This Row],[Youtube]]+Table3[[#This Row],[Twitter]]+Table3[[#This Row],[Others]]</f>
        <v>22368858</v>
      </c>
      <c r="J159" s="6">
        <f>Table3[[#This Row],[Facebook]]/I152</f>
        <v>0.37454543374223248</v>
      </c>
      <c r="K159" s="6">
        <f>Table3[[#This Row],[Youtube]]/I152</f>
        <v>0.28090908693449157</v>
      </c>
      <c r="L159" s="6">
        <f>Table3[[#This Row],[Twitter]]/I152</f>
        <v>0.11444441870820904</v>
      </c>
      <c r="M159" s="6">
        <f>Table3[[#This Row],[Others]]/I152</f>
        <v>0.27050502772862312</v>
      </c>
      <c r="N159" s="6">
        <f>Table3[[#This Row],[Listing]]/I152-1</f>
        <v>4.0403967113556316E-2</v>
      </c>
      <c r="O159" s="6">
        <f>VLOOKUP(Table3[[#This Row],[Date]],Table1[[#All],[Date]:[Order Change with respect to same day last week]],13,FALSE)</f>
        <v>0.17158506089799253</v>
      </c>
    </row>
    <row r="160" spans="2:15" x14ac:dyDescent="0.3">
      <c r="B160" s="10">
        <v>43623</v>
      </c>
      <c r="C160" s="29">
        <f>Table3[[#This Row],[Date]]</f>
        <v>43623</v>
      </c>
      <c r="D160" s="10">
        <f>Table3[[#This Row],[Date]]-7</f>
        <v>43616</v>
      </c>
      <c r="E160" s="2">
        <v>7583695</v>
      </c>
      <c r="F160" s="2">
        <v>5687771</v>
      </c>
      <c r="G160" s="2">
        <v>2317240</v>
      </c>
      <c r="H160" s="18">
        <v>5477113</v>
      </c>
      <c r="I160" s="26">
        <f>Table3[[#This Row],[Facebook]]+Table3[[#This Row],[Youtube]]+Table3[[#This Row],[Twitter]]+Table3[[#This Row],[Others]]</f>
        <v>21065819</v>
      </c>
      <c r="J160" s="6">
        <f>Table3[[#This Row],[Facebook]]/I153</f>
        <v>0.33902915383521143</v>
      </c>
      <c r="K160" s="6">
        <f>Table3[[#This Row],[Youtube]]/I153</f>
        <v>0.2542718542001563</v>
      </c>
      <c r="L160" s="6">
        <f>Table3[[#This Row],[Twitter]]/I153</f>
        <v>0.1035922352406189</v>
      </c>
      <c r="M160" s="6">
        <f>Table3[[#This Row],[Others]]/I153</f>
        <v>0.24485438639737442</v>
      </c>
      <c r="N160" s="6">
        <f>Table3[[#This Row],[Listing]]/I153-1</f>
        <v>-5.8252370326638991E-2</v>
      </c>
      <c r="O160" s="6">
        <f>VLOOKUP(Table3[[#This Row],[Date]],Table1[[#All],[Date]:[Order Change with respect to same day last week]],13,FALSE)</f>
        <v>3.9275462276182838E-2</v>
      </c>
    </row>
    <row r="161" spans="2:15" x14ac:dyDescent="0.3">
      <c r="B161" s="10">
        <v>43624</v>
      </c>
      <c r="C161" s="29">
        <f>Table3[[#This Row],[Date]]</f>
        <v>43624</v>
      </c>
      <c r="D161" s="10">
        <f>Table3[[#This Row],[Date]]-7</f>
        <v>43617</v>
      </c>
      <c r="E161" s="2">
        <v>15352294</v>
      </c>
      <c r="F161" s="2">
        <v>11514221</v>
      </c>
      <c r="G161" s="2">
        <v>4690978</v>
      </c>
      <c r="H161" s="18">
        <v>11087768</v>
      </c>
      <c r="I161" s="26">
        <f>Table3[[#This Row],[Facebook]]+Table3[[#This Row],[Youtube]]+Table3[[#This Row],[Twitter]]+Table3[[#This Row],[Others]]</f>
        <v>42645261</v>
      </c>
      <c r="J161" s="6">
        <f>Table3[[#This Row],[Facebook]]/I154</f>
        <v>0.32884615018003832</v>
      </c>
      <c r="K161" s="6">
        <f>Table3[[#This Row],[Youtube]]/I154</f>
        <v>0.24663462334502914</v>
      </c>
      <c r="L161" s="6">
        <f>Table3[[#This Row],[Twitter]]/I154</f>
        <v>0.10048075264056666</v>
      </c>
      <c r="M161" s="6">
        <f>Table3[[#This Row],[Others]]/I154</f>
        <v>0.23749999973225</v>
      </c>
      <c r="N161" s="6">
        <f>Table3[[#This Row],[Listing]]/I154-1</f>
        <v>-8.6538474102115903E-2</v>
      </c>
      <c r="O161" s="6">
        <f>VLOOKUP(Table3[[#This Row],[Date]],Table1[[#All],[Date]:[Order Change with respect to same day last week]],13,FALSE)</f>
        <v>-0.19906978466884373</v>
      </c>
    </row>
    <row r="162" spans="2:15" x14ac:dyDescent="0.3">
      <c r="B162" s="10">
        <v>43625</v>
      </c>
      <c r="C162" s="29">
        <f>Table3[[#This Row],[Date]]</f>
        <v>43625</v>
      </c>
      <c r="D162" s="10">
        <f>Table3[[#This Row],[Date]]-7</f>
        <v>43618</v>
      </c>
      <c r="E162" s="2">
        <v>16160310</v>
      </c>
      <c r="F162" s="2">
        <v>12120232</v>
      </c>
      <c r="G162" s="2">
        <v>4937872</v>
      </c>
      <c r="H162" s="18">
        <v>11671335</v>
      </c>
      <c r="I162" s="26">
        <f>Table3[[#This Row],[Facebook]]+Table3[[#This Row],[Youtube]]+Table3[[#This Row],[Twitter]]+Table3[[#This Row],[Others]]</f>
        <v>44889749</v>
      </c>
      <c r="J162" s="6">
        <f>Table3[[#This Row],[Facebook]]/I155</f>
        <v>0.371134033403627</v>
      </c>
      <c r="K162" s="6">
        <f>Table3[[#This Row],[Youtube]]/I155</f>
        <v>0.27835051356983304</v>
      </c>
      <c r="L162" s="6">
        <f>Table3[[#This Row],[Twitter]]/I155</f>
        <v>0.11340205427933216</v>
      </c>
      <c r="M162" s="6">
        <f>Table3[[#This Row],[Others]]/I155</f>
        <v>0.26804124634706394</v>
      </c>
      <c r="N162" s="6">
        <f>Table3[[#This Row],[Listing]]/I155-1</f>
        <v>3.0927847599856007E-2</v>
      </c>
      <c r="O162" s="6">
        <f>VLOOKUP(Table3[[#This Row],[Date]],Table1[[#All],[Date]:[Order Change with respect to same day last week]],13,FALSE)</f>
        <v>-3.9550376388225117E-2</v>
      </c>
    </row>
    <row r="163" spans="2:15" x14ac:dyDescent="0.3">
      <c r="B163" s="10">
        <v>43626</v>
      </c>
      <c r="C163" s="29">
        <f>Table3[[#This Row],[Date]]</f>
        <v>43626</v>
      </c>
      <c r="D163" s="10">
        <f>Table3[[#This Row],[Date]]-7</f>
        <v>43619</v>
      </c>
      <c r="E163" s="2">
        <v>7896424</v>
      </c>
      <c r="F163" s="2">
        <v>5922318</v>
      </c>
      <c r="G163" s="2">
        <v>2412796</v>
      </c>
      <c r="H163" s="18">
        <v>5702973</v>
      </c>
      <c r="I163" s="26">
        <f>Table3[[#This Row],[Facebook]]+Table3[[#This Row],[Youtube]]+Table3[[#This Row],[Twitter]]+Table3[[#This Row],[Others]]</f>
        <v>21934511</v>
      </c>
      <c r="J163" s="6">
        <f>Table3[[#This Row],[Facebook]]/I156</f>
        <v>0.36727269919683408</v>
      </c>
      <c r="K163" s="6">
        <f>Table3[[#This Row],[Youtube]]/I156</f>
        <v>0.27545452439762558</v>
      </c>
      <c r="L163" s="6">
        <f>Table3[[#This Row],[Twitter]]/I156</f>
        <v>0.11222220330763957</v>
      </c>
      <c r="M163" s="6">
        <f>Table3[[#This Row],[Others]]/I156</f>
        <v>0.26525251014341006</v>
      </c>
      <c r="N163" s="6">
        <f>Table3[[#This Row],[Listing]]/I156-1</f>
        <v>2.0201937045509322E-2</v>
      </c>
      <c r="O163" s="6">
        <f>VLOOKUP(Table3[[#This Row],[Date]],Table1[[#All],[Date]:[Order Change with respect to same day last week]],13,FALSE)</f>
        <v>0.10489427948257268</v>
      </c>
    </row>
    <row r="164" spans="2:15" x14ac:dyDescent="0.3">
      <c r="B164" s="10">
        <v>43627</v>
      </c>
      <c r="C164" s="29">
        <f>Table3[[#This Row],[Date]]</f>
        <v>43627</v>
      </c>
      <c r="D164" s="10">
        <f>Table3[[#This Row],[Date]]-7</f>
        <v>43620</v>
      </c>
      <c r="E164" s="2">
        <v>8052789</v>
      </c>
      <c r="F164" s="2">
        <v>6039592</v>
      </c>
      <c r="G164" s="2">
        <v>2460574</v>
      </c>
      <c r="H164" s="18">
        <v>5815903</v>
      </c>
      <c r="I164" s="26">
        <f>Table3[[#This Row],[Facebook]]+Table3[[#This Row],[Youtube]]+Table3[[#This Row],[Twitter]]+Table3[[#This Row],[Others]]</f>
        <v>22368858</v>
      </c>
      <c r="J164" s="6">
        <f>Table3[[#This Row],[Facebook]]/I157</f>
        <v>0.36000000536460108</v>
      </c>
      <c r="K164" s="6">
        <f>Table3[[#This Row],[Youtube]]/I157</f>
        <v>0.27000001519970307</v>
      </c>
      <c r="L164" s="6">
        <f>Table3[[#This Row],[Twitter]]/I157</f>
        <v>0.10999998301209656</v>
      </c>
      <c r="M164" s="6">
        <f>Table3[[#This Row],[Others]]/I157</f>
        <v>0.25999999642359928</v>
      </c>
      <c r="N164" s="6">
        <f>Table3[[#This Row],[Listing]]/I157-1</f>
        <v>0</v>
      </c>
      <c r="O164" s="6">
        <f>VLOOKUP(Table3[[#This Row],[Date]],Table1[[#All],[Date]:[Order Change with respect to same day last week]],13,FALSE)</f>
        <v>-5.9319416552465198E-2</v>
      </c>
    </row>
    <row r="165" spans="2:15" x14ac:dyDescent="0.3">
      <c r="B165" s="10">
        <v>43628</v>
      </c>
      <c r="C165" s="29">
        <f>Table3[[#This Row],[Date]]</f>
        <v>43628</v>
      </c>
      <c r="D165" s="10">
        <f>Table3[[#This Row],[Date]]-7</f>
        <v>43621</v>
      </c>
      <c r="E165" s="2">
        <v>7896424</v>
      </c>
      <c r="F165" s="2">
        <v>5922318</v>
      </c>
      <c r="G165" s="2">
        <v>2412796</v>
      </c>
      <c r="H165" s="18">
        <v>5702973</v>
      </c>
      <c r="I165" s="26">
        <f>Table3[[#This Row],[Facebook]]+Table3[[#This Row],[Youtube]]+Table3[[#This Row],[Twitter]]+Table3[[#This Row],[Others]]</f>
        <v>21934511</v>
      </c>
      <c r="J165" s="6">
        <f>Table3[[#This Row],[Facebook]]/I158</f>
        <v>0.35300970661980152</v>
      </c>
      <c r="K165" s="6">
        <f>Table3[[#This Row],[Youtube]]/I158</f>
        <v>0.26475727996485116</v>
      </c>
      <c r="L165" s="6">
        <f>Table3[[#This Row],[Twitter]]/I158</f>
        <v>0.10786406708827066</v>
      </c>
      <c r="M165" s="6">
        <f>Table3[[#This Row],[Others]]/I158</f>
        <v>0.254951459748191</v>
      </c>
      <c r="N165" s="6">
        <f>Table3[[#This Row],[Listing]]/I158-1</f>
        <v>-1.9417486578885645E-2</v>
      </c>
      <c r="O165" s="6">
        <f>VLOOKUP(Table3[[#This Row],[Date]],Table1[[#All],[Date]:[Order Change with respect to same day last week]],13,FALSE)</f>
        <v>0.1574640307232813</v>
      </c>
    </row>
    <row r="166" spans="2:15" x14ac:dyDescent="0.3">
      <c r="B166" s="10">
        <v>43629</v>
      </c>
      <c r="C166" s="29">
        <f>Table3[[#This Row],[Date]]</f>
        <v>43629</v>
      </c>
      <c r="D166" s="10">
        <f>Table3[[#This Row],[Date]]-7</f>
        <v>43622</v>
      </c>
      <c r="E166" s="2">
        <v>7818242</v>
      </c>
      <c r="F166" s="2">
        <v>5863681</v>
      </c>
      <c r="G166" s="2">
        <v>2388907</v>
      </c>
      <c r="H166" s="18">
        <v>5646508</v>
      </c>
      <c r="I166" s="26">
        <f>Table3[[#This Row],[Facebook]]+Table3[[#This Row],[Youtube]]+Table3[[#This Row],[Twitter]]+Table3[[#This Row],[Others]]</f>
        <v>21717338</v>
      </c>
      <c r="J166" s="6">
        <f>Table3[[#This Row],[Facebook]]/I159</f>
        <v>0.34951457959990628</v>
      </c>
      <c r="K166" s="6">
        <f>Table3[[#This Row],[Youtube]]/I159</f>
        <v>0.26213591234742517</v>
      </c>
      <c r="L166" s="6">
        <f>Table3[[#This Row],[Twitter]]/I159</f>
        <v>0.10679610912635773</v>
      </c>
      <c r="M166" s="6">
        <f>Table3[[#This Row],[Others]]/I159</f>
        <v>0.25242719141048686</v>
      </c>
      <c r="N166" s="6">
        <f>Table3[[#This Row],[Listing]]/I159-1</f>
        <v>-2.9126207515823954E-2</v>
      </c>
      <c r="O166" s="6">
        <f>VLOOKUP(Table3[[#This Row],[Date]],Table1[[#All],[Date]:[Order Change with respect to same day last week]],13,FALSE)</f>
        <v>-8.5972568873978084E-2</v>
      </c>
    </row>
    <row r="167" spans="2:15" x14ac:dyDescent="0.3">
      <c r="B167" s="10">
        <v>43630</v>
      </c>
      <c r="C167" s="29">
        <f>Table3[[#This Row],[Date]]</f>
        <v>43630</v>
      </c>
      <c r="D167" s="10">
        <f>Table3[[#This Row],[Date]]-7</f>
        <v>43623</v>
      </c>
      <c r="E167" s="2">
        <v>8052789</v>
      </c>
      <c r="F167" s="2">
        <v>6039592</v>
      </c>
      <c r="G167" s="2">
        <v>2460574</v>
      </c>
      <c r="H167" s="18">
        <v>5815903</v>
      </c>
      <c r="I167" s="26">
        <f>Table3[[#This Row],[Facebook]]+Table3[[#This Row],[Youtube]]+Table3[[#This Row],[Twitter]]+Table3[[#This Row],[Others]]</f>
        <v>22368858</v>
      </c>
      <c r="J167" s="6">
        <f>Table3[[#This Row],[Facebook]]/I160</f>
        <v>0.38226802385418768</v>
      </c>
      <c r="K167" s="6">
        <f>Table3[[#This Row],[Youtube]]/I160</f>
        <v>0.28670102975820688</v>
      </c>
      <c r="L167" s="6">
        <f>Table3[[#This Row],[Twitter]]/I160</f>
        <v>0.11680409862061381</v>
      </c>
      <c r="M167" s="6">
        <f>Table3[[#This Row],[Others]]/I160</f>
        <v>0.27608245376075813</v>
      </c>
      <c r="N167" s="6">
        <f>Table3[[#This Row],[Listing]]/I160-1</f>
        <v>6.1855605993766494E-2</v>
      </c>
      <c r="O167" s="6">
        <f>VLOOKUP(Table3[[#This Row],[Date]],Table1[[#All],[Date]:[Order Change with respect to same day last week]],13,FALSE)</f>
        <v>-4.8281170173087862E-2</v>
      </c>
    </row>
    <row r="168" spans="2:15" x14ac:dyDescent="0.3">
      <c r="B168" s="10">
        <v>43631</v>
      </c>
      <c r="C168" s="29">
        <f>Table3[[#This Row],[Date]]</f>
        <v>43631</v>
      </c>
      <c r="D168" s="10">
        <f>Table3[[#This Row],[Date]]-7</f>
        <v>43624</v>
      </c>
      <c r="E168" s="2">
        <v>15998707</v>
      </c>
      <c r="F168" s="2">
        <v>11999030</v>
      </c>
      <c r="G168" s="2">
        <v>4888493</v>
      </c>
      <c r="H168" s="18">
        <v>11554621</v>
      </c>
      <c r="I168" s="26">
        <f>Table3[[#This Row],[Facebook]]+Table3[[#This Row],[Youtube]]+Table3[[#This Row],[Twitter]]+Table3[[#This Row],[Others]]</f>
        <v>44440851</v>
      </c>
      <c r="J168" s="6">
        <f>Table3[[#This Row],[Facebook]]/I161</f>
        <v>0.37515791027753354</v>
      </c>
      <c r="K168" s="6">
        <f>Table3[[#This Row],[Youtube]]/I161</f>
        <v>0.28136842684583407</v>
      </c>
      <c r="L168" s="6">
        <f>Table3[[#This Row],[Twitter]]/I161</f>
        <v>0.11463156480622783</v>
      </c>
      <c r="M168" s="6">
        <f>Table3[[#This Row],[Others]]/I161</f>
        <v>0.27094736270930547</v>
      </c>
      <c r="N168" s="6">
        <f>Table3[[#This Row],[Listing]]/I161-1</f>
        <v>4.2105264638900852E-2</v>
      </c>
      <c r="O168" s="6">
        <f>VLOOKUP(Table3[[#This Row],[Date]],Table1[[#All],[Date]:[Order Change with respect to same day last week]],13,FALSE)</f>
        <v>0.13034570703885873</v>
      </c>
    </row>
    <row r="169" spans="2:15" x14ac:dyDescent="0.3">
      <c r="B169" s="10">
        <v>43632</v>
      </c>
      <c r="C169" s="29">
        <f>Table3[[#This Row],[Date]]</f>
        <v>43632</v>
      </c>
      <c r="D169" s="10">
        <f>Table3[[#This Row],[Date]]-7</f>
        <v>43625</v>
      </c>
      <c r="E169" s="2">
        <v>16483516</v>
      </c>
      <c r="F169" s="2">
        <v>12362637</v>
      </c>
      <c r="G169" s="2">
        <v>5036630</v>
      </c>
      <c r="H169" s="18">
        <v>11904761</v>
      </c>
      <c r="I169" s="26">
        <f>Table3[[#This Row],[Facebook]]+Table3[[#This Row],[Youtube]]+Table3[[#This Row],[Twitter]]+Table3[[#This Row],[Others]]</f>
        <v>45787544</v>
      </c>
      <c r="J169" s="6">
        <f>Table3[[#This Row],[Facebook]]/I162</f>
        <v>0.36720000372468109</v>
      </c>
      <c r="K169" s="6">
        <f>Table3[[#This Row],[Youtube]]/I162</f>
        <v>0.27540000279351085</v>
      </c>
      <c r="L169" s="6">
        <f>Table3[[#This Row],[Twitter]]/I162</f>
        <v>0.1122000036132971</v>
      </c>
      <c r="M169" s="6">
        <f>Table3[[#This Row],[Others]]/I162</f>
        <v>0.26519999031404695</v>
      </c>
      <c r="N169" s="6">
        <f>Table3[[#This Row],[Listing]]/I162-1</f>
        <v>2.000000044553607E-2</v>
      </c>
      <c r="O169" s="6">
        <f>VLOOKUP(Table3[[#This Row],[Date]],Table1[[#All],[Date]:[Order Change with respect to same day last week]],13,FALSE)</f>
        <v>3.113289850353107E-2</v>
      </c>
    </row>
    <row r="170" spans="2:15" x14ac:dyDescent="0.3">
      <c r="B170" s="10">
        <v>43633</v>
      </c>
      <c r="C170" s="29">
        <f>Table3[[#This Row],[Date]]</f>
        <v>43633</v>
      </c>
      <c r="D170" s="10">
        <f>Table3[[#This Row],[Date]]-7</f>
        <v>43626</v>
      </c>
      <c r="E170" s="2">
        <v>8130972</v>
      </c>
      <c r="F170" s="2">
        <v>6098229</v>
      </c>
      <c r="G170" s="2">
        <v>2484463</v>
      </c>
      <c r="H170" s="18">
        <v>5872368</v>
      </c>
      <c r="I170" s="26">
        <f>Table3[[#This Row],[Facebook]]+Table3[[#This Row],[Youtube]]+Table3[[#This Row],[Twitter]]+Table3[[#This Row],[Others]]</f>
        <v>22586032</v>
      </c>
      <c r="J170" s="6">
        <f>Table3[[#This Row],[Facebook]]/I163</f>
        <v>0.37069310549024775</v>
      </c>
      <c r="K170" s="6">
        <f>Table3[[#This Row],[Youtube]]/I163</f>
        <v>0.2780198291176858</v>
      </c>
      <c r="L170" s="6">
        <f>Table3[[#This Row],[Twitter]]/I163</f>
        <v>0.11326730739518195</v>
      </c>
      <c r="M170" s="6">
        <f>Table3[[#This Row],[Others]]/I163</f>
        <v>0.26772276801611855</v>
      </c>
      <c r="N170" s="6">
        <f>Table3[[#This Row],[Listing]]/I163-1</f>
        <v>2.9703010019234144E-2</v>
      </c>
      <c r="O170" s="6">
        <f>VLOOKUP(Table3[[#This Row],[Date]],Table1[[#All],[Date]:[Order Change with respect to same day last week]],13,FALSE)</f>
        <v>3.8750444482088753E-2</v>
      </c>
    </row>
    <row r="171" spans="2:15" x14ac:dyDescent="0.3">
      <c r="B171" s="10">
        <v>43634</v>
      </c>
      <c r="C171" s="29">
        <f>Table3[[#This Row],[Date]]</f>
        <v>43634</v>
      </c>
      <c r="D171" s="10">
        <f>Table3[[#This Row],[Date]]-7</f>
        <v>43627</v>
      </c>
      <c r="E171" s="2">
        <v>7583695</v>
      </c>
      <c r="F171" s="2">
        <v>5687771</v>
      </c>
      <c r="G171" s="2">
        <v>2317240</v>
      </c>
      <c r="H171" s="18">
        <v>5477113</v>
      </c>
      <c r="I171" s="26">
        <f>Table3[[#This Row],[Facebook]]+Table3[[#This Row],[Youtube]]+Table3[[#This Row],[Twitter]]+Table3[[#This Row],[Others]]</f>
        <v>21065819</v>
      </c>
      <c r="J171" s="6">
        <f>Table3[[#This Row],[Facebook]]/I164</f>
        <v>0.33902915383521143</v>
      </c>
      <c r="K171" s="6">
        <f>Table3[[#This Row],[Youtube]]/I164</f>
        <v>0.2542718542001563</v>
      </c>
      <c r="L171" s="6">
        <f>Table3[[#This Row],[Twitter]]/I164</f>
        <v>0.1035922352406189</v>
      </c>
      <c r="M171" s="6">
        <f>Table3[[#This Row],[Others]]/I164</f>
        <v>0.24485438639737442</v>
      </c>
      <c r="N171" s="6">
        <f>Table3[[#This Row],[Listing]]/I164-1</f>
        <v>-5.8252370326638991E-2</v>
      </c>
      <c r="O171" s="6">
        <f>VLOOKUP(Table3[[#This Row],[Date]],Table1[[#All],[Date]:[Order Change with respect to same day last week]],13,FALSE)</f>
        <v>-4.0446305109541392E-2</v>
      </c>
    </row>
    <row r="172" spans="2:15" x14ac:dyDescent="0.3">
      <c r="B172" s="10">
        <v>43635</v>
      </c>
      <c r="C172" s="29">
        <f>Table3[[#This Row],[Date]]</f>
        <v>43635</v>
      </c>
      <c r="D172" s="10">
        <f>Table3[[#This Row],[Date]]-7</f>
        <v>43628</v>
      </c>
      <c r="E172" s="2">
        <v>7974607</v>
      </c>
      <c r="F172" s="2">
        <v>5980955</v>
      </c>
      <c r="G172" s="2">
        <v>2436685</v>
      </c>
      <c r="H172" s="18">
        <v>5759438</v>
      </c>
      <c r="I172" s="26">
        <f>Table3[[#This Row],[Facebook]]+Table3[[#This Row],[Youtube]]+Table3[[#This Row],[Twitter]]+Table3[[#This Row],[Others]]</f>
        <v>22151685</v>
      </c>
      <c r="J172" s="6">
        <f>Table3[[#This Row],[Facebook]]/I165</f>
        <v>0.36356438490924187</v>
      </c>
      <c r="K172" s="6">
        <f>Table3[[#This Row],[Youtube]]/I165</f>
        <v>0.27267327728436708</v>
      </c>
      <c r="L172" s="6">
        <f>Table3[[#This Row],[Twitter]]/I165</f>
        <v>0.11108909608242463</v>
      </c>
      <c r="M172" s="6">
        <f>Table3[[#This Row],[Others]]/I165</f>
        <v>0.26257426026046354</v>
      </c>
      <c r="N172" s="6">
        <f>Table3[[#This Row],[Listing]]/I165-1</f>
        <v>9.9010185364971637E-3</v>
      </c>
      <c r="O172" s="6">
        <f>VLOOKUP(Table3[[#This Row],[Date]],Table1[[#All],[Date]:[Order Change with respect to same day last week]],13,FALSE)</f>
        <v>-0.10233087689920028</v>
      </c>
    </row>
    <row r="173" spans="2:15" x14ac:dyDescent="0.3">
      <c r="B173" s="10">
        <v>43636</v>
      </c>
      <c r="C173" s="29">
        <f>Table3[[#This Row],[Date]]</f>
        <v>43636</v>
      </c>
      <c r="D173" s="10">
        <f>Table3[[#This Row],[Date]]-7</f>
        <v>43629</v>
      </c>
      <c r="E173" s="2">
        <v>3674574</v>
      </c>
      <c r="F173" s="2">
        <v>2755930</v>
      </c>
      <c r="G173" s="2">
        <v>1122786</v>
      </c>
      <c r="H173" s="18">
        <v>2653859</v>
      </c>
      <c r="I173" s="26">
        <f>Table3[[#This Row],[Facebook]]+Table3[[#This Row],[Youtube]]+Table3[[#This Row],[Twitter]]+Table3[[#This Row],[Others]]</f>
        <v>10207149</v>
      </c>
      <c r="J173" s="6">
        <f>Table3[[#This Row],[Facebook]]/I166</f>
        <v>0.16920001889734368</v>
      </c>
      <c r="K173" s="6">
        <f>Table3[[#This Row],[Youtube]]/I166</f>
        <v>0.12689999114992823</v>
      </c>
      <c r="L173" s="6">
        <f>Table3[[#This Row],[Twitter]]/I166</f>
        <v>5.1699982751108813E-2</v>
      </c>
      <c r="M173" s="6">
        <f>Table3[[#This Row],[Others]]/I166</f>
        <v>0.12220001364808154</v>
      </c>
      <c r="N173" s="6">
        <f>Table3[[#This Row],[Listing]]/I166-1</f>
        <v>-0.52999999355353777</v>
      </c>
      <c r="O173" s="6">
        <f>VLOOKUP(Table3[[#This Row],[Date]],Table1[[#All],[Date]:[Order Change with respect to same day last week]],13,FALSE)</f>
        <v>-0.54373712252615491</v>
      </c>
    </row>
    <row r="174" spans="2:15" x14ac:dyDescent="0.3">
      <c r="B174" s="10">
        <v>43637</v>
      </c>
      <c r="C174" s="29">
        <f>Table3[[#This Row],[Date]]</f>
        <v>43637</v>
      </c>
      <c r="D174" s="10">
        <f>Table3[[#This Row],[Date]]-7</f>
        <v>43630</v>
      </c>
      <c r="E174" s="2">
        <v>7583695</v>
      </c>
      <c r="F174" s="2">
        <v>5687771</v>
      </c>
      <c r="G174" s="2">
        <v>2317240</v>
      </c>
      <c r="H174" s="18">
        <v>5477113</v>
      </c>
      <c r="I174" s="26">
        <f>Table3[[#This Row],[Facebook]]+Table3[[#This Row],[Youtube]]+Table3[[#This Row],[Twitter]]+Table3[[#This Row],[Others]]</f>
        <v>21065819</v>
      </c>
      <c r="J174" s="6">
        <f>Table3[[#This Row],[Facebook]]/I167</f>
        <v>0.33902915383521143</v>
      </c>
      <c r="K174" s="6">
        <f>Table3[[#This Row],[Youtube]]/I167</f>
        <v>0.2542718542001563</v>
      </c>
      <c r="L174" s="6">
        <f>Table3[[#This Row],[Twitter]]/I167</f>
        <v>0.1035922352406189</v>
      </c>
      <c r="M174" s="6">
        <f>Table3[[#This Row],[Others]]/I167</f>
        <v>0.24485438639737442</v>
      </c>
      <c r="N174" s="6">
        <f>Table3[[#This Row],[Listing]]/I167-1</f>
        <v>-5.8252370326638991E-2</v>
      </c>
      <c r="O174" s="6">
        <f>VLOOKUP(Table3[[#This Row],[Date]],Table1[[#All],[Date]:[Order Change with respect to same day last week]],13,FALSE)</f>
        <v>4.0964294729756157E-2</v>
      </c>
    </row>
    <row r="175" spans="2:15" x14ac:dyDescent="0.3">
      <c r="B175" s="10">
        <v>43638</v>
      </c>
      <c r="C175" s="29">
        <f>Table3[[#This Row],[Date]]</f>
        <v>43638</v>
      </c>
      <c r="D175" s="10">
        <f>Table3[[#This Row],[Date]]-7</f>
        <v>43631</v>
      </c>
      <c r="E175" s="2">
        <v>16160310</v>
      </c>
      <c r="F175" s="2">
        <v>12120232</v>
      </c>
      <c r="G175" s="2">
        <v>4937872</v>
      </c>
      <c r="H175" s="18">
        <v>11671335</v>
      </c>
      <c r="I175" s="26">
        <f>Table3[[#This Row],[Facebook]]+Table3[[#This Row],[Youtube]]+Table3[[#This Row],[Twitter]]+Table3[[#This Row],[Others]]</f>
        <v>44889749</v>
      </c>
      <c r="J175" s="6">
        <f>Table3[[#This Row],[Facebook]]/I168</f>
        <v>0.36363637591008324</v>
      </c>
      <c r="K175" s="6">
        <f>Table3[[#This Row],[Youtube]]/I168</f>
        <v>0.27272727068165281</v>
      </c>
      <c r="L175" s="6">
        <f>Table3[[#This Row],[Twitter]]/I168</f>
        <v>0.11111110361050466</v>
      </c>
      <c r="M175" s="6">
        <f>Table3[[#This Row],[Others]]/I168</f>
        <v>0.26262627149061568</v>
      </c>
      <c r="N175" s="6">
        <f>Table3[[#This Row],[Listing]]/I168-1</f>
        <v>1.0101021692856316E-2</v>
      </c>
      <c r="O175" s="6">
        <f>VLOOKUP(Table3[[#This Row],[Date]],Table1[[#All],[Date]:[Order Change with respect to same day last week]],13,FALSE)</f>
        <v>-2.0820677736646198E-2</v>
      </c>
    </row>
    <row r="176" spans="2:15" x14ac:dyDescent="0.3">
      <c r="B176" s="10">
        <v>43639</v>
      </c>
      <c r="C176" s="29">
        <f>Table3[[#This Row],[Date]]</f>
        <v>43639</v>
      </c>
      <c r="D176" s="10">
        <f>Table3[[#This Row],[Date]]-7</f>
        <v>43632</v>
      </c>
      <c r="E176" s="2">
        <v>15675500</v>
      </c>
      <c r="F176" s="2">
        <v>11756625</v>
      </c>
      <c r="G176" s="2">
        <v>4789736</v>
      </c>
      <c r="H176" s="18">
        <v>11321195</v>
      </c>
      <c r="I176" s="26">
        <f>Table3[[#This Row],[Facebook]]+Table3[[#This Row],[Youtube]]+Table3[[#This Row],[Twitter]]+Table3[[#This Row],[Others]]</f>
        <v>43543056</v>
      </c>
      <c r="J176" s="6">
        <f>Table3[[#This Row],[Facebook]]/I169</f>
        <v>0.34235293336545852</v>
      </c>
      <c r="K176" s="6">
        <f>Table3[[#This Row],[Youtube]]/I169</f>
        <v>0.25676470002409391</v>
      </c>
      <c r="L176" s="6">
        <f>Table3[[#This Row],[Twitter]]/I169</f>
        <v>0.10460783832389001</v>
      </c>
      <c r="M176" s="6">
        <f>Table3[[#This Row],[Others]]/I169</f>
        <v>0.24725490845283163</v>
      </c>
      <c r="N176" s="6">
        <f>Table3[[#This Row],[Listing]]/I169-1</f>
        <v>-4.9019619833725936E-2</v>
      </c>
      <c r="O176" s="6">
        <f>VLOOKUP(Table3[[#This Row],[Date]],Table1[[#All],[Date]:[Order Change with respect to same day last week]],13,FALSE)</f>
        <v>-2.0762373081679608E-2</v>
      </c>
    </row>
    <row r="177" spans="2:15" x14ac:dyDescent="0.3">
      <c r="B177" s="10">
        <v>43640</v>
      </c>
      <c r="C177" s="29">
        <f>Table3[[#This Row],[Date]]</f>
        <v>43640</v>
      </c>
      <c r="D177" s="10">
        <f>Table3[[#This Row],[Date]]-7</f>
        <v>43633</v>
      </c>
      <c r="E177" s="2">
        <v>7661877</v>
      </c>
      <c r="F177" s="2">
        <v>5746408</v>
      </c>
      <c r="G177" s="2">
        <v>2341129</v>
      </c>
      <c r="H177" s="18">
        <v>5533578</v>
      </c>
      <c r="I177" s="26">
        <f>Table3[[#This Row],[Facebook]]+Table3[[#This Row],[Youtube]]+Table3[[#This Row],[Twitter]]+Table3[[#This Row],[Others]]</f>
        <v>21282992</v>
      </c>
      <c r="J177" s="6">
        <f>Table3[[#This Row],[Facebook]]/I170</f>
        <v>0.33923076882207553</v>
      </c>
      <c r="K177" s="6">
        <f>Table3[[#This Row],[Youtube]]/I170</f>
        <v>0.25442308768534466</v>
      </c>
      <c r="L177" s="6">
        <f>Table3[[#This Row],[Twitter]]/I170</f>
        <v>0.10365384233937151</v>
      </c>
      <c r="M177" s="6">
        <f>Table3[[#This Row],[Others]]/I170</f>
        <v>0.24500000708402431</v>
      </c>
      <c r="N177" s="6">
        <f>Table3[[#This Row],[Listing]]/I170-1</f>
        <v>-5.7692294069183969E-2</v>
      </c>
      <c r="O177" s="6">
        <f>VLOOKUP(Table3[[#This Row],[Date]],Table1[[#All],[Date]:[Order Change with respect to same day last week]],13,FALSE)</f>
        <v>-9.3590157034063814E-2</v>
      </c>
    </row>
    <row r="178" spans="2:15" x14ac:dyDescent="0.3">
      <c r="B178" s="10">
        <v>43641</v>
      </c>
      <c r="C178" s="29">
        <f>Table3[[#This Row],[Date]]</f>
        <v>43641</v>
      </c>
      <c r="D178" s="10">
        <f>Table3[[#This Row],[Date]]-7</f>
        <v>43634</v>
      </c>
      <c r="E178" s="2">
        <v>8130972</v>
      </c>
      <c r="F178" s="2">
        <v>6098229</v>
      </c>
      <c r="G178" s="2">
        <v>2484463</v>
      </c>
      <c r="H178" s="18">
        <v>5872368</v>
      </c>
      <c r="I178" s="26">
        <f>Table3[[#This Row],[Facebook]]+Table3[[#This Row],[Youtube]]+Table3[[#This Row],[Twitter]]+Table3[[#This Row],[Others]]</f>
        <v>22586032</v>
      </c>
      <c r="J178" s="6">
        <f>Table3[[#This Row],[Facebook]]/I171</f>
        <v>0.38597939154418826</v>
      </c>
      <c r="K178" s="6">
        <f>Table3[[#This Row],[Youtube]]/I171</f>
        <v>0.28948454365814119</v>
      </c>
      <c r="L178" s="6">
        <f>Table3[[#This Row],[Twitter]]/I171</f>
        <v>0.11793811576943673</v>
      </c>
      <c r="M178" s="6">
        <f>Table3[[#This Row],[Others]]/I171</f>
        <v>0.27876286224618185</v>
      </c>
      <c r="N178" s="6">
        <f>Table3[[#This Row],[Listing]]/I171-1</f>
        <v>7.2164913217948046E-2</v>
      </c>
      <c r="O178" s="6">
        <f>VLOOKUP(Table3[[#This Row],[Date]],Table1[[#All],[Date]:[Order Change with respect to same day last week]],13,FALSE)</f>
        <v>1.1809360117449152E-2</v>
      </c>
    </row>
    <row r="179" spans="2:15" x14ac:dyDescent="0.3">
      <c r="B179" s="10">
        <v>43642</v>
      </c>
      <c r="C179" s="29">
        <f>Table3[[#This Row],[Date]]</f>
        <v>43642</v>
      </c>
      <c r="D179" s="10">
        <f>Table3[[#This Row],[Date]]-7</f>
        <v>43635</v>
      </c>
      <c r="E179" s="2">
        <v>8052789</v>
      </c>
      <c r="F179" s="2">
        <v>6039592</v>
      </c>
      <c r="G179" s="2">
        <v>2460574</v>
      </c>
      <c r="H179" s="18">
        <v>5815903</v>
      </c>
      <c r="I179" s="26">
        <f>Table3[[#This Row],[Facebook]]+Table3[[#This Row],[Youtube]]+Table3[[#This Row],[Twitter]]+Table3[[#This Row],[Others]]</f>
        <v>22368858</v>
      </c>
      <c r="J179" s="6">
        <f>Table3[[#This Row],[Facebook]]/I172</f>
        <v>0.36352941096805952</v>
      </c>
      <c r="K179" s="6">
        <f>Table3[[#This Row],[Youtube]]/I172</f>
        <v>0.27264706951186785</v>
      </c>
      <c r="L179" s="6">
        <f>Table3[[#This Row],[Twitter]]/I172</f>
        <v>0.111078412319424</v>
      </c>
      <c r="M179" s="6">
        <f>Table3[[#This Row],[Others]]/I172</f>
        <v>0.26254901150860532</v>
      </c>
      <c r="N179" s="6">
        <f>Table3[[#This Row],[Listing]]/I172-1</f>
        <v>9.8039043079567456E-3</v>
      </c>
      <c r="O179" s="6">
        <f>VLOOKUP(Table3[[#This Row],[Date]],Table1[[#All],[Date]:[Order Change with respect to same day last week]],13,FALSE)</f>
        <v>2.1767457361936859E-2</v>
      </c>
    </row>
    <row r="180" spans="2:15" x14ac:dyDescent="0.3">
      <c r="B180" s="10">
        <v>43643</v>
      </c>
      <c r="C180" s="29">
        <f>Table3[[#This Row],[Date]]</f>
        <v>43643</v>
      </c>
      <c r="D180" s="10">
        <f>Table3[[#This Row],[Date]]-7</f>
        <v>43636</v>
      </c>
      <c r="E180" s="2">
        <v>8052789</v>
      </c>
      <c r="F180" s="2">
        <v>6039592</v>
      </c>
      <c r="G180" s="2">
        <v>2460574</v>
      </c>
      <c r="H180" s="18">
        <v>5815903</v>
      </c>
      <c r="I180" s="26">
        <f>Table3[[#This Row],[Facebook]]+Table3[[#This Row],[Youtube]]+Table3[[#This Row],[Twitter]]+Table3[[#This Row],[Others]]</f>
        <v>22368858</v>
      </c>
      <c r="J180" s="6">
        <f>Table3[[#This Row],[Facebook]]/I173</f>
        <v>0.78893616621056473</v>
      </c>
      <c r="K180" s="6">
        <f>Table3[[#This Row],[Youtube]]/I173</f>
        <v>0.59170214915056107</v>
      </c>
      <c r="L180" s="6">
        <f>Table3[[#This Row],[Twitter]]/I173</f>
        <v>0.2410637877432768</v>
      </c>
      <c r="M180" s="6">
        <f>Table3[[#This Row],[Others]]/I173</f>
        <v>0.56978721482364958</v>
      </c>
      <c r="N180" s="6">
        <f>Table3[[#This Row],[Listing]]/I173-1</f>
        <v>1.1914893179280521</v>
      </c>
      <c r="O180" s="6">
        <f>VLOOKUP(Table3[[#This Row],[Date]],Table1[[#All],[Date]:[Order Change with respect to same day last week]],13,FALSE)</f>
        <v>1.1472182813955829</v>
      </c>
    </row>
    <row r="181" spans="2:15" x14ac:dyDescent="0.3">
      <c r="B181" s="10">
        <v>43644</v>
      </c>
      <c r="C181" s="29">
        <f>Table3[[#This Row],[Date]]</f>
        <v>43644</v>
      </c>
      <c r="D181" s="10">
        <f>Table3[[#This Row],[Date]]-7</f>
        <v>43637</v>
      </c>
      <c r="E181" s="2">
        <v>7661877</v>
      </c>
      <c r="F181" s="2">
        <v>5746408</v>
      </c>
      <c r="G181" s="2">
        <v>2341129</v>
      </c>
      <c r="H181" s="18">
        <v>5533578</v>
      </c>
      <c r="I181" s="26">
        <f>Table3[[#This Row],[Facebook]]+Table3[[#This Row],[Youtube]]+Table3[[#This Row],[Twitter]]+Table3[[#This Row],[Others]]</f>
        <v>21282992</v>
      </c>
      <c r="J181" s="6">
        <f>Table3[[#This Row],[Facebook]]/I174</f>
        <v>0.36371132781497839</v>
      </c>
      <c r="K181" s="6">
        <f>Table3[[#This Row],[Youtube]]/I174</f>
        <v>0.27278350772879989</v>
      </c>
      <c r="L181" s="6">
        <f>Table3[[#This Row],[Twitter]]/I174</f>
        <v>0.11113401287649913</v>
      </c>
      <c r="M181" s="6">
        <f>Table3[[#This Row],[Others]]/I174</f>
        <v>0.26268041133363956</v>
      </c>
      <c r="N181" s="6">
        <f>Table3[[#This Row],[Listing]]/I174-1</f>
        <v>1.0309259753916944E-2</v>
      </c>
      <c r="O181" s="6">
        <f>VLOOKUP(Table3[[#This Row],[Date]],Table1[[#All],[Date]:[Order Change with respect to same day last week]],13,FALSE)</f>
        <v>-7.6288502386822388E-2</v>
      </c>
    </row>
    <row r="182" spans="2:15" x14ac:dyDescent="0.3">
      <c r="B182" s="10">
        <v>43645</v>
      </c>
      <c r="C182" s="29">
        <f>Table3[[#This Row],[Date]]</f>
        <v>43645</v>
      </c>
      <c r="D182" s="10">
        <f>Table3[[#This Row],[Date]]-7</f>
        <v>43638</v>
      </c>
      <c r="E182" s="2">
        <v>16806722</v>
      </c>
      <c r="F182" s="2">
        <v>12605042</v>
      </c>
      <c r="G182" s="2">
        <v>5135387</v>
      </c>
      <c r="H182" s="18">
        <v>12138188</v>
      </c>
      <c r="I182" s="26">
        <f>Table3[[#This Row],[Facebook]]+Table3[[#This Row],[Youtube]]+Table3[[#This Row],[Twitter]]+Table3[[#This Row],[Others]]</f>
        <v>46685339</v>
      </c>
      <c r="J182" s="6">
        <f>Table3[[#This Row],[Facebook]]/I175</f>
        <v>0.37439999942971391</v>
      </c>
      <c r="K182" s="6">
        <f>Table3[[#This Row],[Youtube]]/I175</f>
        <v>0.28080001071068589</v>
      </c>
      <c r="L182" s="6">
        <f>Table3[[#This Row],[Twitter]]/I175</f>
        <v>0.11439999363774567</v>
      </c>
      <c r="M182" s="6">
        <f>Table3[[#This Row],[Others]]/I175</f>
        <v>0.27039999711292662</v>
      </c>
      <c r="N182" s="6">
        <f>Table3[[#This Row],[Listing]]/I175-1</f>
        <v>4.0000000891072141E-2</v>
      </c>
      <c r="O182" s="6">
        <f>VLOOKUP(Table3[[#This Row],[Date]],Table1[[#All],[Date]:[Order Change with respect to same day last week]],13,FALSE)</f>
        <v>9.4959494525097998E-2</v>
      </c>
    </row>
    <row r="183" spans="2:15" x14ac:dyDescent="0.3">
      <c r="B183" s="10">
        <v>43646</v>
      </c>
      <c r="C183" s="29">
        <f>Table3[[#This Row],[Date]]</f>
        <v>43646</v>
      </c>
      <c r="D183" s="10">
        <f>Table3[[#This Row],[Date]]-7</f>
        <v>43639</v>
      </c>
      <c r="E183" s="2">
        <v>15837104</v>
      </c>
      <c r="F183" s="2">
        <v>11877828</v>
      </c>
      <c r="G183" s="2">
        <v>4839115</v>
      </c>
      <c r="H183" s="18">
        <v>11437908</v>
      </c>
      <c r="I183" s="26">
        <f>Table3[[#This Row],[Facebook]]+Table3[[#This Row],[Youtube]]+Table3[[#This Row],[Twitter]]+Table3[[#This Row],[Others]]</f>
        <v>43991955</v>
      </c>
      <c r="J183" s="6">
        <f>Table3[[#This Row],[Facebook]]/I176</f>
        <v>0.36371135732870929</v>
      </c>
      <c r="K183" s="6">
        <f>Table3[[#This Row],[Youtube]]/I176</f>
        <v>0.272783517996532</v>
      </c>
      <c r="L183" s="6">
        <f>Table3[[#This Row],[Twitter]]/I176</f>
        <v>0.11113402329868624</v>
      </c>
      <c r="M183" s="6">
        <f>Table3[[#This Row],[Others]]/I176</f>
        <v>0.26268041453039032</v>
      </c>
      <c r="N183" s="6">
        <f>Table3[[#This Row],[Listing]]/I176-1</f>
        <v>1.0309313154317934E-2</v>
      </c>
      <c r="O183" s="6">
        <f>VLOOKUP(Table3[[#This Row],[Date]],Table1[[#All],[Date]:[Order Change with respect to same day last week]],13,FALSE)</f>
        <v>1.8389736789220734E-2</v>
      </c>
    </row>
    <row r="184" spans="2:15" x14ac:dyDescent="0.3">
      <c r="B184" s="10">
        <v>43647</v>
      </c>
      <c r="C184" s="29">
        <f>Table3[[#This Row],[Date]]</f>
        <v>43647</v>
      </c>
      <c r="D184" s="10">
        <f>Table3[[#This Row],[Date]]-7</f>
        <v>43640</v>
      </c>
      <c r="E184" s="2">
        <v>7740060</v>
      </c>
      <c r="F184" s="2">
        <v>5805045</v>
      </c>
      <c r="G184" s="2">
        <v>2365018</v>
      </c>
      <c r="H184" s="18">
        <v>5590043</v>
      </c>
      <c r="I184" s="26">
        <f>Table3[[#This Row],[Facebook]]+Table3[[#This Row],[Youtube]]+Table3[[#This Row],[Twitter]]+Table3[[#This Row],[Others]]</f>
        <v>21500166</v>
      </c>
      <c r="J184" s="6">
        <f>Table3[[#This Row],[Facebook]]/I177</f>
        <v>0.36367349102043545</v>
      </c>
      <c r="K184" s="6">
        <f>Table3[[#This Row],[Youtube]]/I177</f>
        <v>0.27275511826532661</v>
      </c>
      <c r="L184" s="6">
        <f>Table3[[#This Row],[Twitter]]/I177</f>
        <v>0.11112243992761919</v>
      </c>
      <c r="M184" s="6">
        <f>Table3[[#This Row],[Others]]/I177</f>
        <v>0.26265306118613396</v>
      </c>
      <c r="N184" s="6">
        <f>Table3[[#This Row],[Listing]]/I177-1</f>
        <v>1.0204110399515187E-2</v>
      </c>
      <c r="O184" s="6">
        <f>VLOOKUP(Table3[[#This Row],[Date]],Table1[[#All],[Date]:[Order Change with respect to same day last week]],13,FALSE)</f>
        <v>5.171274980893803E-2</v>
      </c>
    </row>
    <row r="185" spans="2:15" x14ac:dyDescent="0.3">
      <c r="B185" s="10">
        <v>43648</v>
      </c>
      <c r="C185" s="29">
        <f>Table3[[#This Row],[Date]]</f>
        <v>43648</v>
      </c>
      <c r="D185" s="10">
        <f>Table3[[#This Row],[Date]]-7</f>
        <v>43641</v>
      </c>
      <c r="E185" s="2">
        <v>7896424</v>
      </c>
      <c r="F185" s="2">
        <v>5922318</v>
      </c>
      <c r="G185" s="2">
        <v>2412796</v>
      </c>
      <c r="H185" s="18">
        <v>5702973</v>
      </c>
      <c r="I185" s="26">
        <f>Table3[[#This Row],[Facebook]]+Table3[[#This Row],[Youtube]]+Table3[[#This Row],[Twitter]]+Table3[[#This Row],[Others]]</f>
        <v>21934511</v>
      </c>
      <c r="J185" s="6">
        <f>Table3[[#This Row],[Facebook]]/I178</f>
        <v>0.34961537289949823</v>
      </c>
      <c r="K185" s="6">
        <f>Table3[[#This Row],[Youtube]]/I178</f>
        <v>0.26221152967462369</v>
      </c>
      <c r="L185" s="6">
        <f>Table3[[#This Row],[Twitter]]/I178</f>
        <v>0.10682690965814624</v>
      </c>
      <c r="M185" s="6">
        <f>Table3[[#This Row],[Others]]/I178</f>
        <v>0.25249999645798782</v>
      </c>
      <c r="N185" s="6">
        <f>Table3[[#This Row],[Listing]]/I178-1</f>
        <v>-2.8846191309743974E-2</v>
      </c>
      <c r="O185" s="6">
        <f>VLOOKUP(Table3[[#This Row],[Date]],Table1[[#All],[Date]:[Order Change with respect to same day last week]],13,FALSE)</f>
        <v>3.1238105124744786E-2</v>
      </c>
    </row>
    <row r="186" spans="2:15" x14ac:dyDescent="0.3">
      <c r="B186" s="10">
        <v>43649</v>
      </c>
      <c r="C186" s="29">
        <f>Table3[[#This Row],[Date]]</f>
        <v>43649</v>
      </c>
      <c r="D186" s="10">
        <f>Table3[[#This Row],[Date]]-7</f>
        <v>43642</v>
      </c>
      <c r="E186" s="2">
        <v>7974607</v>
      </c>
      <c r="F186" s="2">
        <v>5980955</v>
      </c>
      <c r="G186" s="2">
        <v>2436685</v>
      </c>
      <c r="H186" s="18">
        <v>5759438</v>
      </c>
      <c r="I186" s="26">
        <f>Table3[[#This Row],[Facebook]]+Table3[[#This Row],[Youtube]]+Table3[[#This Row],[Twitter]]+Table3[[#This Row],[Others]]</f>
        <v>22151685</v>
      </c>
      <c r="J186" s="6">
        <f>Table3[[#This Row],[Facebook]]/I179</f>
        <v>0.35650487834470584</v>
      </c>
      <c r="K186" s="6">
        <f>Table3[[#This Row],[Youtube]]/I179</f>
        <v>0.26737864758227708</v>
      </c>
      <c r="L186" s="6">
        <f>Table3[[#This Row],[Twitter]]/I179</f>
        <v>0.10893202505018361</v>
      </c>
      <c r="M186" s="6">
        <f>Table3[[#This Row],[Others]]/I179</f>
        <v>0.25747572808589514</v>
      </c>
      <c r="N186" s="6">
        <f>Table3[[#This Row],[Listing]]/I179-1</f>
        <v>-9.7087209369383087E-3</v>
      </c>
      <c r="O186" s="6">
        <f>VLOOKUP(Table3[[#This Row],[Date]],Table1[[#All],[Date]:[Order Change with respect to same day last week]],13,FALSE)</f>
        <v>0.10412438387938527</v>
      </c>
    </row>
    <row r="187" spans="2:15" x14ac:dyDescent="0.3">
      <c r="B187" s="10">
        <v>43650</v>
      </c>
      <c r="C187" s="29">
        <f>Table3[[#This Row],[Date]]</f>
        <v>43650</v>
      </c>
      <c r="D187" s="10">
        <f>Table3[[#This Row],[Date]]-7</f>
        <v>43643</v>
      </c>
      <c r="E187" s="2">
        <v>8052789</v>
      </c>
      <c r="F187" s="2">
        <v>6039592</v>
      </c>
      <c r="G187" s="2">
        <v>2460574</v>
      </c>
      <c r="H187" s="18">
        <v>5815903</v>
      </c>
      <c r="I187" s="26">
        <f>Table3[[#This Row],[Facebook]]+Table3[[#This Row],[Youtube]]+Table3[[#This Row],[Twitter]]+Table3[[#This Row],[Others]]</f>
        <v>22368858</v>
      </c>
      <c r="J187" s="6">
        <f>Table3[[#This Row],[Facebook]]/I180</f>
        <v>0.36000000536460108</v>
      </c>
      <c r="K187" s="6">
        <f>Table3[[#This Row],[Youtube]]/I180</f>
        <v>0.27000001519970307</v>
      </c>
      <c r="L187" s="6">
        <f>Table3[[#This Row],[Twitter]]/I180</f>
        <v>0.10999998301209656</v>
      </c>
      <c r="M187" s="6">
        <f>Table3[[#This Row],[Others]]/I180</f>
        <v>0.25999999642359928</v>
      </c>
      <c r="N187" s="6">
        <f>Table3[[#This Row],[Listing]]/I180-1</f>
        <v>0</v>
      </c>
      <c r="O187" s="6">
        <f>VLOOKUP(Table3[[#This Row],[Date]],Table1[[#All],[Date]:[Order Change with respect to same day last week]],13,FALSE)</f>
        <v>2.0188825160964097E-2</v>
      </c>
    </row>
    <row r="188" spans="2:15" x14ac:dyDescent="0.3">
      <c r="B188" s="10">
        <v>43651</v>
      </c>
      <c r="C188" s="29">
        <f>Table3[[#This Row],[Date]]</f>
        <v>43651</v>
      </c>
      <c r="D188" s="10">
        <f>Table3[[#This Row],[Date]]-7</f>
        <v>43644</v>
      </c>
      <c r="E188" s="2">
        <v>7427330</v>
      </c>
      <c r="F188" s="2">
        <v>5570497</v>
      </c>
      <c r="G188" s="2">
        <v>2269462</v>
      </c>
      <c r="H188" s="18">
        <v>5364183</v>
      </c>
      <c r="I188" s="26">
        <f>Table3[[#This Row],[Facebook]]+Table3[[#This Row],[Youtube]]+Table3[[#This Row],[Twitter]]+Table3[[#This Row],[Others]]</f>
        <v>20631472</v>
      </c>
      <c r="J188" s="6">
        <f>Table3[[#This Row],[Facebook]]/I181</f>
        <v>0.34897959835722347</v>
      </c>
      <c r="K188" s="6">
        <f>Table3[[#This Row],[Youtube]]/I181</f>
        <v>0.26173467527498012</v>
      </c>
      <c r="L188" s="6">
        <f>Table3[[#This Row],[Twitter]]/I181</f>
        <v>0.10663265766392244</v>
      </c>
      <c r="M188" s="6">
        <f>Table3[[#This Row],[Others]]/I181</f>
        <v>0.25204083147707801</v>
      </c>
      <c r="N188" s="6">
        <f>Table3[[#This Row],[Listing]]/I181-1</f>
        <v>-3.0612237226795957E-2</v>
      </c>
      <c r="O188" s="6">
        <f>VLOOKUP(Table3[[#This Row],[Date]],Table1[[#All],[Date]:[Order Change with respect to same day last week]],13,FALSE)</f>
        <v>1.7345429029346215E-2</v>
      </c>
    </row>
    <row r="189" spans="2:15" x14ac:dyDescent="0.3">
      <c r="B189" s="10">
        <v>43652</v>
      </c>
      <c r="C189" s="29">
        <f>Table3[[#This Row],[Date]]</f>
        <v>43652</v>
      </c>
      <c r="D189" s="10">
        <f>Table3[[#This Row],[Date]]-7</f>
        <v>43645</v>
      </c>
      <c r="E189" s="2">
        <v>16160310</v>
      </c>
      <c r="F189" s="2">
        <v>12120232</v>
      </c>
      <c r="G189" s="2">
        <v>4937872</v>
      </c>
      <c r="H189" s="18">
        <v>11671335</v>
      </c>
      <c r="I189" s="26">
        <f>Table3[[#This Row],[Facebook]]+Table3[[#This Row],[Youtube]]+Table3[[#This Row],[Twitter]]+Table3[[#This Row],[Others]]</f>
        <v>44889749</v>
      </c>
      <c r="J189" s="6">
        <f>Table3[[#This Row],[Facebook]]/I182</f>
        <v>0.34615385356846184</v>
      </c>
      <c r="K189" s="6">
        <f>Table3[[#This Row],[Youtube]]/I182</f>
        <v>0.25961537946634594</v>
      </c>
      <c r="L189" s="6">
        <f>Table3[[#This Row],[Twitter]]/I182</f>
        <v>0.10576922232480737</v>
      </c>
      <c r="M189" s="6">
        <f>Table3[[#This Row],[Others]]/I182</f>
        <v>0.25000000535500022</v>
      </c>
      <c r="N189" s="6">
        <f>Table3[[#This Row],[Listing]]/I182-1</f>
        <v>-3.8461539285384649E-2</v>
      </c>
      <c r="O189" s="6">
        <f>VLOOKUP(Table3[[#This Row],[Date]],Table1[[#All],[Date]:[Order Change with respect to same day last week]],13,FALSE)</f>
        <v>1.2231834220112869E-2</v>
      </c>
    </row>
    <row r="190" spans="2:15" x14ac:dyDescent="0.3">
      <c r="B190" s="10">
        <v>43653</v>
      </c>
      <c r="C190" s="29">
        <f>Table3[[#This Row],[Date]]</f>
        <v>43653</v>
      </c>
      <c r="D190" s="10">
        <f>Table3[[#This Row],[Date]]-7</f>
        <v>43646</v>
      </c>
      <c r="E190" s="2">
        <v>15675500</v>
      </c>
      <c r="F190" s="2">
        <v>11756625</v>
      </c>
      <c r="G190" s="2">
        <v>4789736</v>
      </c>
      <c r="H190" s="18">
        <v>11321195</v>
      </c>
      <c r="I190" s="26">
        <f>Table3[[#This Row],[Facebook]]+Table3[[#This Row],[Youtube]]+Table3[[#This Row],[Twitter]]+Table3[[#This Row],[Others]]</f>
        <v>43543056</v>
      </c>
      <c r="J190" s="6">
        <f>Table3[[#This Row],[Facebook]]/I183</f>
        <v>0.35632651470024462</v>
      </c>
      <c r="K190" s="6">
        <f>Table3[[#This Row],[Youtube]]/I183</f>
        <v>0.26724488602518348</v>
      </c>
      <c r="L190" s="6">
        <f>Table3[[#This Row],[Twitter]]/I183</f>
        <v>0.10887754363269375</v>
      </c>
      <c r="M190" s="6">
        <f>Table3[[#This Row],[Others]]/I183</f>
        <v>0.25734693991208163</v>
      </c>
      <c r="N190" s="6">
        <f>Table3[[#This Row],[Listing]]/I183-1</f>
        <v>-1.0204115729796515E-2</v>
      </c>
      <c r="O190" s="6">
        <f>VLOOKUP(Table3[[#This Row],[Date]],Table1[[#All],[Date]:[Order Change with respect to same day last week]],13,FALSE)</f>
        <v>-3.5684027560325182E-2</v>
      </c>
    </row>
    <row r="191" spans="2:15" x14ac:dyDescent="0.3">
      <c r="B191" s="10">
        <v>43654</v>
      </c>
      <c r="C191" s="29">
        <f>Table3[[#This Row],[Date]]</f>
        <v>43654</v>
      </c>
      <c r="D191" s="10">
        <f>Table3[[#This Row],[Date]]-7</f>
        <v>43647</v>
      </c>
      <c r="E191" s="2">
        <v>7661877</v>
      </c>
      <c r="F191" s="2">
        <v>5746408</v>
      </c>
      <c r="G191" s="2">
        <v>2341129</v>
      </c>
      <c r="H191" s="18">
        <v>5533578</v>
      </c>
      <c r="I191" s="26">
        <f>Table3[[#This Row],[Facebook]]+Table3[[#This Row],[Youtube]]+Table3[[#This Row],[Twitter]]+Table3[[#This Row],[Others]]</f>
        <v>21282992</v>
      </c>
      <c r="J191" s="6">
        <f>Table3[[#This Row],[Facebook]]/I184</f>
        <v>0.35636362063437094</v>
      </c>
      <c r="K191" s="6">
        <f>Table3[[#This Row],[Youtube]]/I184</f>
        <v>0.2672727271035954</v>
      </c>
      <c r="L191" s="6">
        <f>Table3[[#This Row],[Twitter]]/I184</f>
        <v>0.10888888020678537</v>
      </c>
      <c r="M191" s="6">
        <f>Table3[[#This Row],[Others]]/I184</f>
        <v>0.25737373376559047</v>
      </c>
      <c r="N191" s="6">
        <f>Table3[[#This Row],[Listing]]/I184-1</f>
        <v>-1.0101038289657804E-2</v>
      </c>
      <c r="O191" s="6">
        <f>VLOOKUP(Table3[[#This Row],[Date]],Table1[[#All],[Date]:[Order Change with respect to same day last week]],13,FALSE)</f>
        <v>-1.0229629167273546E-2</v>
      </c>
    </row>
    <row r="192" spans="2:15" x14ac:dyDescent="0.3">
      <c r="B192" s="10">
        <v>43655</v>
      </c>
      <c r="C192" s="29">
        <f>Table3[[#This Row],[Date]]</f>
        <v>43655</v>
      </c>
      <c r="D192" s="10">
        <f>Table3[[#This Row],[Date]]-7</f>
        <v>43648</v>
      </c>
      <c r="E192" s="2">
        <v>8209154</v>
      </c>
      <c r="F192" s="2">
        <v>6156866</v>
      </c>
      <c r="G192" s="2">
        <v>2508352</v>
      </c>
      <c r="H192" s="18">
        <v>5928833</v>
      </c>
      <c r="I192" s="26">
        <f>Table3[[#This Row],[Facebook]]+Table3[[#This Row],[Youtube]]+Table3[[#This Row],[Twitter]]+Table3[[#This Row],[Others]]</f>
        <v>22803205</v>
      </c>
      <c r="J192" s="6">
        <f>Table3[[#This Row],[Facebook]]/I185</f>
        <v>0.37425744298562208</v>
      </c>
      <c r="K192" s="6">
        <f>Table3[[#This Row],[Youtube]]/I185</f>
        <v>0.28069310503434519</v>
      </c>
      <c r="L192" s="6">
        <f>Table3[[#This Row],[Twitter]]/I185</f>
        <v>0.11435641305156062</v>
      </c>
      <c r="M192" s="6">
        <f>Table3[[#This Row],[Others]]/I185</f>
        <v>0.27029702189394605</v>
      </c>
      <c r="N192" s="6">
        <f>Table3[[#This Row],[Listing]]/I185-1</f>
        <v>3.9603982965473961E-2</v>
      </c>
      <c r="O192" s="6">
        <f>VLOOKUP(Table3[[#This Row],[Date]],Table1[[#All],[Date]:[Order Change with respect to same day last week]],13,FALSE)</f>
        <v>3.0456570198363897E-2</v>
      </c>
    </row>
    <row r="193" spans="2:15" x14ac:dyDescent="0.3">
      <c r="B193" s="10">
        <v>43656</v>
      </c>
      <c r="C193" s="29">
        <f>Table3[[#This Row],[Date]]</f>
        <v>43656</v>
      </c>
      <c r="D193" s="10">
        <f>Table3[[#This Row],[Date]]-7</f>
        <v>43649</v>
      </c>
      <c r="E193" s="2">
        <v>8209154</v>
      </c>
      <c r="F193" s="2">
        <v>6156866</v>
      </c>
      <c r="G193" s="2">
        <v>2508352</v>
      </c>
      <c r="H193" s="18">
        <v>5928833</v>
      </c>
      <c r="I193" s="26">
        <f>Table3[[#This Row],[Facebook]]+Table3[[#This Row],[Youtube]]+Table3[[#This Row],[Twitter]]+Table3[[#This Row],[Others]]</f>
        <v>22803205</v>
      </c>
      <c r="J193" s="6">
        <f>Table3[[#This Row],[Facebook]]/I186</f>
        <v>0.37058824193283718</v>
      </c>
      <c r="K193" s="6">
        <f>Table3[[#This Row],[Youtube]]/I186</f>
        <v>0.2779412040212742</v>
      </c>
      <c r="L193" s="6">
        <f>Table3[[#This Row],[Twitter]]/I186</f>
        <v>0.11323526855857692</v>
      </c>
      <c r="M193" s="6">
        <f>Table3[[#This Row],[Others]]/I186</f>
        <v>0.26764704355447455</v>
      </c>
      <c r="N193" s="6">
        <f>Table3[[#This Row],[Listing]]/I186-1</f>
        <v>2.9411758067162896E-2</v>
      </c>
      <c r="O193" s="6">
        <f>VLOOKUP(Table3[[#This Row],[Date]],Table1[[#All],[Date]:[Order Change with respect to same day last week]],13,FALSE)</f>
        <v>3.0106953334427589E-2</v>
      </c>
    </row>
    <row r="194" spans="2:15" x14ac:dyDescent="0.3">
      <c r="B194" s="10">
        <v>43657</v>
      </c>
      <c r="C194" s="29">
        <f>Table3[[#This Row],[Date]]</f>
        <v>43657</v>
      </c>
      <c r="D194" s="10">
        <f>Table3[[#This Row],[Date]]-7</f>
        <v>43650</v>
      </c>
      <c r="E194" s="2">
        <v>7740060</v>
      </c>
      <c r="F194" s="2">
        <v>5805045</v>
      </c>
      <c r="G194" s="2">
        <v>2365018</v>
      </c>
      <c r="H194" s="18">
        <v>5590043</v>
      </c>
      <c r="I194" s="26">
        <f>Table3[[#This Row],[Facebook]]+Table3[[#This Row],[Youtube]]+Table3[[#This Row],[Twitter]]+Table3[[#This Row],[Others]]</f>
        <v>21500166</v>
      </c>
      <c r="J194" s="6">
        <f>Table3[[#This Row],[Facebook]]/I187</f>
        <v>0.34601945258001099</v>
      </c>
      <c r="K194" s="6">
        <f>Table3[[#This Row],[Youtube]]/I187</f>
        <v>0.25951458943500827</v>
      </c>
      <c r="L194" s="6">
        <f>Table3[[#This Row],[Twitter]]/I187</f>
        <v>0.10572815116444478</v>
      </c>
      <c r="M194" s="6">
        <f>Table3[[#This Row],[Others]]/I187</f>
        <v>0.2499029230727827</v>
      </c>
      <c r="N194" s="6">
        <f>Table3[[#This Row],[Listing]]/I187-1</f>
        <v>-3.8834883747753235E-2</v>
      </c>
      <c r="O194" s="6">
        <f>VLOOKUP(Table3[[#This Row],[Date]],Table1[[#All],[Date]:[Order Change with respect to same day last week]],13,FALSE)</f>
        <v>-7.8968994091960232E-3</v>
      </c>
    </row>
    <row r="195" spans="2:15" x14ac:dyDescent="0.3">
      <c r="B195" s="10">
        <v>43658</v>
      </c>
      <c r="C195" s="29">
        <f>Table3[[#This Row],[Date]]</f>
        <v>43658</v>
      </c>
      <c r="D195" s="10">
        <f>Table3[[#This Row],[Date]]-7</f>
        <v>43651</v>
      </c>
      <c r="E195" s="2">
        <v>7505512</v>
      </c>
      <c r="F195" s="2">
        <v>5629134</v>
      </c>
      <c r="G195" s="2">
        <v>2293351</v>
      </c>
      <c r="H195" s="18">
        <v>5420648</v>
      </c>
      <c r="I195" s="26">
        <f>Table3[[#This Row],[Facebook]]+Table3[[#This Row],[Youtube]]+Table3[[#This Row],[Twitter]]+Table3[[#This Row],[Others]]</f>
        <v>20848645</v>
      </c>
      <c r="J195" s="6">
        <f>Table3[[#This Row],[Facebook]]/I188</f>
        <v>0.36378945719432915</v>
      </c>
      <c r="K195" s="6">
        <f>Table3[[#This Row],[Youtube]]/I188</f>
        <v>0.27284209289574685</v>
      </c>
      <c r="L195" s="6">
        <f>Table3[[#This Row],[Twitter]]/I188</f>
        <v>0.11115789508378268</v>
      </c>
      <c r="M195" s="6">
        <f>Table3[[#This Row],[Others]]/I188</f>
        <v>0.26273685173796613</v>
      </c>
      <c r="N195" s="6">
        <f>Table3[[#This Row],[Listing]]/I188-1</f>
        <v>1.0526296911824717E-2</v>
      </c>
      <c r="O195" s="6">
        <f>VLOOKUP(Table3[[#This Row],[Date]],Table1[[#All],[Date]:[Order Change with respect to same day last week]],13,FALSE)</f>
        <v>9.6160692596560127E-2</v>
      </c>
    </row>
    <row r="196" spans="2:15" x14ac:dyDescent="0.3">
      <c r="B196" s="10">
        <v>43659</v>
      </c>
      <c r="C196" s="29">
        <f>Table3[[#This Row],[Date]]</f>
        <v>43659</v>
      </c>
      <c r="D196" s="10">
        <f>Table3[[#This Row],[Date]]-7</f>
        <v>43652</v>
      </c>
      <c r="E196" s="2">
        <v>16160310</v>
      </c>
      <c r="F196" s="2">
        <v>12120232</v>
      </c>
      <c r="G196" s="2">
        <v>4937872</v>
      </c>
      <c r="H196" s="18">
        <v>11671335</v>
      </c>
      <c r="I196" s="26">
        <f>Table3[[#This Row],[Facebook]]+Table3[[#This Row],[Youtube]]+Table3[[#This Row],[Twitter]]+Table3[[#This Row],[Others]]</f>
        <v>44889749</v>
      </c>
      <c r="J196" s="6">
        <f>Table3[[#This Row],[Facebook]]/I189</f>
        <v>0.36000000801964832</v>
      </c>
      <c r="K196" s="6">
        <f>Table3[[#This Row],[Youtube]]/I189</f>
        <v>0.2699999948763358</v>
      </c>
      <c r="L196" s="6">
        <f>Table3[[#This Row],[Twitter]]/I189</f>
        <v>0.10999999131204766</v>
      </c>
      <c r="M196" s="6">
        <f>Table3[[#This Row],[Others]]/I189</f>
        <v>0.26000000579196825</v>
      </c>
      <c r="N196" s="6">
        <f>Table3[[#This Row],[Listing]]/I189-1</f>
        <v>0</v>
      </c>
      <c r="O196" s="6">
        <f>VLOOKUP(Table3[[#This Row],[Date]],Table1[[#All],[Date]:[Order Change with respect to same day last week]],13,FALSE)</f>
        <v>9.2529574645995316E-2</v>
      </c>
    </row>
    <row r="197" spans="2:15" x14ac:dyDescent="0.3">
      <c r="B197" s="10">
        <v>43660</v>
      </c>
      <c r="C197" s="29">
        <f>Table3[[#This Row],[Date]]</f>
        <v>43660</v>
      </c>
      <c r="D197" s="10">
        <f>Table3[[#This Row],[Date]]-7</f>
        <v>43653</v>
      </c>
      <c r="E197" s="2">
        <v>15513897</v>
      </c>
      <c r="F197" s="2">
        <v>11635423</v>
      </c>
      <c r="G197" s="2">
        <v>4740357</v>
      </c>
      <c r="H197" s="18">
        <v>11204481</v>
      </c>
      <c r="I197" s="26">
        <f>Table3[[#This Row],[Facebook]]+Table3[[#This Row],[Youtube]]+Table3[[#This Row],[Twitter]]+Table3[[#This Row],[Others]]</f>
        <v>43094158</v>
      </c>
      <c r="J197" s="6">
        <f>Table3[[#This Row],[Facebook]]/I190</f>
        <v>0.35628865828801726</v>
      </c>
      <c r="K197" s="6">
        <f>Table3[[#This Row],[Youtube]]/I190</f>
        <v>0.26721649945745657</v>
      </c>
      <c r="L197" s="6">
        <f>Table3[[#This Row],[Twitter]]/I190</f>
        <v>0.10886596935226595</v>
      </c>
      <c r="M197" s="6">
        <f>Table3[[#This Row],[Others]]/I190</f>
        <v>0.25731958271371674</v>
      </c>
      <c r="N197" s="6">
        <f>Table3[[#This Row],[Listing]]/I190-1</f>
        <v>-1.0309290188543541E-2</v>
      </c>
      <c r="O197" s="6">
        <f>VLOOKUP(Table3[[#This Row],[Date]],Table1[[#All],[Date]:[Order Change with respect to same day last week]],13,FALSE)</f>
        <v>0.10363807913342882</v>
      </c>
    </row>
    <row r="198" spans="2:15" x14ac:dyDescent="0.3">
      <c r="B198" s="10">
        <v>43661</v>
      </c>
      <c r="C198" s="29">
        <f>Table3[[#This Row],[Date]]</f>
        <v>43661</v>
      </c>
      <c r="D198" s="10">
        <f>Table3[[#This Row],[Date]]-7</f>
        <v>43654</v>
      </c>
      <c r="E198" s="2">
        <v>7740060</v>
      </c>
      <c r="F198" s="2">
        <v>5805045</v>
      </c>
      <c r="G198" s="2">
        <v>2365018</v>
      </c>
      <c r="H198" s="18">
        <v>5590043</v>
      </c>
      <c r="I198" s="26">
        <f>Table3[[#This Row],[Facebook]]+Table3[[#This Row],[Youtube]]+Table3[[#This Row],[Twitter]]+Table3[[#This Row],[Others]]</f>
        <v>21500166</v>
      </c>
      <c r="J198" s="6">
        <f>Table3[[#This Row],[Facebook]]/I191</f>
        <v>0.36367349102043545</v>
      </c>
      <c r="K198" s="6">
        <f>Table3[[#This Row],[Youtube]]/I191</f>
        <v>0.27275511826532661</v>
      </c>
      <c r="L198" s="6">
        <f>Table3[[#This Row],[Twitter]]/I191</f>
        <v>0.11112243992761919</v>
      </c>
      <c r="M198" s="6">
        <f>Table3[[#This Row],[Others]]/I191</f>
        <v>0.26265306118613396</v>
      </c>
      <c r="N198" s="6">
        <f>Table3[[#This Row],[Listing]]/I191-1</f>
        <v>1.0204110399515187E-2</v>
      </c>
      <c r="O198" s="6">
        <f>VLOOKUP(Table3[[#This Row],[Date]],Table1[[#All],[Date]:[Order Change with respect to same day last week]],13,FALSE)</f>
        <v>1.1029829667104307E-2</v>
      </c>
    </row>
    <row r="199" spans="2:15" x14ac:dyDescent="0.3">
      <c r="B199" s="10">
        <v>43662</v>
      </c>
      <c r="C199" s="29">
        <f>Table3[[#This Row],[Date]]</f>
        <v>43662</v>
      </c>
      <c r="D199" s="10">
        <f>Table3[[#This Row],[Date]]-7</f>
        <v>43655</v>
      </c>
      <c r="E199" s="2">
        <v>7427330</v>
      </c>
      <c r="F199" s="2">
        <v>5570497</v>
      </c>
      <c r="G199" s="2">
        <v>2269462</v>
      </c>
      <c r="H199" s="18">
        <v>5364183</v>
      </c>
      <c r="I199" s="26">
        <f>Table3[[#This Row],[Facebook]]+Table3[[#This Row],[Youtube]]+Table3[[#This Row],[Twitter]]+Table3[[#This Row],[Others]]</f>
        <v>20631472</v>
      </c>
      <c r="J199" s="6">
        <f>Table3[[#This Row],[Facebook]]/I192</f>
        <v>0.32571430200272289</v>
      </c>
      <c r="K199" s="6">
        <f>Table3[[#This Row],[Youtube]]/I192</f>
        <v>0.24428570457529983</v>
      </c>
      <c r="L199" s="6">
        <f>Table3[[#This Row],[Twitter]]/I192</f>
        <v>9.9523816937136689E-2</v>
      </c>
      <c r="M199" s="6">
        <f>Table3[[#This Row],[Others]]/I192</f>
        <v>0.23523811674718531</v>
      </c>
      <c r="N199" s="6">
        <f>Table3[[#This Row],[Listing]]/I192-1</f>
        <v>-9.5238059737655312E-2</v>
      </c>
      <c r="O199" s="6">
        <f>VLOOKUP(Table3[[#This Row],[Date]],Table1[[#All],[Date]:[Order Change with respect to same day last week]],13,FALSE)</f>
        <v>-0.63082013655867986</v>
      </c>
    </row>
    <row r="200" spans="2:15" x14ac:dyDescent="0.3">
      <c r="B200" s="10">
        <v>43663</v>
      </c>
      <c r="C200" s="29">
        <f>Table3[[#This Row],[Date]]</f>
        <v>43663</v>
      </c>
      <c r="D200" s="10">
        <f>Table3[[#This Row],[Date]]-7</f>
        <v>43656</v>
      </c>
      <c r="E200" s="2">
        <v>7740060</v>
      </c>
      <c r="F200" s="2">
        <v>5805045</v>
      </c>
      <c r="G200" s="2">
        <v>2365018</v>
      </c>
      <c r="H200" s="18">
        <v>5590043</v>
      </c>
      <c r="I200" s="26">
        <f>Table3[[#This Row],[Facebook]]+Table3[[#This Row],[Youtube]]+Table3[[#This Row],[Twitter]]+Table3[[#This Row],[Others]]</f>
        <v>21500166</v>
      </c>
      <c r="J200" s="6">
        <f>Table3[[#This Row],[Facebook]]/I193</f>
        <v>0.33942860225130633</v>
      </c>
      <c r="K200" s="6">
        <f>Table3[[#This Row],[Youtube]]/I193</f>
        <v>0.25457145168847978</v>
      </c>
      <c r="L200" s="6">
        <f>Table3[[#This Row],[Twitter]]/I193</f>
        <v>0.10371428051451539</v>
      </c>
      <c r="M200" s="6">
        <f>Table3[[#This Row],[Others]]/I193</f>
        <v>0.24514286478589303</v>
      </c>
      <c r="N200" s="6">
        <f>Table3[[#This Row],[Listing]]/I193-1</f>
        <v>-5.714280075980549E-2</v>
      </c>
      <c r="O200" s="6">
        <f>VLOOKUP(Table3[[#This Row],[Date]],Table1[[#All],[Date]:[Order Change with respect to same day last week]],13,FALSE)</f>
        <v>-0.14638004814298977</v>
      </c>
    </row>
    <row r="201" spans="2:15" x14ac:dyDescent="0.3">
      <c r="B201" s="10">
        <v>43664</v>
      </c>
      <c r="C201" s="29">
        <f>Table3[[#This Row],[Date]]</f>
        <v>43664</v>
      </c>
      <c r="D201" s="10">
        <f>Table3[[#This Row],[Date]]-7</f>
        <v>43657</v>
      </c>
      <c r="E201" s="2">
        <v>7974607</v>
      </c>
      <c r="F201" s="2">
        <v>5980955</v>
      </c>
      <c r="G201" s="2">
        <v>2436685</v>
      </c>
      <c r="H201" s="18">
        <v>5759438</v>
      </c>
      <c r="I201" s="26">
        <f>Table3[[#This Row],[Facebook]]+Table3[[#This Row],[Youtube]]+Table3[[#This Row],[Twitter]]+Table3[[#This Row],[Others]]</f>
        <v>22151685</v>
      </c>
      <c r="J201" s="6">
        <f>Table3[[#This Row],[Facebook]]/I194</f>
        <v>0.37090908972516773</v>
      </c>
      <c r="K201" s="6">
        <f>Table3[[#This Row],[Youtube]]/I194</f>
        <v>0.2781818056660586</v>
      </c>
      <c r="L201" s="6">
        <f>Table3[[#This Row],[Twitter]]/I194</f>
        <v>0.11333331100792431</v>
      </c>
      <c r="M201" s="6">
        <f>Table3[[#This Row],[Others]]/I194</f>
        <v>0.26787876893601659</v>
      </c>
      <c r="N201" s="6">
        <f>Table3[[#This Row],[Listing]]/I194-1</f>
        <v>3.0302975335167126E-2</v>
      </c>
      <c r="O201" s="6">
        <f>VLOOKUP(Table3[[#This Row],[Date]],Table1[[#All],[Date]:[Order Change with respect to same day last week]],13,FALSE)</f>
        <v>7.9780559580538757E-2</v>
      </c>
    </row>
    <row r="202" spans="2:15" x14ac:dyDescent="0.3">
      <c r="B202" s="10">
        <v>43665</v>
      </c>
      <c r="C202" s="29">
        <f>Table3[[#This Row],[Date]]</f>
        <v>43665</v>
      </c>
      <c r="D202" s="10">
        <f>Table3[[#This Row],[Date]]-7</f>
        <v>43658</v>
      </c>
      <c r="E202" s="2">
        <v>8130972</v>
      </c>
      <c r="F202" s="2">
        <v>6098229</v>
      </c>
      <c r="G202" s="2">
        <v>2484463</v>
      </c>
      <c r="H202" s="18">
        <v>5872368</v>
      </c>
      <c r="I202" s="26">
        <f>Table3[[#This Row],[Facebook]]+Table3[[#This Row],[Youtube]]+Table3[[#This Row],[Twitter]]+Table3[[#This Row],[Others]]</f>
        <v>22586032</v>
      </c>
      <c r="J202" s="6">
        <f>Table3[[#This Row],[Facebook]]/I195</f>
        <v>0.39000002158413655</v>
      </c>
      <c r="K202" s="6">
        <f>Table3[[#This Row],[Youtube]]/I195</f>
        <v>0.2925000161881024</v>
      </c>
      <c r="L202" s="6">
        <f>Table3[[#This Row],[Twitter]]/I195</f>
        <v>0.11916664128532094</v>
      </c>
      <c r="M202" s="6">
        <f>Table3[[#This Row],[Others]]/I195</f>
        <v>0.28166665027871118</v>
      </c>
      <c r="N202" s="6">
        <f>Table3[[#This Row],[Listing]]/I195-1</f>
        <v>8.3333329336271023E-2</v>
      </c>
      <c r="O202" s="6">
        <f>VLOOKUP(Table3[[#This Row],[Date]],Table1[[#All],[Date]:[Order Change with respect to same day last week]],13,FALSE)</f>
        <v>8.3752028081066632E-2</v>
      </c>
    </row>
    <row r="203" spans="2:15" x14ac:dyDescent="0.3">
      <c r="B203" s="10">
        <v>43666</v>
      </c>
      <c r="C203" s="29">
        <f>Table3[[#This Row],[Date]]</f>
        <v>43666</v>
      </c>
      <c r="D203" s="10">
        <f>Table3[[#This Row],[Date]]-7</f>
        <v>43659</v>
      </c>
      <c r="E203" s="2">
        <v>15998707</v>
      </c>
      <c r="F203" s="2">
        <v>11999030</v>
      </c>
      <c r="G203" s="2">
        <v>4888493</v>
      </c>
      <c r="H203" s="18">
        <v>11554621</v>
      </c>
      <c r="I203" s="26">
        <f>Table3[[#This Row],[Facebook]]+Table3[[#This Row],[Youtube]]+Table3[[#This Row],[Twitter]]+Table3[[#This Row],[Others]]</f>
        <v>44440851</v>
      </c>
      <c r="J203" s="6">
        <f>Table3[[#This Row],[Facebook]]/I196</f>
        <v>0.35640001016713191</v>
      </c>
      <c r="K203" s="6">
        <f>Table3[[#This Row],[Youtube]]/I196</f>
        <v>0.26730000205614873</v>
      </c>
      <c r="L203" s="6">
        <f>Table3[[#This Row],[Twitter]]/I196</f>
        <v>0.10889998516142294</v>
      </c>
      <c r="M203" s="6">
        <f>Table3[[#This Row],[Others]]/I196</f>
        <v>0.25739999125412799</v>
      </c>
      <c r="N203" s="6">
        <f>Table3[[#This Row],[Listing]]/I196-1</f>
        <v>-1.0000011361168459E-2</v>
      </c>
      <c r="O203" s="6">
        <f>VLOOKUP(Table3[[#This Row],[Date]],Table1[[#All],[Date]:[Order Change with respect to same day last week]],13,FALSE)</f>
        <v>-9.6020706524949762E-2</v>
      </c>
    </row>
    <row r="204" spans="2:15" x14ac:dyDescent="0.3">
      <c r="B204" s="10">
        <v>43667</v>
      </c>
      <c r="C204" s="29">
        <f>Table3[[#This Row],[Date]]</f>
        <v>43667</v>
      </c>
      <c r="D204" s="10">
        <f>Table3[[#This Row],[Date]]-7</f>
        <v>43660</v>
      </c>
      <c r="E204" s="2">
        <v>15352294</v>
      </c>
      <c r="F204" s="2">
        <v>11514221</v>
      </c>
      <c r="G204" s="2">
        <v>4690978</v>
      </c>
      <c r="H204" s="18">
        <v>11087768</v>
      </c>
      <c r="I204" s="26">
        <f>Table3[[#This Row],[Facebook]]+Table3[[#This Row],[Youtube]]+Table3[[#This Row],[Twitter]]+Table3[[#This Row],[Others]]</f>
        <v>42645261</v>
      </c>
      <c r="J204" s="6">
        <f>Table3[[#This Row],[Facebook]]/I197</f>
        <v>0.35625000493106279</v>
      </c>
      <c r="K204" s="6">
        <f>Table3[[#This Row],[Youtube]]/I197</f>
        <v>0.26718751530079787</v>
      </c>
      <c r="L204" s="6">
        <f>Table3[[#This Row],[Twitter]]/I197</f>
        <v>0.10885415141421258</v>
      </c>
      <c r="M204" s="6">
        <f>Table3[[#This Row],[Others]]/I197</f>
        <v>0.25729167280632331</v>
      </c>
      <c r="N204" s="6">
        <f>Table3[[#This Row],[Listing]]/I197-1</f>
        <v>-1.0416655547603404E-2</v>
      </c>
      <c r="O204" s="6">
        <f>VLOOKUP(Table3[[#This Row],[Date]],Table1[[#All],[Date]:[Order Change with respect to same day last week]],13,FALSE)</f>
        <v>-0.14096703779861175</v>
      </c>
    </row>
    <row r="205" spans="2:15" x14ac:dyDescent="0.3">
      <c r="B205" s="10">
        <v>43668</v>
      </c>
      <c r="C205" s="29">
        <f>Table3[[#This Row],[Date]]</f>
        <v>43668</v>
      </c>
      <c r="D205" s="10">
        <f>Table3[[#This Row],[Date]]-7</f>
        <v>43661</v>
      </c>
      <c r="E205" s="2">
        <v>7740060</v>
      </c>
      <c r="F205" s="2">
        <v>5805045</v>
      </c>
      <c r="G205" s="2">
        <v>2365018</v>
      </c>
      <c r="H205" s="18">
        <v>5590043</v>
      </c>
      <c r="I205" s="26">
        <f>Table3[[#This Row],[Facebook]]+Table3[[#This Row],[Youtube]]+Table3[[#This Row],[Twitter]]+Table3[[#This Row],[Others]]</f>
        <v>21500166</v>
      </c>
      <c r="J205" s="6">
        <f>Table3[[#This Row],[Facebook]]/I198</f>
        <v>0.36000001116270453</v>
      </c>
      <c r="K205" s="6">
        <f>Table3[[#This Row],[Youtube]]/I198</f>
        <v>0.27000000837202837</v>
      </c>
      <c r="L205" s="6">
        <f>Table3[[#This Row],[Twitter]]/I198</f>
        <v>0.10999998790707011</v>
      </c>
      <c r="M205" s="6">
        <f>Table3[[#This Row],[Others]]/I198</f>
        <v>0.259999992558197</v>
      </c>
      <c r="N205" s="6">
        <f>Table3[[#This Row],[Listing]]/I198-1</f>
        <v>0</v>
      </c>
      <c r="O205" s="6">
        <f>VLOOKUP(Table3[[#This Row],[Date]],Table1[[#All],[Date]:[Order Change with respect to same day last week]],13,FALSE)</f>
        <v>-9.0266927359072824E-3</v>
      </c>
    </row>
    <row r="206" spans="2:15" x14ac:dyDescent="0.3">
      <c r="B206" s="10">
        <v>43669</v>
      </c>
      <c r="C206" s="29">
        <f>Table3[[#This Row],[Date]]</f>
        <v>43669</v>
      </c>
      <c r="D206" s="10">
        <f>Table3[[#This Row],[Date]]-7</f>
        <v>43662</v>
      </c>
      <c r="E206" s="2">
        <v>7661877</v>
      </c>
      <c r="F206" s="2">
        <v>5746408</v>
      </c>
      <c r="G206" s="2">
        <v>2341129</v>
      </c>
      <c r="H206" s="18">
        <v>5533578</v>
      </c>
      <c r="I206" s="26">
        <f>Table3[[#This Row],[Facebook]]+Table3[[#This Row],[Youtube]]+Table3[[#This Row],[Twitter]]+Table3[[#This Row],[Others]]</f>
        <v>21282992</v>
      </c>
      <c r="J206" s="6">
        <f>Table3[[#This Row],[Facebook]]/I199</f>
        <v>0.37136841229748413</v>
      </c>
      <c r="K206" s="6">
        <f>Table3[[#This Row],[Youtube]]/I199</f>
        <v>0.27852632134052285</v>
      </c>
      <c r="L206" s="6">
        <f>Table3[[#This Row],[Twitter]]/I199</f>
        <v>0.11347367749620579</v>
      </c>
      <c r="M206" s="6">
        <f>Table3[[#This Row],[Others]]/I199</f>
        <v>0.26821052807090062</v>
      </c>
      <c r="N206" s="6">
        <f>Table3[[#This Row],[Listing]]/I199-1</f>
        <v>3.1578939205113343E-2</v>
      </c>
      <c r="O206" s="6">
        <f>VLOOKUP(Table3[[#This Row],[Date]],Table1[[#All],[Date]:[Order Change with respect to same day last week]],13,FALSE)</f>
        <v>1.3503180372102532</v>
      </c>
    </row>
    <row r="207" spans="2:15" x14ac:dyDescent="0.3">
      <c r="B207" s="10">
        <v>43670</v>
      </c>
      <c r="C207" s="29">
        <f>Table3[[#This Row],[Date]]</f>
        <v>43670</v>
      </c>
      <c r="D207" s="10">
        <f>Table3[[#This Row],[Date]]-7</f>
        <v>43663</v>
      </c>
      <c r="E207" s="2">
        <v>7896424</v>
      </c>
      <c r="F207" s="2">
        <v>5922318</v>
      </c>
      <c r="G207" s="2">
        <v>2412796</v>
      </c>
      <c r="H207" s="18">
        <v>5702973</v>
      </c>
      <c r="I207" s="26">
        <f>Table3[[#This Row],[Facebook]]+Table3[[#This Row],[Youtube]]+Table3[[#This Row],[Twitter]]+Table3[[#This Row],[Others]]</f>
        <v>21934511</v>
      </c>
      <c r="J207" s="6">
        <f>Table3[[#This Row],[Facebook]]/I200</f>
        <v>0.36727269919683408</v>
      </c>
      <c r="K207" s="6">
        <f>Table3[[#This Row],[Youtube]]/I200</f>
        <v>0.27545452439762558</v>
      </c>
      <c r="L207" s="6">
        <f>Table3[[#This Row],[Twitter]]/I200</f>
        <v>0.11222220330763957</v>
      </c>
      <c r="M207" s="6">
        <f>Table3[[#This Row],[Others]]/I200</f>
        <v>0.26525251014341006</v>
      </c>
      <c r="N207" s="6">
        <f>Table3[[#This Row],[Listing]]/I200-1</f>
        <v>2.0201937045509322E-2</v>
      </c>
      <c r="O207" s="6">
        <f>VLOOKUP(Table3[[#This Row],[Date]],Table1[[#All],[Date]:[Order Change with respect to same day last week]],13,FALSE)</f>
        <v>9.2763758052085699E-3</v>
      </c>
    </row>
    <row r="208" spans="2:15" x14ac:dyDescent="0.3">
      <c r="B208" s="10">
        <v>43671</v>
      </c>
      <c r="C208" s="29">
        <f>Table3[[#This Row],[Date]]</f>
        <v>43671</v>
      </c>
      <c r="D208" s="10">
        <f>Table3[[#This Row],[Date]]-7</f>
        <v>43664</v>
      </c>
      <c r="E208" s="2">
        <v>7427330</v>
      </c>
      <c r="F208" s="2">
        <v>5570497</v>
      </c>
      <c r="G208" s="2">
        <v>2269462</v>
      </c>
      <c r="H208" s="18">
        <v>5364183</v>
      </c>
      <c r="I208" s="26">
        <f>Table3[[#This Row],[Facebook]]+Table3[[#This Row],[Youtube]]+Table3[[#This Row],[Twitter]]+Table3[[#This Row],[Others]]</f>
        <v>20631472</v>
      </c>
      <c r="J208" s="6">
        <f>Table3[[#This Row],[Facebook]]/I201</f>
        <v>0.33529413225224175</v>
      </c>
      <c r="K208" s="6">
        <f>Table3[[#This Row],[Youtube]]/I201</f>
        <v>0.25147057661753497</v>
      </c>
      <c r="L208" s="6">
        <f>Table3[[#This Row],[Twitter]]/I201</f>
        <v>0.10245098736281236</v>
      </c>
      <c r="M208" s="6">
        <f>Table3[[#This Row],[Others]]/I201</f>
        <v>0.24215688332512855</v>
      </c>
      <c r="N208" s="6">
        <f>Table3[[#This Row],[Listing]]/I201-1</f>
        <v>-6.8627420442282427E-2</v>
      </c>
      <c r="O208" s="6">
        <f>VLOOKUP(Table3[[#This Row],[Date]],Table1[[#All],[Date]:[Order Change with respect to same day last week]],13,FALSE)</f>
        <v>-0.10337316478461622</v>
      </c>
    </row>
    <row r="209" spans="2:15" x14ac:dyDescent="0.3">
      <c r="B209" s="10">
        <v>43672</v>
      </c>
      <c r="C209" s="29">
        <f>Table3[[#This Row],[Date]]</f>
        <v>43672</v>
      </c>
      <c r="D209" s="10">
        <f>Table3[[#This Row],[Date]]-7</f>
        <v>43665</v>
      </c>
      <c r="E209" s="2">
        <v>7583695</v>
      </c>
      <c r="F209" s="2">
        <v>5687771</v>
      </c>
      <c r="G209" s="2">
        <v>2317240</v>
      </c>
      <c r="H209" s="18">
        <v>5477113</v>
      </c>
      <c r="I209" s="26">
        <f>Table3[[#This Row],[Facebook]]+Table3[[#This Row],[Youtube]]+Table3[[#This Row],[Twitter]]+Table3[[#This Row],[Others]]</f>
        <v>21065819</v>
      </c>
      <c r="J209" s="6">
        <f>Table3[[#This Row],[Facebook]]/I202</f>
        <v>0.33576924888798526</v>
      </c>
      <c r="K209" s="6">
        <f>Table3[[#This Row],[Youtube]]/I202</f>
        <v>0.25182692559720093</v>
      </c>
      <c r="L209" s="6">
        <f>Table3[[#This Row],[Twitter]]/I202</f>
        <v>0.10259615323311327</v>
      </c>
      <c r="M209" s="6">
        <f>Table3[[#This Row],[Others]]/I202</f>
        <v>0.24250001062603649</v>
      </c>
      <c r="N209" s="6">
        <f>Table3[[#This Row],[Listing]]/I202-1</f>
        <v>-6.7307661655664042E-2</v>
      </c>
      <c r="O209" s="6">
        <f>VLOOKUP(Table3[[#This Row],[Date]],Table1[[#All],[Date]:[Order Change with respect to same day last week]],13,FALSE)</f>
        <v>-0.16445501347909486</v>
      </c>
    </row>
    <row r="210" spans="2:15" x14ac:dyDescent="0.3">
      <c r="B210" s="10">
        <v>43673</v>
      </c>
      <c r="C210" s="29">
        <f>Table3[[#This Row],[Date]]</f>
        <v>43673</v>
      </c>
      <c r="D210" s="10">
        <f>Table3[[#This Row],[Date]]-7</f>
        <v>43666</v>
      </c>
      <c r="E210" s="2">
        <v>16160310</v>
      </c>
      <c r="F210" s="2">
        <v>12120232</v>
      </c>
      <c r="G210" s="2">
        <v>4937872</v>
      </c>
      <c r="H210" s="18">
        <v>11671335</v>
      </c>
      <c r="I210" s="26">
        <f>Table3[[#This Row],[Facebook]]+Table3[[#This Row],[Youtube]]+Table3[[#This Row],[Twitter]]+Table3[[#This Row],[Others]]</f>
        <v>44889749</v>
      </c>
      <c r="J210" s="6">
        <f>Table3[[#This Row],[Facebook]]/I203</f>
        <v>0.36363637591008324</v>
      </c>
      <c r="K210" s="6">
        <f>Table3[[#This Row],[Youtube]]/I203</f>
        <v>0.27272727068165281</v>
      </c>
      <c r="L210" s="6">
        <f>Table3[[#This Row],[Twitter]]/I203</f>
        <v>0.11111110361050466</v>
      </c>
      <c r="M210" s="6">
        <f>Table3[[#This Row],[Others]]/I203</f>
        <v>0.26262627149061568</v>
      </c>
      <c r="N210" s="6">
        <f>Table3[[#This Row],[Listing]]/I203-1</f>
        <v>1.0101021692856316E-2</v>
      </c>
      <c r="O210" s="6">
        <f>VLOOKUP(Table3[[#This Row],[Date]],Table1[[#All],[Date]:[Order Change with respect to same day last week]],13,FALSE)</f>
        <v>-1.7555963718715928E-2</v>
      </c>
    </row>
    <row r="211" spans="2:15" x14ac:dyDescent="0.3">
      <c r="B211" s="10">
        <v>43674</v>
      </c>
      <c r="C211" s="29">
        <f>Table3[[#This Row],[Date]]</f>
        <v>43674</v>
      </c>
      <c r="D211" s="10">
        <f>Table3[[#This Row],[Date]]-7</f>
        <v>43667</v>
      </c>
      <c r="E211" s="2">
        <v>15675500</v>
      </c>
      <c r="F211" s="2">
        <v>11756625</v>
      </c>
      <c r="G211" s="2">
        <v>4789736</v>
      </c>
      <c r="H211" s="18">
        <v>11321195</v>
      </c>
      <c r="I211" s="26">
        <f>Table3[[#This Row],[Facebook]]+Table3[[#This Row],[Youtube]]+Table3[[#This Row],[Twitter]]+Table3[[#This Row],[Others]]</f>
        <v>43543056</v>
      </c>
      <c r="J211" s="6">
        <f>Table3[[#This Row],[Facebook]]/I204</f>
        <v>0.36757894388311985</v>
      </c>
      <c r="K211" s="6">
        <f>Table3[[#This Row],[Youtube]]/I204</f>
        <v>0.27568420791233988</v>
      </c>
      <c r="L211" s="6">
        <f>Table3[[#This Row],[Twitter]]/I204</f>
        <v>0.11231578580325725</v>
      </c>
      <c r="M211" s="6">
        <f>Table3[[#This Row],[Others]]/I204</f>
        <v>0.26547369472073346</v>
      </c>
      <c r="N211" s="6">
        <f>Table3[[#This Row],[Listing]]/I204-1</f>
        <v>2.1052632319450426E-2</v>
      </c>
      <c r="O211" s="6">
        <f>VLOOKUP(Table3[[#This Row],[Date]],Table1[[#All],[Date]:[Order Change with respect to same day last week]],13,FALSE)</f>
        <v>7.3212154268398777E-2</v>
      </c>
    </row>
    <row r="212" spans="2:15" x14ac:dyDescent="0.3">
      <c r="B212" s="10">
        <v>43675</v>
      </c>
      <c r="C212" s="29">
        <f>Table3[[#This Row],[Date]]</f>
        <v>43675</v>
      </c>
      <c r="D212" s="10">
        <f>Table3[[#This Row],[Date]]-7</f>
        <v>43668</v>
      </c>
      <c r="E212" s="2">
        <v>7740060</v>
      </c>
      <c r="F212" s="2">
        <v>5805045</v>
      </c>
      <c r="G212" s="2">
        <v>2365018</v>
      </c>
      <c r="H212" s="18">
        <v>5590043</v>
      </c>
      <c r="I212" s="26">
        <f>Table3[[#This Row],[Facebook]]+Table3[[#This Row],[Youtube]]+Table3[[#This Row],[Twitter]]+Table3[[#This Row],[Others]]</f>
        <v>21500166</v>
      </c>
      <c r="J212" s="6">
        <f>Table3[[#This Row],[Facebook]]/I205</f>
        <v>0.36000001116270453</v>
      </c>
      <c r="K212" s="6">
        <f>Table3[[#This Row],[Youtube]]/I205</f>
        <v>0.27000000837202837</v>
      </c>
      <c r="L212" s="6">
        <f>Table3[[#This Row],[Twitter]]/I205</f>
        <v>0.10999998790707011</v>
      </c>
      <c r="M212" s="6">
        <f>Table3[[#This Row],[Others]]/I205</f>
        <v>0.259999992558197</v>
      </c>
      <c r="N212" s="6">
        <f>Table3[[#This Row],[Listing]]/I205-1</f>
        <v>0</v>
      </c>
      <c r="O212" s="6">
        <f>VLOOKUP(Table3[[#This Row],[Date]],Table1[[#All],[Date]:[Order Change with respect to same day last week]],13,FALSE)</f>
        <v>8.6768603846072434E-3</v>
      </c>
    </row>
    <row r="213" spans="2:15" x14ac:dyDescent="0.3">
      <c r="B213" s="10">
        <v>43676</v>
      </c>
      <c r="C213" s="29">
        <f>Table3[[#This Row],[Date]]</f>
        <v>43676</v>
      </c>
      <c r="D213" s="10">
        <f>Table3[[#This Row],[Date]]-7</f>
        <v>43669</v>
      </c>
      <c r="E213" s="2">
        <v>7505512</v>
      </c>
      <c r="F213" s="2">
        <v>5629134</v>
      </c>
      <c r="G213" s="2">
        <v>2293351</v>
      </c>
      <c r="H213" s="18">
        <v>5420648</v>
      </c>
      <c r="I213" s="26">
        <f>Table3[[#This Row],[Facebook]]+Table3[[#This Row],[Youtube]]+Table3[[#This Row],[Twitter]]+Table3[[#This Row],[Others]]</f>
        <v>20848645</v>
      </c>
      <c r="J213" s="6">
        <f>Table3[[#This Row],[Facebook]]/I206</f>
        <v>0.35265304803008901</v>
      </c>
      <c r="K213" s="6">
        <f>Table3[[#This Row],[Youtube]]/I206</f>
        <v>0.26448978602256673</v>
      </c>
      <c r="L213" s="6">
        <f>Table3[[#This Row],[Twitter]]/I206</f>
        <v>0.10775510322984663</v>
      </c>
      <c r="M213" s="6">
        <f>Table3[[#This Row],[Others]]/I206</f>
        <v>0.25469388890434203</v>
      </c>
      <c r="N213" s="6">
        <f>Table3[[#This Row],[Listing]]/I206-1</f>
        <v>-2.0408173813155628E-2</v>
      </c>
      <c r="O213" s="6">
        <f>VLOOKUP(Table3[[#This Row],[Date]],Table1[[#All],[Date]:[Order Change with respect to same day last week]],13,FALSE)</f>
        <v>3.064391629386698E-2</v>
      </c>
    </row>
    <row r="214" spans="2:15" x14ac:dyDescent="0.3">
      <c r="B214" s="10">
        <v>43677</v>
      </c>
      <c r="C214" s="29">
        <f>Table3[[#This Row],[Date]]</f>
        <v>43677</v>
      </c>
      <c r="D214" s="10">
        <f>Table3[[#This Row],[Date]]-7</f>
        <v>43670</v>
      </c>
      <c r="E214" s="2">
        <v>8052789</v>
      </c>
      <c r="F214" s="2">
        <v>6039592</v>
      </c>
      <c r="G214" s="2">
        <v>2460574</v>
      </c>
      <c r="H214" s="18">
        <v>5815903</v>
      </c>
      <c r="I214" s="26">
        <f>Table3[[#This Row],[Facebook]]+Table3[[#This Row],[Youtube]]+Table3[[#This Row],[Twitter]]+Table3[[#This Row],[Others]]</f>
        <v>22368858</v>
      </c>
      <c r="J214" s="6">
        <f>Table3[[#This Row],[Facebook]]/I207</f>
        <v>0.36712872240461619</v>
      </c>
      <c r="K214" s="6">
        <f>Table3[[#This Row],[Youtube]]/I207</f>
        <v>0.27534655320102647</v>
      </c>
      <c r="L214" s="6">
        <f>Table3[[#This Row],[Twitter]]/I207</f>
        <v>0.1121782017388033</v>
      </c>
      <c r="M214" s="6">
        <f>Table3[[#This Row],[Others]]/I207</f>
        <v>0.26514851413829105</v>
      </c>
      <c r="N214" s="6">
        <f>Table3[[#This Row],[Listing]]/I207-1</f>
        <v>1.980199148273698E-2</v>
      </c>
      <c r="O214" s="6">
        <f>VLOOKUP(Table3[[#This Row],[Date]],Table1[[#All],[Date]:[Order Change with respect to same day last week]],13,FALSE)</f>
        <v>1.8893876057097803E-2</v>
      </c>
    </row>
    <row r="215" spans="2:15" x14ac:dyDescent="0.3">
      <c r="B215" s="10">
        <v>43678</v>
      </c>
      <c r="C215" s="29">
        <f>Table3[[#This Row],[Date]]</f>
        <v>43678</v>
      </c>
      <c r="D215" s="10">
        <f>Table3[[#This Row],[Date]]-7</f>
        <v>43671</v>
      </c>
      <c r="E215" s="2">
        <v>7974607</v>
      </c>
      <c r="F215" s="2">
        <v>5980955</v>
      </c>
      <c r="G215" s="2">
        <v>2436685</v>
      </c>
      <c r="H215" s="18">
        <v>5759438</v>
      </c>
      <c r="I215" s="26">
        <f>Table3[[#This Row],[Facebook]]+Table3[[#This Row],[Youtube]]+Table3[[#This Row],[Twitter]]+Table3[[#This Row],[Others]]</f>
        <v>22151685</v>
      </c>
      <c r="J215" s="6">
        <f>Table3[[#This Row],[Facebook]]/I208</f>
        <v>0.38652632250379421</v>
      </c>
      <c r="K215" s="6">
        <f>Table3[[#This Row],[Youtube]]/I208</f>
        <v>0.2898947297604359</v>
      </c>
      <c r="L215" s="6">
        <f>Table3[[#This Row],[Twitter]]/I208</f>
        <v>0.11810524232105203</v>
      </c>
      <c r="M215" s="6">
        <f>Table3[[#This Row],[Others]]/I208</f>
        <v>0.27915788073676956</v>
      </c>
      <c r="N215" s="6">
        <f>Table3[[#This Row],[Listing]]/I208-1</f>
        <v>7.3684175322051626E-2</v>
      </c>
      <c r="O215" s="6">
        <f>VLOOKUP(Table3[[#This Row],[Date]],Table1[[#All],[Date]:[Order Change with respect to same day last week]],13,FALSE)</f>
        <v>0.16231751902245817</v>
      </c>
    </row>
    <row r="216" spans="2:15" x14ac:dyDescent="0.3">
      <c r="B216" s="10">
        <v>43679</v>
      </c>
      <c r="C216" s="29">
        <f>Table3[[#This Row],[Date]]</f>
        <v>43679</v>
      </c>
      <c r="D216" s="10">
        <f>Table3[[#This Row],[Date]]-7</f>
        <v>43672</v>
      </c>
      <c r="E216" s="2">
        <v>8209154</v>
      </c>
      <c r="F216" s="2">
        <v>6156866</v>
      </c>
      <c r="G216" s="2">
        <v>2508352</v>
      </c>
      <c r="H216" s="18">
        <v>5928833</v>
      </c>
      <c r="I216" s="26">
        <f>Table3[[#This Row],[Facebook]]+Table3[[#This Row],[Youtube]]+Table3[[#This Row],[Twitter]]+Table3[[#This Row],[Others]]</f>
        <v>22803205</v>
      </c>
      <c r="J216" s="6">
        <f>Table3[[#This Row],[Facebook]]/I209</f>
        <v>0.38969071176392428</v>
      </c>
      <c r="K216" s="6">
        <f>Table3[[#This Row],[Youtube]]/I209</f>
        <v>0.2922680575580755</v>
      </c>
      <c r="L216" s="6">
        <f>Table3[[#This Row],[Twitter]]/I209</f>
        <v>0.11907213291825967</v>
      </c>
      <c r="M216" s="6">
        <f>Table3[[#This Row],[Others]]/I209</f>
        <v>0.28144327073160552</v>
      </c>
      <c r="N216" s="6">
        <f>Table3[[#This Row],[Listing]]/I209-1</f>
        <v>8.247417297186499E-2</v>
      </c>
      <c r="O216" s="6">
        <f>VLOOKUP(Table3[[#This Row],[Date]],Table1[[#All],[Date]:[Order Change with respect to same day last week]],13,FALSE)</f>
        <v>6.1115020545257748E-2</v>
      </c>
    </row>
    <row r="217" spans="2:15" x14ac:dyDescent="0.3">
      <c r="B217" s="10">
        <v>43680</v>
      </c>
      <c r="C217" s="29">
        <f>Table3[[#This Row],[Date]]</f>
        <v>43680</v>
      </c>
      <c r="D217" s="10">
        <f>Table3[[#This Row],[Date]]-7</f>
        <v>43673</v>
      </c>
      <c r="E217" s="2">
        <v>16321913</v>
      </c>
      <c r="F217" s="2">
        <v>12241435</v>
      </c>
      <c r="G217" s="2">
        <v>4987251</v>
      </c>
      <c r="H217" s="18">
        <v>11788048</v>
      </c>
      <c r="I217" s="26">
        <f>Table3[[#This Row],[Facebook]]+Table3[[#This Row],[Youtube]]+Table3[[#This Row],[Twitter]]+Table3[[#This Row],[Others]]</f>
        <v>45338647</v>
      </c>
      <c r="J217" s="6">
        <f>Table3[[#This Row],[Facebook]]/I210</f>
        <v>0.36360000587216473</v>
      </c>
      <c r="K217" s="6">
        <f>Table3[[#This Row],[Youtube]]/I210</f>
        <v>0.27270000997332378</v>
      </c>
      <c r="L217" s="6">
        <f>Table3[[#This Row],[Twitter]]/I210</f>
        <v>0.11109999746267238</v>
      </c>
      <c r="M217" s="6">
        <f>Table3[[#This Row],[Others]]/I210</f>
        <v>0.2625999980530076</v>
      </c>
      <c r="N217" s="6">
        <f>Table3[[#This Row],[Listing]]/I210-1</f>
        <v>1.0000011361168459E-2</v>
      </c>
      <c r="O217" s="6">
        <f>VLOOKUP(Table3[[#This Row],[Date]],Table1[[#All],[Date]:[Order Change with respect to same day last week]],13,FALSE)</f>
        <v>4.9113520787332776E-2</v>
      </c>
    </row>
    <row r="218" spans="2:15" x14ac:dyDescent="0.3">
      <c r="B218" s="10">
        <v>43681</v>
      </c>
      <c r="C218" s="29">
        <f>Table3[[#This Row],[Date]]</f>
        <v>43681</v>
      </c>
      <c r="D218" s="10">
        <f>Table3[[#This Row],[Date]]-7</f>
        <v>43674</v>
      </c>
      <c r="E218" s="2">
        <v>15837104</v>
      </c>
      <c r="F218" s="2">
        <v>11877828</v>
      </c>
      <c r="G218" s="2">
        <v>4839115</v>
      </c>
      <c r="H218" s="18">
        <v>11437908</v>
      </c>
      <c r="I218" s="26">
        <f>Table3[[#This Row],[Facebook]]+Table3[[#This Row],[Youtube]]+Table3[[#This Row],[Twitter]]+Table3[[#This Row],[Others]]</f>
        <v>43991955</v>
      </c>
      <c r="J218" s="6">
        <f>Table3[[#This Row],[Facebook]]/I211</f>
        <v>0.36371135732870929</v>
      </c>
      <c r="K218" s="6">
        <f>Table3[[#This Row],[Youtube]]/I211</f>
        <v>0.272783517996532</v>
      </c>
      <c r="L218" s="6">
        <f>Table3[[#This Row],[Twitter]]/I211</f>
        <v>0.11113402329868624</v>
      </c>
      <c r="M218" s="6">
        <f>Table3[[#This Row],[Others]]/I211</f>
        <v>0.26268041453039032</v>
      </c>
      <c r="N218" s="6">
        <f>Table3[[#This Row],[Listing]]/I211-1</f>
        <v>1.0309313154317934E-2</v>
      </c>
      <c r="O218" s="6">
        <f>VLOOKUP(Table3[[#This Row],[Date]],Table1[[#All],[Date]:[Order Change with respect to same day last week]],13,FALSE)</f>
        <v>1.0185488493980932E-2</v>
      </c>
    </row>
    <row r="219" spans="2:15" x14ac:dyDescent="0.3">
      <c r="B219" s="10">
        <v>43682</v>
      </c>
      <c r="C219" s="29">
        <f>Table3[[#This Row],[Date]]</f>
        <v>43682</v>
      </c>
      <c r="D219" s="10">
        <f>Table3[[#This Row],[Date]]-7</f>
        <v>43675</v>
      </c>
      <c r="E219" s="2">
        <v>8052789</v>
      </c>
      <c r="F219" s="2">
        <v>6039592</v>
      </c>
      <c r="G219" s="2">
        <v>2460574</v>
      </c>
      <c r="H219" s="18">
        <v>5815903</v>
      </c>
      <c r="I219" s="26">
        <f>Table3[[#This Row],[Facebook]]+Table3[[#This Row],[Youtube]]+Table3[[#This Row],[Twitter]]+Table3[[#This Row],[Others]]</f>
        <v>22368858</v>
      </c>
      <c r="J219" s="6">
        <f>Table3[[#This Row],[Facebook]]/I212</f>
        <v>0.37454543374223248</v>
      </c>
      <c r="K219" s="6">
        <f>Table3[[#This Row],[Youtube]]/I212</f>
        <v>0.28090908693449157</v>
      </c>
      <c r="L219" s="6">
        <f>Table3[[#This Row],[Twitter]]/I212</f>
        <v>0.11444441870820904</v>
      </c>
      <c r="M219" s="6">
        <f>Table3[[#This Row],[Others]]/I212</f>
        <v>0.27050502772862312</v>
      </c>
      <c r="N219" s="6">
        <f>Table3[[#This Row],[Listing]]/I212-1</f>
        <v>4.0403967113556316E-2</v>
      </c>
      <c r="O219" s="6">
        <f>VLOOKUP(Table3[[#This Row],[Date]],Table1[[#All],[Date]:[Order Change with respect to same day last week]],13,FALSE)</f>
        <v>-6.8627473639041092E-2</v>
      </c>
    </row>
    <row r="220" spans="2:15" x14ac:dyDescent="0.3">
      <c r="B220" s="10">
        <v>43683</v>
      </c>
      <c r="C220" s="29">
        <f>Table3[[#This Row],[Date]]</f>
        <v>43683</v>
      </c>
      <c r="D220" s="10">
        <f>Table3[[#This Row],[Date]]-7</f>
        <v>43676</v>
      </c>
      <c r="E220" s="2">
        <v>8130972</v>
      </c>
      <c r="F220" s="2">
        <v>6098229</v>
      </c>
      <c r="G220" s="2">
        <v>2484463</v>
      </c>
      <c r="H220" s="18">
        <v>5872368</v>
      </c>
      <c r="I220" s="26">
        <f>Table3[[#This Row],[Facebook]]+Table3[[#This Row],[Youtube]]+Table3[[#This Row],[Twitter]]+Table3[[#This Row],[Others]]</f>
        <v>22586032</v>
      </c>
      <c r="J220" s="6">
        <f>Table3[[#This Row],[Facebook]]/I213</f>
        <v>0.39000002158413655</v>
      </c>
      <c r="K220" s="6">
        <f>Table3[[#This Row],[Youtube]]/I213</f>
        <v>0.2925000161881024</v>
      </c>
      <c r="L220" s="6">
        <f>Table3[[#This Row],[Twitter]]/I213</f>
        <v>0.11916664128532094</v>
      </c>
      <c r="M220" s="6">
        <f>Table3[[#This Row],[Others]]/I213</f>
        <v>0.28166665027871118</v>
      </c>
      <c r="N220" s="6">
        <f>Table3[[#This Row],[Listing]]/I213-1</f>
        <v>8.3333329336271023E-2</v>
      </c>
      <c r="O220" s="6">
        <f>VLOOKUP(Table3[[#This Row],[Date]],Table1[[#All],[Date]:[Order Change with respect to same day last week]],13,FALSE)</f>
        <v>1.0841940708214315E-2</v>
      </c>
    </row>
    <row r="221" spans="2:15" x14ac:dyDescent="0.3">
      <c r="B221" s="10">
        <v>43684</v>
      </c>
      <c r="C221" s="29">
        <f>Table3[[#This Row],[Date]]</f>
        <v>43684</v>
      </c>
      <c r="D221" s="10">
        <f>Table3[[#This Row],[Date]]-7</f>
        <v>43677</v>
      </c>
      <c r="E221" s="2">
        <v>8130972</v>
      </c>
      <c r="F221" s="2">
        <v>6098229</v>
      </c>
      <c r="G221" s="2">
        <v>2484463</v>
      </c>
      <c r="H221" s="18">
        <v>5872368</v>
      </c>
      <c r="I221" s="26">
        <f>Table3[[#This Row],[Facebook]]+Table3[[#This Row],[Youtube]]+Table3[[#This Row],[Twitter]]+Table3[[#This Row],[Others]]</f>
        <v>22586032</v>
      </c>
      <c r="J221" s="6">
        <f>Table3[[#This Row],[Facebook]]/I214</f>
        <v>0.36349517708950541</v>
      </c>
      <c r="K221" s="6">
        <f>Table3[[#This Row],[Youtube]]/I214</f>
        <v>0.27262138281712905</v>
      </c>
      <c r="L221" s="6">
        <f>Table3[[#This Row],[Twitter]]/I214</f>
        <v>0.11106794097400949</v>
      </c>
      <c r="M221" s="6">
        <f>Table3[[#This Row],[Others]]/I214</f>
        <v>0.26252426476130342</v>
      </c>
      <c r="N221" s="6">
        <f>Table3[[#This Row],[Listing]]/I214-1</f>
        <v>9.7087656419474477E-3</v>
      </c>
      <c r="O221" s="6">
        <f>VLOOKUP(Table3[[#This Row],[Date]],Table1[[#All],[Date]:[Order Change with respect to same day last week]],13,FALSE)</f>
        <v>-0.10453264967348441</v>
      </c>
    </row>
    <row r="222" spans="2:15" x14ac:dyDescent="0.3">
      <c r="B222" s="10">
        <v>43685</v>
      </c>
      <c r="C222" s="29">
        <f>Table3[[#This Row],[Date]]</f>
        <v>43685</v>
      </c>
      <c r="D222" s="10">
        <f>Table3[[#This Row],[Date]]-7</f>
        <v>43678</v>
      </c>
      <c r="E222" s="2">
        <v>7505512</v>
      </c>
      <c r="F222" s="2">
        <v>5629134</v>
      </c>
      <c r="G222" s="2">
        <v>2293351</v>
      </c>
      <c r="H222" s="18">
        <v>5420648</v>
      </c>
      <c r="I222" s="26">
        <f>Table3[[#This Row],[Facebook]]+Table3[[#This Row],[Youtube]]+Table3[[#This Row],[Twitter]]+Table3[[#This Row],[Others]]</f>
        <v>20848645</v>
      </c>
      <c r="J222" s="6">
        <f>Table3[[#This Row],[Facebook]]/I215</f>
        <v>0.3388235251629842</v>
      </c>
      <c r="K222" s="6">
        <f>Table3[[#This Row],[Youtube]]/I215</f>
        <v>0.25411764387223817</v>
      </c>
      <c r="L222" s="6">
        <f>Table3[[#This Row],[Twitter]]/I215</f>
        <v>0.10352941548238881</v>
      </c>
      <c r="M222" s="6">
        <f>Table3[[#This Row],[Others]]/I215</f>
        <v>0.24470589934806314</v>
      </c>
      <c r="N222" s="6">
        <f>Table3[[#This Row],[Listing]]/I215-1</f>
        <v>-5.8823516134325682E-2</v>
      </c>
      <c r="O222" s="6">
        <f>VLOOKUP(Table3[[#This Row],[Date]],Table1[[#All],[Date]:[Order Change with respect to same day last week]],13,FALSE)</f>
        <v>-0.18102230670794195</v>
      </c>
    </row>
    <row r="223" spans="2:15" x14ac:dyDescent="0.3">
      <c r="B223" s="10">
        <v>43686</v>
      </c>
      <c r="C223" s="29">
        <f>Table3[[#This Row],[Date]]</f>
        <v>43686</v>
      </c>
      <c r="D223" s="10">
        <f>Table3[[#This Row],[Date]]-7</f>
        <v>43679</v>
      </c>
      <c r="E223" s="2">
        <v>8130972</v>
      </c>
      <c r="F223" s="2">
        <v>6098229</v>
      </c>
      <c r="G223" s="2">
        <v>2484463</v>
      </c>
      <c r="H223" s="18">
        <v>5872368</v>
      </c>
      <c r="I223" s="26">
        <f>Table3[[#This Row],[Facebook]]+Table3[[#This Row],[Youtube]]+Table3[[#This Row],[Twitter]]+Table3[[#This Row],[Others]]</f>
        <v>22586032</v>
      </c>
      <c r="J223" s="6">
        <f>Table3[[#This Row],[Facebook]]/I216</f>
        <v>0.35657145563529336</v>
      </c>
      <c r="K223" s="6">
        <f>Table3[[#This Row],[Youtube]]/I216</f>
        <v>0.26742859172647004</v>
      </c>
      <c r="L223" s="6">
        <f>Table3[[#This Row],[Twitter]]/I216</f>
        <v>0.10895235998623877</v>
      </c>
      <c r="M223" s="6">
        <f>Table3[[#This Row],[Others]]/I216</f>
        <v>0.2575237998342777</v>
      </c>
      <c r="N223" s="6">
        <f>Table3[[#This Row],[Listing]]/I216-1</f>
        <v>-9.5237928177200892E-3</v>
      </c>
      <c r="O223" s="6">
        <f>VLOOKUP(Table3[[#This Row],[Date]],Table1[[#All],[Date]:[Order Change with respect to same day last week]],13,FALSE)</f>
        <v>2.7222427650719361E-4</v>
      </c>
    </row>
    <row r="224" spans="2:15" x14ac:dyDescent="0.3">
      <c r="B224" s="10">
        <v>43687</v>
      </c>
      <c r="C224" s="29">
        <f>Table3[[#This Row],[Date]]</f>
        <v>43687</v>
      </c>
      <c r="D224" s="10">
        <f>Table3[[#This Row],[Date]]-7</f>
        <v>43680</v>
      </c>
      <c r="E224" s="2">
        <v>16806722</v>
      </c>
      <c r="F224" s="2">
        <v>12605042</v>
      </c>
      <c r="G224" s="2">
        <v>5135387</v>
      </c>
      <c r="H224" s="18">
        <v>12138188</v>
      </c>
      <c r="I224" s="26">
        <f>Table3[[#This Row],[Facebook]]+Table3[[#This Row],[Youtube]]+Table3[[#This Row],[Twitter]]+Table3[[#This Row],[Others]]</f>
        <v>46685339</v>
      </c>
      <c r="J224" s="6">
        <f>Table3[[#This Row],[Facebook]]/I217</f>
        <v>0.37069306457248274</v>
      </c>
      <c r="K224" s="6">
        <f>Table3[[#This Row],[Youtube]]/I217</f>
        <v>0.27801980945748117</v>
      </c>
      <c r="L224" s="6">
        <f>Table3[[#This Row],[Twitter]]/I217</f>
        <v>0.11326731915930353</v>
      </c>
      <c r="M224" s="6">
        <f>Table3[[#This Row],[Others]]/I217</f>
        <v>0.26772276640721104</v>
      </c>
      <c r="N224" s="6">
        <f>Table3[[#This Row],[Listing]]/I217-1</f>
        <v>2.9702959596478395E-2</v>
      </c>
      <c r="O224" s="6">
        <f>VLOOKUP(Table3[[#This Row],[Date]],Table1[[#All],[Date]:[Order Change with respect to same day last week]],13,FALSE)</f>
        <v>6.0944893288363611E-2</v>
      </c>
    </row>
    <row r="225" spans="2:15" x14ac:dyDescent="0.3">
      <c r="B225" s="10">
        <v>43688</v>
      </c>
      <c r="C225" s="29">
        <f>Table3[[#This Row],[Date]]</f>
        <v>43688</v>
      </c>
      <c r="D225" s="10">
        <f>Table3[[#This Row],[Date]]-7</f>
        <v>43681</v>
      </c>
      <c r="E225" s="2">
        <v>15837104</v>
      </c>
      <c r="F225" s="2">
        <v>11877828</v>
      </c>
      <c r="G225" s="2">
        <v>4839115</v>
      </c>
      <c r="H225" s="18">
        <v>11437908</v>
      </c>
      <c r="I225" s="26">
        <f>Table3[[#This Row],[Facebook]]+Table3[[#This Row],[Youtube]]+Table3[[#This Row],[Twitter]]+Table3[[#This Row],[Others]]</f>
        <v>43991955</v>
      </c>
      <c r="J225" s="6">
        <f>Table3[[#This Row],[Facebook]]/I218</f>
        <v>0.36000000454628578</v>
      </c>
      <c r="K225" s="6">
        <f>Table3[[#This Row],[Youtube]]/I218</f>
        <v>0.27000000340971436</v>
      </c>
      <c r="L225" s="6">
        <f>Table3[[#This Row],[Twitter]]/I218</f>
        <v>0.10999999886342855</v>
      </c>
      <c r="M225" s="6">
        <f>Table3[[#This Row],[Others]]/I218</f>
        <v>0.25999999318057132</v>
      </c>
      <c r="N225" s="6">
        <f>Table3[[#This Row],[Listing]]/I218-1</f>
        <v>0</v>
      </c>
      <c r="O225" s="6">
        <f>VLOOKUP(Table3[[#This Row],[Date]],Table1[[#All],[Date]:[Order Change with respect to same day last week]],13,FALSE)</f>
        <v>-0.54353363205176886</v>
      </c>
    </row>
    <row r="226" spans="2:15" x14ac:dyDescent="0.3">
      <c r="B226" s="10">
        <v>43689</v>
      </c>
      <c r="C226" s="29">
        <f>Table3[[#This Row],[Date]]</f>
        <v>43689</v>
      </c>
      <c r="D226" s="10">
        <f>Table3[[#This Row],[Date]]-7</f>
        <v>43682</v>
      </c>
      <c r="E226" s="2">
        <v>7427330</v>
      </c>
      <c r="F226" s="2">
        <v>5570497</v>
      </c>
      <c r="G226" s="2">
        <v>2269462</v>
      </c>
      <c r="H226" s="18">
        <v>5364183</v>
      </c>
      <c r="I226" s="26">
        <f>Table3[[#This Row],[Facebook]]+Table3[[#This Row],[Youtube]]+Table3[[#This Row],[Twitter]]+Table3[[#This Row],[Others]]</f>
        <v>20631472</v>
      </c>
      <c r="J226" s="6">
        <f>Table3[[#This Row],[Facebook]]/I219</f>
        <v>0.33203885509041187</v>
      </c>
      <c r="K226" s="6">
        <f>Table3[[#This Row],[Youtube]]/I219</f>
        <v>0.24902911896530436</v>
      </c>
      <c r="L226" s="6">
        <f>Table3[[#This Row],[Twitter]]/I219</f>
        <v>0.10145631931679301</v>
      </c>
      <c r="M226" s="6">
        <f>Table3[[#This Row],[Others]]/I219</f>
        <v>0.23980584972196614</v>
      </c>
      <c r="N226" s="6">
        <f>Table3[[#This Row],[Listing]]/I219-1</f>
        <v>-7.7669856905524637E-2</v>
      </c>
      <c r="O226" s="6">
        <f>VLOOKUP(Table3[[#This Row],[Date]],Table1[[#All],[Date]:[Order Change with respect to same day last week]],13,FALSE)</f>
        <v>2.971489450401843E-2</v>
      </c>
    </row>
    <row r="227" spans="2:15" x14ac:dyDescent="0.3">
      <c r="B227" s="10">
        <v>43690</v>
      </c>
      <c r="C227" s="29">
        <f>Table3[[#This Row],[Date]]</f>
        <v>43690</v>
      </c>
      <c r="D227" s="10">
        <f>Table3[[#This Row],[Date]]-7</f>
        <v>43683</v>
      </c>
      <c r="E227" s="2">
        <v>7505512</v>
      </c>
      <c r="F227" s="2">
        <v>5629134</v>
      </c>
      <c r="G227" s="2">
        <v>2293351</v>
      </c>
      <c r="H227" s="18">
        <v>5420648</v>
      </c>
      <c r="I227" s="26">
        <f>Table3[[#This Row],[Facebook]]+Table3[[#This Row],[Youtube]]+Table3[[#This Row],[Twitter]]+Table3[[#This Row],[Others]]</f>
        <v>20848645</v>
      </c>
      <c r="J227" s="6">
        <f>Table3[[#This Row],[Facebook]]/I220</f>
        <v>0.33230768467874305</v>
      </c>
      <c r="K227" s="6">
        <f>Table3[[#This Row],[Youtube]]/I220</f>
        <v>0.24923076350905729</v>
      </c>
      <c r="L227" s="6">
        <f>Table3[[#This Row],[Twitter]]/I220</f>
        <v>0.10153846412685504</v>
      </c>
      <c r="M227" s="6">
        <f>Table3[[#This Row],[Others]]/I220</f>
        <v>0.24000001416804864</v>
      </c>
      <c r="N227" s="6">
        <f>Table3[[#This Row],[Listing]]/I220-1</f>
        <v>-7.6923073517295992E-2</v>
      </c>
      <c r="O227" s="6">
        <f>VLOOKUP(Table3[[#This Row],[Date]],Table1[[#All],[Date]:[Order Change with respect to same day last week]],13,FALSE)</f>
        <v>9.2516029944394562E-2</v>
      </c>
    </row>
    <row r="228" spans="2:15" x14ac:dyDescent="0.3">
      <c r="B228" s="10">
        <v>43691</v>
      </c>
      <c r="C228" s="29">
        <f>Table3[[#This Row],[Date]]</f>
        <v>43691</v>
      </c>
      <c r="D228" s="10">
        <f>Table3[[#This Row],[Date]]-7</f>
        <v>43684</v>
      </c>
      <c r="E228" s="2">
        <v>8130972</v>
      </c>
      <c r="F228" s="2">
        <v>6098229</v>
      </c>
      <c r="G228" s="2">
        <v>2484463</v>
      </c>
      <c r="H228" s="18">
        <v>5872368</v>
      </c>
      <c r="I228" s="26">
        <f>Table3[[#This Row],[Facebook]]+Table3[[#This Row],[Youtube]]+Table3[[#This Row],[Twitter]]+Table3[[#This Row],[Others]]</f>
        <v>22586032</v>
      </c>
      <c r="J228" s="6">
        <f>Table3[[#This Row],[Facebook]]/I221</f>
        <v>0.36000002125207298</v>
      </c>
      <c r="K228" s="6">
        <f>Table3[[#This Row],[Youtube]]/I221</f>
        <v>0.2700000159390547</v>
      </c>
      <c r="L228" s="6">
        <f>Table3[[#This Row],[Twitter]]/I221</f>
        <v>0.10999997697692096</v>
      </c>
      <c r="M228" s="6">
        <f>Table3[[#This Row],[Others]]/I221</f>
        <v>0.25999998583195139</v>
      </c>
      <c r="N228" s="6">
        <f>Table3[[#This Row],[Listing]]/I221-1</f>
        <v>0</v>
      </c>
      <c r="O228" s="6">
        <f>VLOOKUP(Table3[[#This Row],[Date]],Table1[[#All],[Date]:[Order Change with respect to same day last week]],13,FALSE)</f>
        <v>0.12829034045226972</v>
      </c>
    </row>
    <row r="229" spans="2:15" x14ac:dyDescent="0.3">
      <c r="B229" s="10">
        <v>43692</v>
      </c>
      <c r="C229" s="29">
        <f>Table3[[#This Row],[Date]]</f>
        <v>43692</v>
      </c>
      <c r="D229" s="10">
        <f>Table3[[#This Row],[Date]]-7</f>
        <v>43685</v>
      </c>
      <c r="E229" s="2">
        <v>7896424</v>
      </c>
      <c r="F229" s="2">
        <v>5922318</v>
      </c>
      <c r="G229" s="2">
        <v>2412796</v>
      </c>
      <c r="H229" s="18">
        <v>5702973</v>
      </c>
      <c r="I229" s="26">
        <f>Table3[[#This Row],[Facebook]]+Table3[[#This Row],[Youtube]]+Table3[[#This Row],[Twitter]]+Table3[[#This Row],[Others]]</f>
        <v>21934511</v>
      </c>
      <c r="J229" s="6">
        <f>Table3[[#This Row],[Facebook]]/I222</f>
        <v>0.3787499859103553</v>
      </c>
      <c r="K229" s="6">
        <f>Table3[[#This Row],[Youtube]]/I222</f>
        <v>0.28406248943276652</v>
      </c>
      <c r="L229" s="6">
        <f>Table3[[#This Row],[Twitter]]/I222</f>
        <v>0.11572915170266461</v>
      </c>
      <c r="M229" s="6">
        <f>Table3[[#This Row],[Others]]/I222</f>
        <v>0.2735416618202286</v>
      </c>
      <c r="N229" s="6">
        <f>Table3[[#This Row],[Listing]]/I222-1</f>
        <v>5.2083288866014987E-2</v>
      </c>
      <c r="O229" s="6">
        <f>VLOOKUP(Table3[[#This Row],[Date]],Table1[[#All],[Date]:[Order Change with respect to same day last week]],13,FALSE)</f>
        <v>5.2218254669348596E-2</v>
      </c>
    </row>
    <row r="230" spans="2:15" x14ac:dyDescent="0.3">
      <c r="B230" s="10">
        <v>43693</v>
      </c>
      <c r="C230" s="29">
        <f>Table3[[#This Row],[Date]]</f>
        <v>43693</v>
      </c>
      <c r="D230" s="10">
        <f>Table3[[#This Row],[Date]]-7</f>
        <v>43686</v>
      </c>
      <c r="E230" s="2">
        <v>7661877</v>
      </c>
      <c r="F230" s="2">
        <v>5746408</v>
      </c>
      <c r="G230" s="2">
        <v>2341129</v>
      </c>
      <c r="H230" s="18">
        <v>5533578</v>
      </c>
      <c r="I230" s="26">
        <f>Table3[[#This Row],[Facebook]]+Table3[[#This Row],[Youtube]]+Table3[[#This Row],[Twitter]]+Table3[[#This Row],[Others]]</f>
        <v>21282992</v>
      </c>
      <c r="J230" s="6">
        <f>Table3[[#This Row],[Facebook]]/I223</f>
        <v>0.33923076882207553</v>
      </c>
      <c r="K230" s="6">
        <f>Table3[[#This Row],[Youtube]]/I223</f>
        <v>0.25442308768534466</v>
      </c>
      <c r="L230" s="6">
        <f>Table3[[#This Row],[Twitter]]/I223</f>
        <v>0.10365384233937151</v>
      </c>
      <c r="M230" s="6">
        <f>Table3[[#This Row],[Others]]/I223</f>
        <v>0.24500000708402431</v>
      </c>
      <c r="N230" s="6">
        <f>Table3[[#This Row],[Listing]]/I223-1</f>
        <v>-5.7692294069183969E-2</v>
      </c>
      <c r="O230" s="6">
        <f>VLOOKUP(Table3[[#This Row],[Date]],Table1[[#All],[Date]:[Order Change with respect to same day last week]],13,FALSE)</f>
        <v>-4.9304542867056877E-2</v>
      </c>
    </row>
    <row r="231" spans="2:15" x14ac:dyDescent="0.3">
      <c r="B231" s="10">
        <v>43694</v>
      </c>
      <c r="C231" s="29">
        <f>Table3[[#This Row],[Date]]</f>
        <v>43694</v>
      </c>
      <c r="D231" s="10">
        <f>Table3[[#This Row],[Date]]-7</f>
        <v>43687</v>
      </c>
      <c r="E231" s="2">
        <v>16806722</v>
      </c>
      <c r="F231" s="2">
        <v>12605042</v>
      </c>
      <c r="G231" s="2">
        <v>5135387</v>
      </c>
      <c r="H231" s="18">
        <v>12138188</v>
      </c>
      <c r="I231" s="26">
        <f>Table3[[#This Row],[Facebook]]+Table3[[#This Row],[Youtube]]+Table3[[#This Row],[Twitter]]+Table3[[#This Row],[Others]]</f>
        <v>46685339</v>
      </c>
      <c r="J231" s="6">
        <f>Table3[[#This Row],[Facebook]]/I224</f>
        <v>0.35999999914319997</v>
      </c>
      <c r="K231" s="6">
        <f>Table3[[#This Row],[Youtube]]/I224</f>
        <v>0.27000001006740038</v>
      </c>
      <c r="L231" s="6">
        <f>Table3[[#This Row],[Twitter]]/I224</f>
        <v>0.10999999378819976</v>
      </c>
      <c r="M231" s="6">
        <f>Table3[[#This Row],[Others]]/I224</f>
        <v>0.25999999700119991</v>
      </c>
      <c r="N231" s="6">
        <f>Table3[[#This Row],[Listing]]/I224-1</f>
        <v>0</v>
      </c>
      <c r="O231" s="6">
        <f>VLOOKUP(Table3[[#This Row],[Date]],Table1[[#All],[Date]:[Order Change with respect to same day last week]],13,FALSE)</f>
        <v>-1.7757083979647259E-2</v>
      </c>
    </row>
    <row r="232" spans="2:15" x14ac:dyDescent="0.3">
      <c r="B232" s="10">
        <v>43695</v>
      </c>
      <c r="C232" s="29">
        <f>Table3[[#This Row],[Date]]</f>
        <v>43695</v>
      </c>
      <c r="D232" s="10">
        <f>Table3[[#This Row],[Date]]-7</f>
        <v>43688</v>
      </c>
      <c r="E232" s="2">
        <v>16321913</v>
      </c>
      <c r="F232" s="2">
        <v>12241435</v>
      </c>
      <c r="G232" s="2">
        <v>4987251</v>
      </c>
      <c r="H232" s="18">
        <v>11788048</v>
      </c>
      <c r="I232" s="26">
        <f>Table3[[#This Row],[Facebook]]+Table3[[#This Row],[Youtube]]+Table3[[#This Row],[Twitter]]+Table3[[#This Row],[Others]]</f>
        <v>45338647</v>
      </c>
      <c r="J232" s="6">
        <f>Table3[[#This Row],[Facebook]]/I225</f>
        <v>0.37102040589012242</v>
      </c>
      <c r="K232" s="6">
        <f>Table3[[#This Row],[Youtube]]/I225</f>
        <v>0.27826531010044903</v>
      </c>
      <c r="L232" s="6">
        <f>Table3[[#This Row],[Twitter]]/I225</f>
        <v>0.11336734182420399</v>
      </c>
      <c r="M232" s="6">
        <f>Table3[[#This Row],[Others]]/I225</f>
        <v>0.26795917571746924</v>
      </c>
      <c r="N232" s="6">
        <f>Table3[[#This Row],[Listing]]/I225-1</f>
        <v>3.0612233532244737E-2</v>
      </c>
      <c r="O232" s="6">
        <f>VLOOKUP(Table3[[#This Row],[Date]],Table1[[#All],[Date]:[Order Change with respect to same day last week]],13,FALSE)</f>
        <v>1.0661671278564273</v>
      </c>
    </row>
    <row r="233" spans="2:15" x14ac:dyDescent="0.3">
      <c r="B233" s="10">
        <v>43696</v>
      </c>
      <c r="C233" s="29">
        <f>Table3[[#This Row],[Date]]</f>
        <v>43696</v>
      </c>
      <c r="D233" s="10">
        <f>Table3[[#This Row],[Date]]-7</f>
        <v>43689</v>
      </c>
      <c r="E233" s="2">
        <v>7583695</v>
      </c>
      <c r="F233" s="2">
        <v>5687771</v>
      </c>
      <c r="G233" s="2">
        <v>2317240</v>
      </c>
      <c r="H233" s="18">
        <v>5477113</v>
      </c>
      <c r="I233" s="26">
        <f>Table3[[#This Row],[Facebook]]+Table3[[#This Row],[Youtube]]+Table3[[#This Row],[Twitter]]+Table3[[#This Row],[Others]]</f>
        <v>21065819</v>
      </c>
      <c r="J233" s="6">
        <f>Table3[[#This Row],[Facebook]]/I226</f>
        <v>0.36757895898072612</v>
      </c>
      <c r="K233" s="6">
        <f>Table3[[#This Row],[Youtube]]/I226</f>
        <v>0.27568420711813485</v>
      </c>
      <c r="L233" s="6">
        <f>Table3[[#This Row],[Twitter]]/I226</f>
        <v>0.11231578628999424</v>
      </c>
      <c r="M233" s="6">
        <f>Table3[[#This Row],[Others]]/I226</f>
        <v>0.26547368990443337</v>
      </c>
      <c r="N233" s="6">
        <f>Table3[[#This Row],[Listing]]/I226-1</f>
        <v>2.1052642293288626E-2</v>
      </c>
      <c r="O233" s="6">
        <f>VLOOKUP(Table3[[#This Row],[Date]],Table1[[#All],[Date]:[Order Change with respect to same day last week]],13,FALSE)</f>
        <v>-9.2265921213289248E-3</v>
      </c>
    </row>
    <row r="234" spans="2:15" x14ac:dyDescent="0.3">
      <c r="B234" s="10">
        <v>43697</v>
      </c>
      <c r="C234" s="29">
        <f>Table3[[#This Row],[Date]]</f>
        <v>43697</v>
      </c>
      <c r="D234" s="10">
        <f>Table3[[#This Row],[Date]]-7</f>
        <v>43690</v>
      </c>
      <c r="E234" s="2">
        <v>7896424</v>
      </c>
      <c r="F234" s="2">
        <v>5922318</v>
      </c>
      <c r="G234" s="2">
        <v>2412796</v>
      </c>
      <c r="H234" s="18">
        <v>5702973</v>
      </c>
      <c r="I234" s="26">
        <f>Table3[[#This Row],[Facebook]]+Table3[[#This Row],[Youtube]]+Table3[[#This Row],[Twitter]]+Table3[[#This Row],[Others]]</f>
        <v>21934511</v>
      </c>
      <c r="J234" s="6">
        <f>Table3[[#This Row],[Facebook]]/I227</f>
        <v>0.3787499859103553</v>
      </c>
      <c r="K234" s="6">
        <f>Table3[[#This Row],[Youtube]]/I227</f>
        <v>0.28406248943276652</v>
      </c>
      <c r="L234" s="6">
        <f>Table3[[#This Row],[Twitter]]/I227</f>
        <v>0.11572915170266461</v>
      </c>
      <c r="M234" s="6">
        <f>Table3[[#This Row],[Others]]/I227</f>
        <v>0.2735416618202286</v>
      </c>
      <c r="N234" s="6">
        <f>Table3[[#This Row],[Listing]]/I227-1</f>
        <v>5.2083288866014987E-2</v>
      </c>
      <c r="O234" s="6">
        <f>VLOOKUP(Table3[[#This Row],[Date]],Table1[[#All],[Date]:[Order Change with respect to same day last week]],13,FALSE)</f>
        <v>4.3231427631514885E-2</v>
      </c>
    </row>
    <row r="235" spans="2:15" x14ac:dyDescent="0.3">
      <c r="B235" s="10">
        <v>43698</v>
      </c>
      <c r="C235" s="29">
        <f>Table3[[#This Row],[Date]]</f>
        <v>43698</v>
      </c>
      <c r="D235" s="10">
        <f>Table3[[#This Row],[Date]]-7</f>
        <v>43691</v>
      </c>
      <c r="E235" s="2">
        <v>8052789</v>
      </c>
      <c r="F235" s="2">
        <v>6039592</v>
      </c>
      <c r="G235" s="2">
        <v>2460574</v>
      </c>
      <c r="H235" s="18">
        <v>5815903</v>
      </c>
      <c r="I235" s="26">
        <f>Table3[[#This Row],[Facebook]]+Table3[[#This Row],[Youtube]]+Table3[[#This Row],[Twitter]]+Table3[[#This Row],[Others]]</f>
        <v>22368858</v>
      </c>
      <c r="J235" s="6">
        <f>Table3[[#This Row],[Facebook]]/I228</f>
        <v>0.35653845704283071</v>
      </c>
      <c r="K235" s="6">
        <f>Table3[[#This Row],[Youtube]]/I228</f>
        <v>0.26740385385091103</v>
      </c>
      <c r="L235" s="6">
        <f>Table3[[#This Row],[Twitter]]/I228</f>
        <v>0.10894228787066272</v>
      </c>
      <c r="M235" s="6">
        <f>Table3[[#This Row],[Others]]/I228</f>
        <v>0.25749998937396351</v>
      </c>
      <c r="N235" s="6">
        <f>Table3[[#This Row],[Listing]]/I228-1</f>
        <v>-9.6154118616319506E-3</v>
      </c>
      <c r="O235" s="6">
        <f>VLOOKUP(Table3[[#This Row],[Date]],Table1[[#All],[Date]:[Order Change with respect to same day last week]],13,FALSE)</f>
        <v>1.1373698798706755E-2</v>
      </c>
    </row>
    <row r="236" spans="2:15" x14ac:dyDescent="0.3">
      <c r="B236" s="10">
        <v>43699</v>
      </c>
      <c r="C236" s="29">
        <f>Table3[[#This Row],[Date]]</f>
        <v>43699</v>
      </c>
      <c r="D236" s="10">
        <f>Table3[[#This Row],[Date]]-7</f>
        <v>43692</v>
      </c>
      <c r="E236" s="2">
        <v>7896424</v>
      </c>
      <c r="F236" s="2">
        <v>5922318</v>
      </c>
      <c r="G236" s="2">
        <v>2412796</v>
      </c>
      <c r="H236" s="18">
        <v>5702973</v>
      </c>
      <c r="I236" s="26">
        <f>Table3[[#This Row],[Facebook]]+Table3[[#This Row],[Youtube]]+Table3[[#This Row],[Twitter]]+Table3[[#This Row],[Others]]</f>
        <v>21934511</v>
      </c>
      <c r="J236" s="6">
        <f>Table3[[#This Row],[Facebook]]/I229</f>
        <v>0.3600000018236103</v>
      </c>
      <c r="K236" s="6">
        <f>Table3[[#This Row],[Youtube]]/I229</f>
        <v>0.27000000136770774</v>
      </c>
      <c r="L236" s="6">
        <f>Table3[[#This Row],[Twitter]]/I229</f>
        <v>0.10999999042604597</v>
      </c>
      <c r="M236" s="6">
        <f>Table3[[#This Row],[Others]]/I229</f>
        <v>0.26000000638263604</v>
      </c>
      <c r="N236" s="6">
        <f>Table3[[#This Row],[Listing]]/I229-1</f>
        <v>0</v>
      </c>
      <c r="O236" s="6">
        <f>VLOOKUP(Table3[[#This Row],[Date]],Table1[[#All],[Date]:[Order Change with respect to same day last week]],13,FALSE)</f>
        <v>7.2482342701778446E-2</v>
      </c>
    </row>
    <row r="237" spans="2:15" x14ac:dyDescent="0.3">
      <c r="B237" s="10">
        <v>43700</v>
      </c>
      <c r="C237" s="29">
        <f>Table3[[#This Row],[Date]]</f>
        <v>43700</v>
      </c>
      <c r="D237" s="10">
        <f>Table3[[#This Row],[Date]]-7</f>
        <v>43693</v>
      </c>
      <c r="E237" s="2">
        <v>7505512</v>
      </c>
      <c r="F237" s="2">
        <v>5629134</v>
      </c>
      <c r="G237" s="2">
        <v>2293351</v>
      </c>
      <c r="H237" s="18">
        <v>5420648</v>
      </c>
      <c r="I237" s="26">
        <f>Table3[[#This Row],[Facebook]]+Table3[[#This Row],[Youtube]]+Table3[[#This Row],[Twitter]]+Table3[[#This Row],[Others]]</f>
        <v>20848645</v>
      </c>
      <c r="J237" s="6">
        <f>Table3[[#This Row],[Facebook]]/I230</f>
        <v>0.35265304803008901</v>
      </c>
      <c r="K237" s="6">
        <f>Table3[[#This Row],[Youtube]]/I230</f>
        <v>0.26448978602256673</v>
      </c>
      <c r="L237" s="6">
        <f>Table3[[#This Row],[Twitter]]/I230</f>
        <v>0.10775510322984663</v>
      </c>
      <c r="M237" s="6">
        <f>Table3[[#This Row],[Others]]/I230</f>
        <v>0.25469388890434203</v>
      </c>
      <c r="N237" s="6">
        <f>Table3[[#This Row],[Listing]]/I230-1</f>
        <v>-2.0408173813155628E-2</v>
      </c>
      <c r="O237" s="6">
        <f>VLOOKUP(Table3[[#This Row],[Date]],Table1[[#All],[Date]:[Order Change with respect to same day last week]],13,FALSE)</f>
        <v>3.0748764093547987E-2</v>
      </c>
    </row>
    <row r="238" spans="2:15" x14ac:dyDescent="0.3">
      <c r="B238" s="10">
        <v>43701</v>
      </c>
      <c r="C238" s="29">
        <f>Table3[[#This Row],[Date]]</f>
        <v>43701</v>
      </c>
      <c r="D238" s="10">
        <f>Table3[[#This Row],[Date]]-7</f>
        <v>43694</v>
      </c>
      <c r="E238" s="2">
        <v>15513897</v>
      </c>
      <c r="F238" s="2">
        <v>11635423</v>
      </c>
      <c r="G238" s="2">
        <v>4740357</v>
      </c>
      <c r="H238" s="18">
        <v>11204481</v>
      </c>
      <c r="I238" s="26">
        <f>Table3[[#This Row],[Facebook]]+Table3[[#This Row],[Youtube]]+Table3[[#This Row],[Twitter]]+Table3[[#This Row],[Others]]</f>
        <v>43094158</v>
      </c>
      <c r="J238" s="6">
        <f>Table3[[#This Row],[Facebook]]/I231</f>
        <v>0.33230768657372284</v>
      </c>
      <c r="K238" s="6">
        <f>Table3[[#This Row],[Youtube]]/I231</f>
        <v>0.24923077028529234</v>
      </c>
      <c r="L238" s="6">
        <f>Table3[[#This Row],[Twitter]]/I231</f>
        <v>0.10153845086141497</v>
      </c>
      <c r="M238" s="6">
        <f>Table3[[#This Row],[Others]]/I231</f>
        <v>0.2399999922887997</v>
      </c>
      <c r="N238" s="6">
        <f>Table3[[#This Row],[Listing]]/I231-1</f>
        <v>-7.6923099990770072E-2</v>
      </c>
      <c r="O238" s="6">
        <f>VLOOKUP(Table3[[#This Row],[Date]],Table1[[#All],[Date]:[Order Change with respect to same day last week]],13,FALSE)</f>
        <v>-0.12324723048552311</v>
      </c>
    </row>
    <row r="239" spans="2:15" x14ac:dyDescent="0.3">
      <c r="B239" s="10">
        <v>43702</v>
      </c>
      <c r="C239" s="29">
        <f>Table3[[#This Row],[Date]]</f>
        <v>43702</v>
      </c>
      <c r="D239" s="10">
        <f>Table3[[#This Row],[Date]]-7</f>
        <v>43695</v>
      </c>
      <c r="E239" s="2">
        <v>15998707</v>
      </c>
      <c r="F239" s="2">
        <v>11999030</v>
      </c>
      <c r="G239" s="2">
        <v>4888493</v>
      </c>
      <c r="H239" s="18">
        <v>11554621</v>
      </c>
      <c r="I239" s="26">
        <f>Table3[[#This Row],[Facebook]]+Table3[[#This Row],[Youtube]]+Table3[[#This Row],[Twitter]]+Table3[[#This Row],[Others]]</f>
        <v>44440851</v>
      </c>
      <c r="J239" s="6">
        <f>Table3[[#This Row],[Facebook]]/I232</f>
        <v>0.35287129322584326</v>
      </c>
      <c r="K239" s="6">
        <f>Table3[[#This Row],[Youtube]]/I232</f>
        <v>0.26465346440532289</v>
      </c>
      <c r="L239" s="6">
        <f>Table3[[#This Row],[Twitter]]/I232</f>
        <v>0.10782176627370464</v>
      </c>
      <c r="M239" s="6">
        <f>Table3[[#This Row],[Others]]/I232</f>
        <v>0.25485147362249255</v>
      </c>
      <c r="N239" s="6">
        <f>Table3[[#This Row],[Listing]]/I232-1</f>
        <v>-1.9802002472636637E-2</v>
      </c>
      <c r="O239" s="6">
        <f>VLOOKUP(Table3[[#This Row],[Date]],Table1[[#All],[Date]:[Order Change with respect to same day last week]],13,FALSE)</f>
        <v>0.12805212945143363</v>
      </c>
    </row>
    <row r="240" spans="2:15" x14ac:dyDescent="0.3">
      <c r="B240" s="10">
        <v>43703</v>
      </c>
      <c r="C240" s="29">
        <f>Table3[[#This Row],[Date]]</f>
        <v>43703</v>
      </c>
      <c r="D240" s="10">
        <f>Table3[[#This Row],[Date]]-7</f>
        <v>43696</v>
      </c>
      <c r="E240" s="2">
        <v>8052789</v>
      </c>
      <c r="F240" s="2">
        <v>6039592</v>
      </c>
      <c r="G240" s="2">
        <v>2460574</v>
      </c>
      <c r="H240" s="18">
        <v>5815903</v>
      </c>
      <c r="I240" s="26">
        <f>Table3[[#This Row],[Facebook]]+Table3[[#This Row],[Youtube]]+Table3[[#This Row],[Twitter]]+Table3[[#This Row],[Others]]</f>
        <v>22368858</v>
      </c>
      <c r="J240" s="6">
        <f>Table3[[#This Row],[Facebook]]/I233</f>
        <v>0.38226802385418768</v>
      </c>
      <c r="K240" s="6">
        <f>Table3[[#This Row],[Youtube]]/I233</f>
        <v>0.28670102975820688</v>
      </c>
      <c r="L240" s="6">
        <f>Table3[[#This Row],[Twitter]]/I233</f>
        <v>0.11680409862061381</v>
      </c>
      <c r="M240" s="6">
        <f>Table3[[#This Row],[Others]]/I233</f>
        <v>0.27608245376075813</v>
      </c>
      <c r="N240" s="6">
        <f>Table3[[#This Row],[Listing]]/I233-1</f>
        <v>6.1855605993766494E-2</v>
      </c>
      <c r="O240" s="6">
        <f>VLOOKUP(Table3[[#This Row],[Date]],Table1[[#All],[Date]:[Order Change with respect to same day last week]],13,FALSE)</f>
        <v>2.1671906949441988E-2</v>
      </c>
    </row>
    <row r="241" spans="2:15" x14ac:dyDescent="0.3">
      <c r="B241" s="10">
        <v>43704</v>
      </c>
      <c r="C241" s="29">
        <f>Table3[[#This Row],[Date]]</f>
        <v>43704</v>
      </c>
      <c r="D241" s="10">
        <f>Table3[[#This Row],[Date]]-7</f>
        <v>43697</v>
      </c>
      <c r="E241" s="2">
        <v>7505512</v>
      </c>
      <c r="F241" s="2">
        <v>5629134</v>
      </c>
      <c r="G241" s="2">
        <v>2293351</v>
      </c>
      <c r="H241" s="18">
        <v>5420648</v>
      </c>
      <c r="I241" s="26">
        <f>Table3[[#This Row],[Facebook]]+Table3[[#This Row],[Youtube]]+Table3[[#This Row],[Twitter]]+Table3[[#This Row],[Others]]</f>
        <v>20848645</v>
      </c>
      <c r="J241" s="6">
        <f>Table3[[#This Row],[Facebook]]/I234</f>
        <v>0.3421782231662242</v>
      </c>
      <c r="K241" s="6">
        <f>Table3[[#This Row],[Youtube]]/I234</f>
        <v>0.25663366737466814</v>
      </c>
      <c r="L241" s="6">
        <f>Table3[[#This Row],[Twitter]]/I234</f>
        <v>0.10455446214415265</v>
      </c>
      <c r="M241" s="6">
        <f>Table3[[#This Row],[Others]]/I234</f>
        <v>0.24712873699349852</v>
      </c>
      <c r="N241" s="6">
        <f>Table3[[#This Row],[Listing]]/I234-1</f>
        <v>-4.950491032145643E-2</v>
      </c>
      <c r="O241" s="6">
        <f>VLOOKUP(Table3[[#This Row],[Date]],Table1[[#All],[Date]:[Order Change with respect to same day last week]],13,FALSE)</f>
        <v>-0.17374224227100332</v>
      </c>
    </row>
    <row r="242" spans="2:15" x14ac:dyDescent="0.3">
      <c r="B242" s="10">
        <v>43705</v>
      </c>
      <c r="C242" s="29">
        <f>Table3[[#This Row],[Date]]</f>
        <v>43705</v>
      </c>
      <c r="D242" s="10">
        <f>Table3[[#This Row],[Date]]-7</f>
        <v>43698</v>
      </c>
      <c r="E242" s="2">
        <v>7896424</v>
      </c>
      <c r="F242" s="2">
        <v>5922318</v>
      </c>
      <c r="G242" s="2">
        <v>2412796</v>
      </c>
      <c r="H242" s="18">
        <v>5702973</v>
      </c>
      <c r="I242" s="26">
        <f>Table3[[#This Row],[Facebook]]+Table3[[#This Row],[Youtube]]+Table3[[#This Row],[Twitter]]+Table3[[#This Row],[Others]]</f>
        <v>21934511</v>
      </c>
      <c r="J242" s="6">
        <f>Table3[[#This Row],[Facebook]]/I235</f>
        <v>0.35300970661980152</v>
      </c>
      <c r="K242" s="6">
        <f>Table3[[#This Row],[Youtube]]/I235</f>
        <v>0.26475727996485116</v>
      </c>
      <c r="L242" s="6">
        <f>Table3[[#This Row],[Twitter]]/I235</f>
        <v>0.10786406708827066</v>
      </c>
      <c r="M242" s="6">
        <f>Table3[[#This Row],[Others]]/I235</f>
        <v>0.254951459748191</v>
      </c>
      <c r="N242" s="6">
        <f>Table3[[#This Row],[Listing]]/I235-1</f>
        <v>-1.9417486578885645E-2</v>
      </c>
      <c r="O242" s="6">
        <f>VLOOKUP(Table3[[#This Row],[Date]],Table1[[#All],[Date]:[Order Change with respect to same day last week]],13,FALSE)</f>
        <v>5.1750628343393723E-2</v>
      </c>
    </row>
    <row r="243" spans="2:15" x14ac:dyDescent="0.3">
      <c r="B243" s="10">
        <v>43706</v>
      </c>
      <c r="C243" s="29">
        <f>Table3[[#This Row],[Date]]</f>
        <v>43706</v>
      </c>
      <c r="D243" s="10">
        <f>Table3[[#This Row],[Date]]-7</f>
        <v>43699</v>
      </c>
      <c r="E243" s="2">
        <v>7661877</v>
      </c>
      <c r="F243" s="2">
        <v>5746408</v>
      </c>
      <c r="G243" s="2">
        <v>2341129</v>
      </c>
      <c r="H243" s="18">
        <v>5533578</v>
      </c>
      <c r="I243" s="26">
        <f>Table3[[#This Row],[Facebook]]+Table3[[#This Row],[Youtube]]+Table3[[#This Row],[Twitter]]+Table3[[#This Row],[Others]]</f>
        <v>21282992</v>
      </c>
      <c r="J243" s="6">
        <f>Table3[[#This Row],[Facebook]]/I236</f>
        <v>0.34930694374723009</v>
      </c>
      <c r="K243" s="6">
        <f>Table3[[#This Row],[Youtube]]/I236</f>
        <v>0.26198021920798692</v>
      </c>
      <c r="L243" s="6">
        <f>Table3[[#This Row],[Twitter]]/I236</f>
        <v>0.10673267345690998</v>
      </c>
      <c r="M243" s="6">
        <f>Table3[[#This Row],[Others]]/I236</f>
        <v>0.25227724474915353</v>
      </c>
      <c r="N243" s="6">
        <f>Table3[[#This Row],[Listing]]/I236-1</f>
        <v>-2.970291883871945E-2</v>
      </c>
      <c r="O243" s="6">
        <f>VLOOKUP(Table3[[#This Row],[Date]],Table1[[#All],[Date]:[Order Change with respect to same day last week]],13,FALSE)</f>
        <v>-5.8900373158981778E-2</v>
      </c>
    </row>
    <row r="244" spans="2:15" x14ac:dyDescent="0.3">
      <c r="B244" s="10">
        <v>43707</v>
      </c>
      <c r="C244" s="29">
        <f>Table3[[#This Row],[Date]]</f>
        <v>43707</v>
      </c>
      <c r="D244" s="10">
        <f>Table3[[#This Row],[Date]]-7</f>
        <v>43700</v>
      </c>
      <c r="E244" s="2">
        <v>7896424</v>
      </c>
      <c r="F244" s="2">
        <v>5922318</v>
      </c>
      <c r="G244" s="2">
        <v>2412796</v>
      </c>
      <c r="H244" s="18">
        <v>5702973</v>
      </c>
      <c r="I244" s="26">
        <f>Table3[[#This Row],[Facebook]]+Table3[[#This Row],[Youtube]]+Table3[[#This Row],[Twitter]]+Table3[[#This Row],[Others]]</f>
        <v>21934511</v>
      </c>
      <c r="J244" s="6">
        <f>Table3[[#This Row],[Facebook]]/I237</f>
        <v>0.3787499859103553</v>
      </c>
      <c r="K244" s="6">
        <f>Table3[[#This Row],[Youtube]]/I237</f>
        <v>0.28406248943276652</v>
      </c>
      <c r="L244" s="6">
        <f>Table3[[#This Row],[Twitter]]/I237</f>
        <v>0.11572915170266461</v>
      </c>
      <c r="M244" s="6">
        <f>Table3[[#This Row],[Others]]/I237</f>
        <v>0.2735416618202286</v>
      </c>
      <c r="N244" s="6">
        <f>Table3[[#This Row],[Listing]]/I237-1</f>
        <v>5.2083288866014987E-2</v>
      </c>
      <c r="O244" s="6">
        <f>VLOOKUP(Table3[[#This Row],[Date]],Table1[[#All],[Date]:[Order Change with respect to same day last week]],13,FALSE)</f>
        <v>-6.6002030475649676E-2</v>
      </c>
    </row>
    <row r="245" spans="2:15" x14ac:dyDescent="0.3">
      <c r="B245" s="10">
        <v>43708</v>
      </c>
      <c r="C245" s="29">
        <f>Table3[[#This Row],[Date]]</f>
        <v>43708</v>
      </c>
      <c r="D245" s="10">
        <f>Table3[[#This Row],[Date]]-7</f>
        <v>43701</v>
      </c>
      <c r="E245" s="2">
        <v>16321913</v>
      </c>
      <c r="F245" s="2">
        <v>12241435</v>
      </c>
      <c r="G245" s="2">
        <v>4987251</v>
      </c>
      <c r="H245" s="18">
        <v>11788048</v>
      </c>
      <c r="I245" s="26">
        <f>Table3[[#This Row],[Facebook]]+Table3[[#This Row],[Youtube]]+Table3[[#This Row],[Twitter]]+Table3[[#This Row],[Others]]</f>
        <v>45338647</v>
      </c>
      <c r="J245" s="6">
        <f>Table3[[#This Row],[Facebook]]/I238</f>
        <v>0.37875001525728846</v>
      </c>
      <c r="K245" s="6">
        <f>Table3[[#This Row],[Youtube]]/I238</f>
        <v>0.28406251724421672</v>
      </c>
      <c r="L245" s="6">
        <f>Table3[[#This Row],[Twitter]]/I238</f>
        <v>0.11572916681653229</v>
      </c>
      <c r="M245" s="6">
        <f>Table3[[#This Row],[Others]]/I238</f>
        <v>0.27354167123998568</v>
      </c>
      <c r="N245" s="6">
        <f>Table3[[#This Row],[Listing]]/I238-1</f>
        <v>5.2083370558023256E-2</v>
      </c>
      <c r="O245" s="6">
        <f>VLOOKUP(Table3[[#This Row],[Date]],Table1[[#All],[Date]:[Order Change with respect to same day last week]],13,FALSE)</f>
        <v>2.158414759290106E-2</v>
      </c>
    </row>
    <row r="246" spans="2:15" x14ac:dyDescent="0.3">
      <c r="B246" s="10">
        <v>43709</v>
      </c>
      <c r="C246" s="29">
        <f>Table3[[#This Row],[Date]]</f>
        <v>43709</v>
      </c>
      <c r="D246" s="10">
        <f>Table3[[#This Row],[Date]]-7</f>
        <v>43702</v>
      </c>
      <c r="E246" s="2">
        <v>15352294</v>
      </c>
      <c r="F246" s="2">
        <v>11514221</v>
      </c>
      <c r="G246" s="2">
        <v>4690978</v>
      </c>
      <c r="H246" s="18">
        <v>11087768</v>
      </c>
      <c r="I246" s="26">
        <f>Table3[[#This Row],[Facebook]]+Table3[[#This Row],[Youtube]]+Table3[[#This Row],[Twitter]]+Table3[[#This Row],[Others]]</f>
        <v>42645261</v>
      </c>
      <c r="J246" s="6">
        <f>Table3[[#This Row],[Facebook]]/I239</f>
        <v>0.34545454586366942</v>
      </c>
      <c r="K246" s="6">
        <f>Table3[[#This Row],[Youtube]]/I239</f>
        <v>0.25909092064866174</v>
      </c>
      <c r="L246" s="6">
        <f>Table3[[#This Row],[Twitter]]/I239</f>
        <v>0.10555553942925171</v>
      </c>
      <c r="M246" s="6">
        <f>Table3[[#This Row],[Others]]/I239</f>
        <v>0.24949495229063007</v>
      </c>
      <c r="N246" s="6">
        <f>Table3[[#This Row],[Listing]]/I239-1</f>
        <v>-4.0404041767787002E-2</v>
      </c>
      <c r="O246" s="6">
        <f>VLOOKUP(Table3[[#This Row],[Date]],Table1[[#All],[Date]:[Order Change with respect to same day last week]],13,FALSE)</f>
        <v>-6.9493243300028373E-2</v>
      </c>
    </row>
    <row r="247" spans="2:15" x14ac:dyDescent="0.3">
      <c r="B247" s="10">
        <v>43710</v>
      </c>
      <c r="C247" s="29">
        <f>Table3[[#This Row],[Date]]</f>
        <v>43710</v>
      </c>
      <c r="D247" s="10">
        <f>Table3[[#This Row],[Date]]-7</f>
        <v>43703</v>
      </c>
      <c r="E247" s="2">
        <v>8209154</v>
      </c>
      <c r="F247" s="2">
        <v>6156866</v>
      </c>
      <c r="G247" s="2">
        <v>2508352</v>
      </c>
      <c r="H247" s="18">
        <v>5928833</v>
      </c>
      <c r="I247" s="26">
        <f>Table3[[#This Row],[Facebook]]+Table3[[#This Row],[Youtube]]+Table3[[#This Row],[Twitter]]+Table3[[#This Row],[Others]]</f>
        <v>22803205</v>
      </c>
      <c r="J247" s="6">
        <f>Table3[[#This Row],[Facebook]]/I240</f>
        <v>0.36699030410940064</v>
      </c>
      <c r="K247" s="6">
        <f>Table3[[#This Row],[Youtube]]/I240</f>
        <v>0.27524275043455504</v>
      </c>
      <c r="L247" s="6">
        <f>Table3[[#This Row],[Twitter]]/I240</f>
        <v>0.11213589893592243</v>
      </c>
      <c r="M247" s="6">
        <f>Table3[[#This Row],[Others]]/I240</f>
        <v>0.26504853309900755</v>
      </c>
      <c r="N247" s="6">
        <f>Table3[[#This Row],[Listing]]/I240-1</f>
        <v>1.9417486578885645E-2</v>
      </c>
      <c r="O247" s="6">
        <f>VLOOKUP(Table3[[#This Row],[Date]],Table1[[#All],[Date]:[Order Change with respect to same day last week]],13,FALSE)</f>
        <v>5.9740946129111183E-2</v>
      </c>
    </row>
    <row r="248" spans="2:15" x14ac:dyDescent="0.3">
      <c r="B248" s="10">
        <v>43711</v>
      </c>
      <c r="C248" s="29">
        <f>Table3[[#This Row],[Date]]</f>
        <v>43711</v>
      </c>
      <c r="D248" s="10">
        <f>Table3[[#This Row],[Date]]-7</f>
        <v>43704</v>
      </c>
      <c r="E248" s="2">
        <v>8130972</v>
      </c>
      <c r="F248" s="2">
        <v>6098229</v>
      </c>
      <c r="G248" s="2">
        <v>2484463</v>
      </c>
      <c r="H248" s="18">
        <v>5872368</v>
      </c>
      <c r="I248" s="26">
        <f>Table3[[#This Row],[Facebook]]+Table3[[#This Row],[Youtube]]+Table3[[#This Row],[Twitter]]+Table3[[#This Row],[Others]]</f>
        <v>22586032</v>
      </c>
      <c r="J248" s="6">
        <f>Table3[[#This Row],[Facebook]]/I241</f>
        <v>0.39000002158413655</v>
      </c>
      <c r="K248" s="6">
        <f>Table3[[#This Row],[Youtube]]/I241</f>
        <v>0.2925000161881024</v>
      </c>
      <c r="L248" s="6">
        <f>Table3[[#This Row],[Twitter]]/I241</f>
        <v>0.11916664128532094</v>
      </c>
      <c r="M248" s="6">
        <f>Table3[[#This Row],[Others]]/I241</f>
        <v>0.28166665027871118</v>
      </c>
      <c r="N248" s="6">
        <f>Table3[[#This Row],[Listing]]/I241-1</f>
        <v>8.3333329336271023E-2</v>
      </c>
      <c r="O248" s="6">
        <f>VLOOKUP(Table3[[#This Row],[Date]],Table1[[#All],[Date]:[Order Change with respect to same day last week]],13,FALSE)</f>
        <v>1.7803444891387521E-2</v>
      </c>
    </row>
    <row r="249" spans="2:15" x14ac:dyDescent="0.3">
      <c r="B249" s="10">
        <v>43712</v>
      </c>
      <c r="C249" s="29">
        <f>Table3[[#This Row],[Date]]</f>
        <v>43712</v>
      </c>
      <c r="D249" s="10">
        <f>Table3[[#This Row],[Date]]-7</f>
        <v>43705</v>
      </c>
      <c r="E249" s="2">
        <v>8052789</v>
      </c>
      <c r="F249" s="2">
        <v>6039592</v>
      </c>
      <c r="G249" s="2">
        <v>2460574</v>
      </c>
      <c r="H249" s="18">
        <v>5815903</v>
      </c>
      <c r="I249" s="26">
        <f>Table3[[#This Row],[Facebook]]+Table3[[#This Row],[Youtube]]+Table3[[#This Row],[Twitter]]+Table3[[#This Row],[Others]]</f>
        <v>22368858</v>
      </c>
      <c r="J249" s="6">
        <f>Table3[[#This Row],[Facebook]]/I242</f>
        <v>0.36712872240461619</v>
      </c>
      <c r="K249" s="6">
        <f>Table3[[#This Row],[Youtube]]/I242</f>
        <v>0.27534655320102647</v>
      </c>
      <c r="L249" s="6">
        <f>Table3[[#This Row],[Twitter]]/I242</f>
        <v>0.1121782017388033</v>
      </c>
      <c r="M249" s="6">
        <f>Table3[[#This Row],[Others]]/I242</f>
        <v>0.26514851413829105</v>
      </c>
      <c r="N249" s="6">
        <f>Table3[[#This Row],[Listing]]/I242-1</f>
        <v>1.980199148273698E-2</v>
      </c>
      <c r="O249" s="6">
        <f>VLOOKUP(Table3[[#This Row],[Date]],Table1[[#All],[Date]:[Order Change with respect to same day last week]],13,FALSE)</f>
        <v>-7.7849068606202554E-2</v>
      </c>
    </row>
    <row r="250" spans="2:15" x14ac:dyDescent="0.3">
      <c r="B250" s="10">
        <v>43713</v>
      </c>
      <c r="C250" s="29">
        <f>Table3[[#This Row],[Date]]</f>
        <v>43713</v>
      </c>
      <c r="D250" s="10">
        <f>Table3[[#This Row],[Date]]-7</f>
        <v>43706</v>
      </c>
      <c r="E250" s="2">
        <v>7427330</v>
      </c>
      <c r="F250" s="2">
        <v>5570497</v>
      </c>
      <c r="G250" s="2">
        <v>2269462</v>
      </c>
      <c r="H250" s="18">
        <v>5364183</v>
      </c>
      <c r="I250" s="26">
        <f>Table3[[#This Row],[Facebook]]+Table3[[#This Row],[Youtube]]+Table3[[#This Row],[Twitter]]+Table3[[#This Row],[Others]]</f>
        <v>20631472</v>
      </c>
      <c r="J250" s="6">
        <f>Table3[[#This Row],[Facebook]]/I243</f>
        <v>0.34897959835722347</v>
      </c>
      <c r="K250" s="6">
        <f>Table3[[#This Row],[Youtube]]/I243</f>
        <v>0.26173467527498012</v>
      </c>
      <c r="L250" s="6">
        <f>Table3[[#This Row],[Twitter]]/I243</f>
        <v>0.10663265766392244</v>
      </c>
      <c r="M250" s="6">
        <f>Table3[[#This Row],[Others]]/I243</f>
        <v>0.25204083147707801</v>
      </c>
      <c r="N250" s="6">
        <f>Table3[[#This Row],[Listing]]/I243-1</f>
        <v>-3.0612237226795957E-2</v>
      </c>
      <c r="O250" s="6">
        <f>VLOOKUP(Table3[[#This Row],[Date]],Table1[[#All],[Date]:[Order Change with respect to same day last week]],13,FALSE)</f>
        <v>-1.9872239532180869E-2</v>
      </c>
    </row>
    <row r="251" spans="2:15" x14ac:dyDescent="0.3">
      <c r="B251" s="10">
        <v>43714</v>
      </c>
      <c r="C251" s="29">
        <f>Table3[[#This Row],[Date]]</f>
        <v>43714</v>
      </c>
      <c r="D251" s="10">
        <f>Table3[[#This Row],[Date]]-7</f>
        <v>43707</v>
      </c>
      <c r="E251" s="2">
        <v>7505512</v>
      </c>
      <c r="F251" s="2">
        <v>5629134</v>
      </c>
      <c r="G251" s="2">
        <v>2293351</v>
      </c>
      <c r="H251" s="18">
        <v>5420648</v>
      </c>
      <c r="I251" s="26">
        <f>Table3[[#This Row],[Facebook]]+Table3[[#This Row],[Youtube]]+Table3[[#This Row],[Twitter]]+Table3[[#This Row],[Others]]</f>
        <v>20848645</v>
      </c>
      <c r="J251" s="6">
        <f>Table3[[#This Row],[Facebook]]/I244</f>
        <v>0.3421782231662242</v>
      </c>
      <c r="K251" s="6">
        <f>Table3[[#This Row],[Youtube]]/I244</f>
        <v>0.25663366737466814</v>
      </c>
      <c r="L251" s="6">
        <f>Table3[[#This Row],[Twitter]]/I244</f>
        <v>0.10455446214415265</v>
      </c>
      <c r="M251" s="6">
        <f>Table3[[#This Row],[Others]]/I244</f>
        <v>0.24712873699349852</v>
      </c>
      <c r="N251" s="6">
        <f>Table3[[#This Row],[Listing]]/I244-1</f>
        <v>-4.950491032145643E-2</v>
      </c>
      <c r="O251" s="6">
        <f>VLOOKUP(Table3[[#This Row],[Date]],Table1[[#All],[Date]:[Order Change with respect to same day last week]],13,FALSE)</f>
        <v>1.9166708653638898E-2</v>
      </c>
    </row>
    <row r="252" spans="2:15" x14ac:dyDescent="0.3">
      <c r="B252" s="10">
        <v>43715</v>
      </c>
      <c r="C252" s="29">
        <f>Table3[[#This Row],[Date]]</f>
        <v>43715</v>
      </c>
      <c r="D252" s="10">
        <f>Table3[[#This Row],[Date]]-7</f>
        <v>43708</v>
      </c>
      <c r="E252" s="2">
        <v>16806722</v>
      </c>
      <c r="F252" s="2">
        <v>12605042</v>
      </c>
      <c r="G252" s="2">
        <v>5135387</v>
      </c>
      <c r="H252" s="18">
        <v>12138188</v>
      </c>
      <c r="I252" s="26">
        <f>Table3[[#This Row],[Facebook]]+Table3[[#This Row],[Youtube]]+Table3[[#This Row],[Twitter]]+Table3[[#This Row],[Others]]</f>
        <v>46685339</v>
      </c>
      <c r="J252" s="6">
        <f>Table3[[#This Row],[Facebook]]/I245</f>
        <v>0.37069306457248274</v>
      </c>
      <c r="K252" s="6">
        <f>Table3[[#This Row],[Youtube]]/I245</f>
        <v>0.27801980945748117</v>
      </c>
      <c r="L252" s="6">
        <f>Table3[[#This Row],[Twitter]]/I245</f>
        <v>0.11326731915930353</v>
      </c>
      <c r="M252" s="6">
        <f>Table3[[#This Row],[Others]]/I245</f>
        <v>0.26772276640721104</v>
      </c>
      <c r="N252" s="6">
        <f>Table3[[#This Row],[Listing]]/I245-1</f>
        <v>2.9702959596478395E-2</v>
      </c>
      <c r="O252" s="6">
        <f>VLOOKUP(Table3[[#This Row],[Date]],Table1[[#All],[Date]:[Order Change with respect to same day last week]],13,FALSE)</f>
        <v>-9.7887729498568721E-2</v>
      </c>
    </row>
    <row r="253" spans="2:15" x14ac:dyDescent="0.3">
      <c r="B253" s="10">
        <v>43716</v>
      </c>
      <c r="C253" s="29">
        <f>Table3[[#This Row],[Date]]</f>
        <v>43716</v>
      </c>
      <c r="D253" s="10">
        <f>Table3[[#This Row],[Date]]-7</f>
        <v>43709</v>
      </c>
      <c r="E253" s="2">
        <v>15513897</v>
      </c>
      <c r="F253" s="2">
        <v>11635423</v>
      </c>
      <c r="G253" s="2">
        <v>4740357</v>
      </c>
      <c r="H253" s="18">
        <v>11204481</v>
      </c>
      <c r="I253" s="26">
        <f>Table3[[#This Row],[Facebook]]+Table3[[#This Row],[Youtube]]+Table3[[#This Row],[Twitter]]+Table3[[#This Row],[Others]]</f>
        <v>43094158</v>
      </c>
      <c r="J253" s="6">
        <f>Table3[[#This Row],[Facebook]]/I246</f>
        <v>0.36378947241054521</v>
      </c>
      <c r="K253" s="6">
        <f>Table3[[#This Row],[Youtube]]/I246</f>
        <v>0.27284211017022503</v>
      </c>
      <c r="L253" s="6">
        <f>Table3[[#This Row],[Twitter]]/I246</f>
        <v>0.11115788457713977</v>
      </c>
      <c r="M253" s="6">
        <f>Table3[[#This Row],[Others]]/I246</f>
        <v>0.26273683727718306</v>
      </c>
      <c r="N253" s="6">
        <f>Table3[[#This Row],[Listing]]/I246-1</f>
        <v>1.0526304435092948E-2</v>
      </c>
      <c r="O253" s="6">
        <f>VLOOKUP(Table3[[#This Row],[Date]],Table1[[#All],[Date]:[Order Change with respect to same day last week]],13,FALSE)</f>
        <v>2.2263527915664216E-2</v>
      </c>
    </row>
    <row r="254" spans="2:15" x14ac:dyDescent="0.3">
      <c r="B254" s="10">
        <v>43717</v>
      </c>
      <c r="C254" s="29">
        <f>Table3[[#This Row],[Date]]</f>
        <v>43717</v>
      </c>
      <c r="D254" s="10">
        <f>Table3[[#This Row],[Date]]-7</f>
        <v>43710</v>
      </c>
      <c r="E254" s="2">
        <v>7818242</v>
      </c>
      <c r="F254" s="2">
        <v>5863681</v>
      </c>
      <c r="G254" s="2">
        <v>2388907</v>
      </c>
      <c r="H254" s="18">
        <v>5646508</v>
      </c>
      <c r="I254" s="26">
        <f>Table3[[#This Row],[Facebook]]+Table3[[#This Row],[Youtube]]+Table3[[#This Row],[Twitter]]+Table3[[#This Row],[Others]]</f>
        <v>21717338</v>
      </c>
      <c r="J254" s="6">
        <f>Table3[[#This Row],[Facebook]]/I247</f>
        <v>0.34285715538670991</v>
      </c>
      <c r="K254" s="6">
        <f>Table3[[#This Row],[Youtube]]/I247</f>
        <v>0.25714284461329012</v>
      </c>
      <c r="L254" s="6">
        <f>Table3[[#This Row],[Twitter]]/I247</f>
        <v>0.10476189640886006</v>
      </c>
      <c r="M254" s="6">
        <f>Table3[[#This Row],[Others]]/I247</f>
        <v>0.24761905179556998</v>
      </c>
      <c r="N254" s="6">
        <f>Table3[[#This Row],[Listing]]/I247-1</f>
        <v>-4.7619051795569911E-2</v>
      </c>
      <c r="O254" s="6">
        <f>VLOOKUP(Table3[[#This Row],[Date]],Table1[[#All],[Date]:[Order Change with respect to same day last week]],13,FALSE)</f>
        <v>6.3144139792796983E-2</v>
      </c>
    </row>
    <row r="255" spans="2:15" x14ac:dyDescent="0.3">
      <c r="B255" s="10">
        <v>43718</v>
      </c>
      <c r="C255" s="29">
        <f>Table3[[#This Row],[Date]]</f>
        <v>43718</v>
      </c>
      <c r="D255" s="10">
        <f>Table3[[#This Row],[Date]]-7</f>
        <v>43711</v>
      </c>
      <c r="E255" s="2">
        <v>8052789</v>
      </c>
      <c r="F255" s="2">
        <v>6039592</v>
      </c>
      <c r="G255" s="2">
        <v>2460574</v>
      </c>
      <c r="H255" s="18">
        <v>5815903</v>
      </c>
      <c r="I255" s="26">
        <f>Table3[[#This Row],[Facebook]]+Table3[[#This Row],[Youtube]]+Table3[[#This Row],[Twitter]]+Table3[[#This Row],[Others]]</f>
        <v>22368858</v>
      </c>
      <c r="J255" s="6">
        <f>Table3[[#This Row],[Facebook]]/I248</f>
        <v>0.35653845704283071</v>
      </c>
      <c r="K255" s="6">
        <f>Table3[[#This Row],[Youtube]]/I248</f>
        <v>0.26740385385091103</v>
      </c>
      <c r="L255" s="6">
        <f>Table3[[#This Row],[Twitter]]/I248</f>
        <v>0.10894228787066272</v>
      </c>
      <c r="M255" s="6">
        <f>Table3[[#This Row],[Others]]/I248</f>
        <v>0.25749998937396351</v>
      </c>
      <c r="N255" s="6">
        <f>Table3[[#This Row],[Listing]]/I248-1</f>
        <v>-9.6154118616319506E-3</v>
      </c>
      <c r="O255" s="6">
        <f>VLOOKUP(Table3[[#This Row],[Date]],Table1[[#All],[Date]:[Order Change with respect to same day last week]],13,FALSE)</f>
        <v>1.2401324949050219E-2</v>
      </c>
    </row>
    <row r="256" spans="2:15" x14ac:dyDescent="0.3">
      <c r="B256" s="10">
        <v>43719</v>
      </c>
      <c r="C256" s="29">
        <f>Table3[[#This Row],[Date]]</f>
        <v>43719</v>
      </c>
      <c r="D256" s="10">
        <f>Table3[[#This Row],[Date]]-7</f>
        <v>43712</v>
      </c>
      <c r="E256" s="2">
        <v>7583695</v>
      </c>
      <c r="F256" s="2">
        <v>5687771</v>
      </c>
      <c r="G256" s="2">
        <v>2317240</v>
      </c>
      <c r="H256" s="18">
        <v>5477113</v>
      </c>
      <c r="I256" s="26">
        <f>Table3[[#This Row],[Facebook]]+Table3[[#This Row],[Youtube]]+Table3[[#This Row],[Twitter]]+Table3[[#This Row],[Others]]</f>
        <v>21065819</v>
      </c>
      <c r="J256" s="6">
        <f>Table3[[#This Row],[Facebook]]/I249</f>
        <v>0.33902915383521143</v>
      </c>
      <c r="K256" s="6">
        <f>Table3[[#This Row],[Youtube]]/I249</f>
        <v>0.2542718542001563</v>
      </c>
      <c r="L256" s="6">
        <f>Table3[[#This Row],[Twitter]]/I249</f>
        <v>0.1035922352406189</v>
      </c>
      <c r="M256" s="6">
        <f>Table3[[#This Row],[Others]]/I249</f>
        <v>0.24485438639737442</v>
      </c>
      <c r="N256" s="6">
        <f>Table3[[#This Row],[Listing]]/I249-1</f>
        <v>-5.8252370326638991E-2</v>
      </c>
      <c r="O256" s="6">
        <f>VLOOKUP(Table3[[#This Row],[Date]],Table1[[#All],[Date]:[Order Change with respect to same day last week]],13,FALSE)</f>
        <v>-4.9085629909993767E-2</v>
      </c>
    </row>
    <row r="257" spans="2:15" x14ac:dyDescent="0.3">
      <c r="B257" s="10">
        <v>43720</v>
      </c>
      <c r="C257" s="29">
        <f>Table3[[#This Row],[Date]]</f>
        <v>43720</v>
      </c>
      <c r="D257" s="10">
        <f>Table3[[#This Row],[Date]]-7</f>
        <v>43713</v>
      </c>
      <c r="E257" s="2">
        <v>7505512</v>
      </c>
      <c r="F257" s="2">
        <v>5629134</v>
      </c>
      <c r="G257" s="2">
        <v>2293351</v>
      </c>
      <c r="H257" s="18">
        <v>5420648</v>
      </c>
      <c r="I257" s="26">
        <f>Table3[[#This Row],[Facebook]]+Table3[[#This Row],[Youtube]]+Table3[[#This Row],[Twitter]]+Table3[[#This Row],[Others]]</f>
        <v>20848645</v>
      </c>
      <c r="J257" s="6">
        <f>Table3[[#This Row],[Facebook]]/I250</f>
        <v>0.36378945719432915</v>
      </c>
      <c r="K257" s="6">
        <f>Table3[[#This Row],[Youtube]]/I250</f>
        <v>0.27284209289574685</v>
      </c>
      <c r="L257" s="6">
        <f>Table3[[#This Row],[Twitter]]/I250</f>
        <v>0.11115789508378268</v>
      </c>
      <c r="M257" s="6">
        <f>Table3[[#This Row],[Others]]/I250</f>
        <v>0.26273685173796613</v>
      </c>
      <c r="N257" s="6">
        <f>Table3[[#This Row],[Listing]]/I250-1</f>
        <v>1.0526296911824717E-2</v>
      </c>
      <c r="O257" s="6">
        <f>VLOOKUP(Table3[[#This Row],[Date]],Table1[[#All],[Date]:[Order Change with respect to same day last week]],13,FALSE)</f>
        <v>1.9644497734315314E-2</v>
      </c>
    </row>
    <row r="258" spans="2:15" x14ac:dyDescent="0.3">
      <c r="B258" s="10">
        <v>43721</v>
      </c>
      <c r="C258" s="29">
        <f>Table3[[#This Row],[Date]]</f>
        <v>43721</v>
      </c>
      <c r="D258" s="10">
        <f>Table3[[#This Row],[Date]]-7</f>
        <v>43714</v>
      </c>
      <c r="E258" s="2">
        <v>8209154</v>
      </c>
      <c r="F258" s="2">
        <v>6156866</v>
      </c>
      <c r="G258" s="2">
        <v>2508352</v>
      </c>
      <c r="H258" s="18">
        <v>5928833</v>
      </c>
      <c r="I258" s="26">
        <f>Table3[[#This Row],[Facebook]]+Table3[[#This Row],[Youtube]]+Table3[[#This Row],[Twitter]]+Table3[[#This Row],[Others]]</f>
        <v>22803205</v>
      </c>
      <c r="J258" s="6">
        <f>Table3[[#This Row],[Facebook]]/I251</f>
        <v>0.39375000149889838</v>
      </c>
      <c r="K258" s="6">
        <f>Table3[[#This Row],[Youtube]]/I251</f>
        <v>0.29531252510654771</v>
      </c>
      <c r="L258" s="6">
        <f>Table3[[#This Row],[Twitter]]/I251</f>
        <v>0.12031247114620638</v>
      </c>
      <c r="M258" s="6">
        <f>Table3[[#This Row],[Others]]/I251</f>
        <v>0.28437497976487203</v>
      </c>
      <c r="N258" s="6">
        <f>Table3[[#This Row],[Listing]]/I251-1</f>
        <v>9.3749977516524474E-2</v>
      </c>
      <c r="O258" s="6">
        <f>VLOOKUP(Table3[[#This Row],[Date]],Table1[[#All],[Date]:[Order Change with respect to same day last week]],13,FALSE)</f>
        <v>0.10249145391272219</v>
      </c>
    </row>
    <row r="259" spans="2:15" x14ac:dyDescent="0.3">
      <c r="B259" s="10">
        <v>43722</v>
      </c>
      <c r="C259" s="29">
        <f>Table3[[#This Row],[Date]]</f>
        <v>43722</v>
      </c>
      <c r="D259" s="10">
        <f>Table3[[#This Row],[Date]]-7</f>
        <v>43715</v>
      </c>
      <c r="E259" s="2">
        <v>15998707</v>
      </c>
      <c r="F259" s="2">
        <v>11999030</v>
      </c>
      <c r="G259" s="2">
        <v>4888493</v>
      </c>
      <c r="H259" s="18">
        <v>11554621</v>
      </c>
      <c r="I259" s="26">
        <f>Table3[[#This Row],[Facebook]]+Table3[[#This Row],[Youtube]]+Table3[[#This Row],[Twitter]]+Table3[[#This Row],[Others]]</f>
        <v>44440851</v>
      </c>
      <c r="J259" s="6">
        <f>Table3[[#This Row],[Facebook]]/I252</f>
        <v>0.34269231717477727</v>
      </c>
      <c r="K259" s="6">
        <f>Table3[[#This Row],[Youtube]]/I252</f>
        <v>0.25701923252608277</v>
      </c>
      <c r="L259" s="6">
        <f>Table3[[#This Row],[Twitter]]/I252</f>
        <v>0.10471152410395906</v>
      </c>
      <c r="M259" s="6">
        <f>Table3[[#This Row],[Others]]/I252</f>
        <v>0.24749999137844966</v>
      </c>
      <c r="N259" s="6">
        <f>Table3[[#This Row],[Listing]]/I252-1</f>
        <v>-4.8076934816731254E-2</v>
      </c>
      <c r="O259" s="6">
        <f>VLOOKUP(Table3[[#This Row],[Date]],Table1[[#All],[Date]:[Order Change with respect to same day last week]],13,FALSE)</f>
        <v>-0.53590439000986212</v>
      </c>
    </row>
    <row r="260" spans="2:15" x14ac:dyDescent="0.3">
      <c r="B260" s="10">
        <v>43723</v>
      </c>
      <c r="C260" s="29">
        <f>Table3[[#This Row],[Date]]</f>
        <v>43723</v>
      </c>
      <c r="D260" s="10">
        <f>Table3[[#This Row],[Date]]-7</f>
        <v>43716</v>
      </c>
      <c r="E260" s="2">
        <v>16645119</v>
      </c>
      <c r="F260" s="2">
        <v>12483839</v>
      </c>
      <c r="G260" s="2">
        <v>5086008</v>
      </c>
      <c r="H260" s="18">
        <v>12021475</v>
      </c>
      <c r="I260" s="26">
        <f>Table3[[#This Row],[Facebook]]+Table3[[#This Row],[Youtube]]+Table3[[#This Row],[Twitter]]+Table3[[#This Row],[Others]]</f>
        <v>46236441</v>
      </c>
      <c r="J260" s="6">
        <f>Table3[[#This Row],[Facebook]]/I253</f>
        <v>0.38625001096436318</v>
      </c>
      <c r="K260" s="6">
        <f>Table3[[#This Row],[Youtube]]/I253</f>
        <v>0.28968750242202201</v>
      </c>
      <c r="L260" s="6">
        <f>Table3[[#This Row],[Twitter]]/I253</f>
        <v>0.11802082314730455</v>
      </c>
      <c r="M260" s="6">
        <f>Table3[[#This Row],[Others]]/I253</f>
        <v>0.27895834511954032</v>
      </c>
      <c r="N260" s="6">
        <f>Table3[[#This Row],[Listing]]/I253-1</f>
        <v>7.2916681653230064E-2</v>
      </c>
      <c r="O260" s="6">
        <f>VLOOKUP(Table3[[#This Row],[Date]],Table1[[#All],[Date]:[Order Change with respect to same day last week]],13,FALSE)</f>
        <v>9.3625553154356611E-2</v>
      </c>
    </row>
    <row r="261" spans="2:15" x14ac:dyDescent="0.3">
      <c r="B261" s="10">
        <v>43724</v>
      </c>
      <c r="C261" s="29">
        <f>Table3[[#This Row],[Date]]</f>
        <v>43724</v>
      </c>
      <c r="D261" s="10">
        <f>Table3[[#This Row],[Date]]-7</f>
        <v>43717</v>
      </c>
      <c r="E261" s="2">
        <v>7427330</v>
      </c>
      <c r="F261" s="2">
        <v>5570497</v>
      </c>
      <c r="G261" s="2">
        <v>2269462</v>
      </c>
      <c r="H261" s="18">
        <v>5364183</v>
      </c>
      <c r="I261" s="26">
        <f>Table3[[#This Row],[Facebook]]+Table3[[#This Row],[Youtube]]+Table3[[#This Row],[Twitter]]+Table3[[#This Row],[Others]]</f>
        <v>20631472</v>
      </c>
      <c r="J261" s="6">
        <f>Table3[[#This Row],[Facebook]]/I254</f>
        <v>0.34200001860264828</v>
      </c>
      <c r="K261" s="6">
        <f>Table3[[#This Row],[Youtube]]/I254</f>
        <v>0.25649999092890668</v>
      </c>
      <c r="L261" s="6">
        <f>Table3[[#This Row],[Twitter]]/I254</f>
        <v>0.10450000824226248</v>
      </c>
      <c r="M261" s="6">
        <f>Table3[[#This Row],[Others]]/I254</f>
        <v>0.24700002366772575</v>
      </c>
      <c r="N261" s="6">
        <f>Table3[[#This Row],[Listing]]/I254-1</f>
        <v>-4.9999958558456847E-2</v>
      </c>
      <c r="O261" s="6">
        <f>VLOOKUP(Table3[[#This Row],[Date]],Table1[[#All],[Date]:[Order Change with respect to same day last week]],13,FALSE)</f>
        <v>-0.18169466263960421</v>
      </c>
    </row>
    <row r="262" spans="2:15" x14ac:dyDescent="0.3">
      <c r="B262" s="10">
        <v>43725</v>
      </c>
      <c r="C262" s="29">
        <f>Table3[[#This Row],[Date]]</f>
        <v>43725</v>
      </c>
      <c r="D262" s="10">
        <f>Table3[[#This Row],[Date]]-7</f>
        <v>43718</v>
      </c>
      <c r="E262" s="2">
        <v>8052789</v>
      </c>
      <c r="F262" s="2">
        <v>6039592</v>
      </c>
      <c r="G262" s="2">
        <v>2460574</v>
      </c>
      <c r="H262" s="18">
        <v>5815903</v>
      </c>
      <c r="I262" s="26">
        <f>Table3[[#This Row],[Facebook]]+Table3[[#This Row],[Youtube]]+Table3[[#This Row],[Twitter]]+Table3[[#This Row],[Others]]</f>
        <v>22368858</v>
      </c>
      <c r="J262" s="6">
        <f>Table3[[#This Row],[Facebook]]/I255</f>
        <v>0.36000000536460108</v>
      </c>
      <c r="K262" s="6">
        <f>Table3[[#This Row],[Youtube]]/I255</f>
        <v>0.27000001519970307</v>
      </c>
      <c r="L262" s="6">
        <f>Table3[[#This Row],[Twitter]]/I255</f>
        <v>0.10999998301209656</v>
      </c>
      <c r="M262" s="6">
        <f>Table3[[#This Row],[Others]]/I255</f>
        <v>0.25999999642359928</v>
      </c>
      <c r="N262" s="6">
        <f>Table3[[#This Row],[Listing]]/I255-1</f>
        <v>0</v>
      </c>
      <c r="O262" s="6">
        <f>VLOOKUP(Table3[[#This Row],[Date]],Table1[[#All],[Date]:[Order Change with respect to same day last week]],13,FALSE)</f>
        <v>0.14906423033862848</v>
      </c>
    </row>
    <row r="263" spans="2:15" x14ac:dyDescent="0.3">
      <c r="B263" s="10">
        <v>43726</v>
      </c>
      <c r="C263" s="29">
        <f>Table3[[#This Row],[Date]]</f>
        <v>43726</v>
      </c>
      <c r="D263" s="10">
        <f>Table3[[#This Row],[Date]]-7</f>
        <v>43719</v>
      </c>
      <c r="E263" s="2">
        <v>7740060</v>
      </c>
      <c r="F263" s="2">
        <v>5805045</v>
      </c>
      <c r="G263" s="2">
        <v>2365018</v>
      </c>
      <c r="H263" s="18">
        <v>5590043</v>
      </c>
      <c r="I263" s="26">
        <f>Table3[[#This Row],[Facebook]]+Table3[[#This Row],[Youtube]]+Table3[[#This Row],[Twitter]]+Table3[[#This Row],[Others]]</f>
        <v>21500166</v>
      </c>
      <c r="J263" s="6">
        <f>Table3[[#This Row],[Facebook]]/I256</f>
        <v>0.36742269550497897</v>
      </c>
      <c r="K263" s="6">
        <f>Table3[[#This Row],[Youtube]]/I256</f>
        <v>0.2755670216287342</v>
      </c>
      <c r="L263" s="6">
        <f>Table3[[#This Row],[Twitter]]/I256</f>
        <v>0.11226803002532207</v>
      </c>
      <c r="M263" s="6">
        <f>Table3[[#This Row],[Others]]/I256</f>
        <v>0.26536081981906329</v>
      </c>
      <c r="N263" s="6">
        <f>Table3[[#This Row],[Listing]]/I256-1</f>
        <v>2.0618566978098496E-2</v>
      </c>
      <c r="O263" s="6">
        <f>VLOOKUP(Table3[[#This Row],[Date]],Table1[[#All],[Date]:[Order Change with respect to same day last week]],13,FALSE)</f>
        <v>-4.0671192642881215E-2</v>
      </c>
    </row>
    <row r="264" spans="2:15" x14ac:dyDescent="0.3">
      <c r="B264" s="10">
        <v>43727</v>
      </c>
      <c r="C264" s="29">
        <f>Table3[[#This Row],[Date]]</f>
        <v>43727</v>
      </c>
      <c r="D264" s="10">
        <f>Table3[[#This Row],[Date]]-7</f>
        <v>43720</v>
      </c>
      <c r="E264" s="2">
        <v>7661877</v>
      </c>
      <c r="F264" s="2">
        <v>5746408</v>
      </c>
      <c r="G264" s="2">
        <v>2341129</v>
      </c>
      <c r="H264" s="18">
        <v>5533578</v>
      </c>
      <c r="I264" s="26">
        <f>Table3[[#This Row],[Facebook]]+Table3[[#This Row],[Youtube]]+Table3[[#This Row],[Twitter]]+Table3[[#This Row],[Others]]</f>
        <v>21282992</v>
      </c>
      <c r="J264" s="6">
        <f>Table3[[#This Row],[Facebook]]/I257</f>
        <v>0.36749999820132195</v>
      </c>
      <c r="K264" s="6">
        <f>Table3[[#This Row],[Youtube]]/I257</f>
        <v>0.27562501064217843</v>
      </c>
      <c r="L264" s="6">
        <f>Table3[[#This Row],[Twitter]]/I257</f>
        <v>0.11229166212000828</v>
      </c>
      <c r="M264" s="6">
        <f>Table3[[#This Row],[Others]]/I257</f>
        <v>0.26541667336174607</v>
      </c>
      <c r="N264" s="6">
        <f>Table3[[#This Row],[Listing]]/I257-1</f>
        <v>2.0833344325254632E-2</v>
      </c>
      <c r="O264" s="6">
        <f>VLOOKUP(Table3[[#This Row],[Date]],Table1[[#All],[Date]:[Order Change with respect to same day last week]],13,FALSE)</f>
        <v>-3.849616412812662E-2</v>
      </c>
    </row>
    <row r="265" spans="2:15" x14ac:dyDescent="0.3">
      <c r="B265" s="10">
        <v>43728</v>
      </c>
      <c r="C265" s="29">
        <f>Table3[[#This Row],[Date]]</f>
        <v>43728</v>
      </c>
      <c r="D265" s="10">
        <f>Table3[[#This Row],[Date]]-7</f>
        <v>43721</v>
      </c>
      <c r="E265" s="2">
        <v>7661877</v>
      </c>
      <c r="F265" s="2">
        <v>5746408</v>
      </c>
      <c r="G265" s="2">
        <v>2341129</v>
      </c>
      <c r="H265" s="18">
        <v>5533578</v>
      </c>
      <c r="I265" s="26">
        <f>Table3[[#This Row],[Facebook]]+Table3[[#This Row],[Youtube]]+Table3[[#This Row],[Twitter]]+Table3[[#This Row],[Others]]</f>
        <v>21282992</v>
      </c>
      <c r="J265" s="6">
        <f>Table3[[#This Row],[Facebook]]/I258</f>
        <v>0.33600000526241813</v>
      </c>
      <c r="K265" s="6">
        <f>Table3[[#This Row],[Youtube]]/I258</f>
        <v>0.25200001491018476</v>
      </c>
      <c r="L265" s="6">
        <f>Table3[[#This Row],[Twitter]]/I258</f>
        <v>0.10266666462017071</v>
      </c>
      <c r="M265" s="6">
        <f>Table3[[#This Row],[Others]]/I258</f>
        <v>0.24266667777621612</v>
      </c>
      <c r="N265" s="6">
        <f>Table3[[#This Row],[Listing]]/I258-1</f>
        <v>-6.6666637431010201E-2</v>
      </c>
      <c r="O265" s="6">
        <f>VLOOKUP(Table3[[#This Row],[Date]],Table1[[#All],[Date]:[Order Change with respect to same day last week]],13,FALSE)</f>
        <v>-9.1954935524514836E-2</v>
      </c>
    </row>
    <row r="266" spans="2:15" x14ac:dyDescent="0.3">
      <c r="B266" s="10">
        <v>43729</v>
      </c>
      <c r="C266" s="29">
        <f>Table3[[#This Row],[Date]]</f>
        <v>43729</v>
      </c>
      <c r="D266" s="10">
        <f>Table3[[#This Row],[Date]]-7</f>
        <v>43722</v>
      </c>
      <c r="E266" s="2">
        <v>15837104</v>
      </c>
      <c r="F266" s="2">
        <v>11877828</v>
      </c>
      <c r="G266" s="2">
        <v>4839115</v>
      </c>
      <c r="H266" s="18">
        <v>11437908</v>
      </c>
      <c r="I266" s="26">
        <f>Table3[[#This Row],[Facebook]]+Table3[[#This Row],[Youtube]]+Table3[[#This Row],[Twitter]]+Table3[[#This Row],[Others]]</f>
        <v>43991955</v>
      </c>
      <c r="J266" s="6">
        <f>Table3[[#This Row],[Facebook]]/I259</f>
        <v>0.35636365289224547</v>
      </c>
      <c r="K266" s="6">
        <f>Table3[[#This Row],[Youtube]]/I259</f>
        <v>0.26727273966918408</v>
      </c>
      <c r="L266" s="6">
        <f>Table3[[#This Row],[Twitter]]/I259</f>
        <v>0.10888889143909508</v>
      </c>
      <c r="M266" s="6">
        <f>Table3[[#This Row],[Others]]/I259</f>
        <v>0.25737373931025759</v>
      </c>
      <c r="N266" s="6">
        <f>Table3[[#This Row],[Listing]]/I259-1</f>
        <v>-1.0100976689217722E-2</v>
      </c>
      <c r="O266" s="6">
        <f>VLOOKUP(Table3[[#This Row],[Date]],Table1[[#All],[Date]:[Order Change with respect to same day last week]],13,FALSE)</f>
        <v>1.1152745531323451</v>
      </c>
    </row>
    <row r="267" spans="2:15" x14ac:dyDescent="0.3">
      <c r="B267" s="10">
        <v>43730</v>
      </c>
      <c r="C267" s="29">
        <f>Table3[[#This Row],[Date]]</f>
        <v>43730</v>
      </c>
      <c r="D267" s="10">
        <f>Table3[[#This Row],[Date]]-7</f>
        <v>43723</v>
      </c>
      <c r="E267" s="2">
        <v>16483516</v>
      </c>
      <c r="F267" s="2">
        <v>12362637</v>
      </c>
      <c r="G267" s="2">
        <v>5036630</v>
      </c>
      <c r="H267" s="18">
        <v>11904761</v>
      </c>
      <c r="I267" s="26">
        <f>Table3[[#This Row],[Facebook]]+Table3[[#This Row],[Youtube]]+Table3[[#This Row],[Twitter]]+Table3[[#This Row],[Others]]</f>
        <v>45787544</v>
      </c>
      <c r="J267" s="6">
        <f>Table3[[#This Row],[Facebook]]/I260</f>
        <v>0.35650486160904987</v>
      </c>
      <c r="K267" s="6">
        <f>Table3[[#This Row],[Youtube]]/I260</f>
        <v>0.26737864620678742</v>
      </c>
      <c r="L267" s="6">
        <f>Table3[[#This Row],[Twitter]]/I260</f>
        <v>0.1089320434503166</v>
      </c>
      <c r="M267" s="6">
        <f>Table3[[#This Row],[Others]]/I260</f>
        <v>0.25747572136877922</v>
      </c>
      <c r="N267" s="6">
        <f>Table3[[#This Row],[Listing]]/I260-1</f>
        <v>-9.7087273650668937E-3</v>
      </c>
      <c r="O267" s="6">
        <f>VLOOKUP(Table3[[#This Row],[Date]],Table1[[#All],[Date]:[Order Change with respect to same day last week]],13,FALSE)</f>
        <v>1.9129463456197149E-2</v>
      </c>
    </row>
    <row r="268" spans="2:15" x14ac:dyDescent="0.3">
      <c r="B268" s="10">
        <v>43731</v>
      </c>
      <c r="C268" s="29">
        <f>Table3[[#This Row],[Date]]</f>
        <v>43731</v>
      </c>
      <c r="D268" s="10">
        <f>Table3[[#This Row],[Date]]-7</f>
        <v>43724</v>
      </c>
      <c r="E268" s="2">
        <v>7505512</v>
      </c>
      <c r="F268" s="2">
        <v>5629134</v>
      </c>
      <c r="G268" s="2">
        <v>2293351</v>
      </c>
      <c r="H268" s="18">
        <v>5420648</v>
      </c>
      <c r="I268" s="26">
        <f>Table3[[#This Row],[Facebook]]+Table3[[#This Row],[Youtube]]+Table3[[#This Row],[Twitter]]+Table3[[#This Row],[Others]]</f>
        <v>20848645</v>
      </c>
      <c r="J268" s="6">
        <f>Table3[[#This Row],[Facebook]]/I261</f>
        <v>0.36378945719432915</v>
      </c>
      <c r="K268" s="6">
        <f>Table3[[#This Row],[Youtube]]/I261</f>
        <v>0.27284209289574685</v>
      </c>
      <c r="L268" s="6">
        <f>Table3[[#This Row],[Twitter]]/I261</f>
        <v>0.11115789508378268</v>
      </c>
      <c r="M268" s="6">
        <f>Table3[[#This Row],[Others]]/I261</f>
        <v>0.26273685173796613</v>
      </c>
      <c r="N268" s="6">
        <f>Table3[[#This Row],[Listing]]/I261-1</f>
        <v>1.0526296911824717E-2</v>
      </c>
      <c r="O268" s="6">
        <f>VLOOKUP(Table3[[#This Row],[Date]],Table1[[#All],[Date]:[Order Change with respect to same day last week]],13,FALSE)</f>
        <v>5.0505650425083815E-2</v>
      </c>
    </row>
    <row r="269" spans="2:15" x14ac:dyDescent="0.3">
      <c r="B269" s="10">
        <v>43732</v>
      </c>
      <c r="C269" s="29">
        <f>Table3[[#This Row],[Date]]</f>
        <v>43732</v>
      </c>
      <c r="D269" s="10">
        <f>Table3[[#This Row],[Date]]-7</f>
        <v>43725</v>
      </c>
      <c r="E269" s="2">
        <v>7896424</v>
      </c>
      <c r="F269" s="2">
        <v>5922318</v>
      </c>
      <c r="G269" s="2">
        <v>2412796</v>
      </c>
      <c r="H269" s="18">
        <v>5702973</v>
      </c>
      <c r="I269" s="26">
        <f>Table3[[#This Row],[Facebook]]+Table3[[#This Row],[Youtube]]+Table3[[#This Row],[Twitter]]+Table3[[#This Row],[Others]]</f>
        <v>21934511</v>
      </c>
      <c r="J269" s="6">
        <f>Table3[[#This Row],[Facebook]]/I262</f>
        <v>0.35300970661980152</v>
      </c>
      <c r="K269" s="6">
        <f>Table3[[#This Row],[Youtube]]/I262</f>
        <v>0.26475727996485116</v>
      </c>
      <c r="L269" s="6">
        <f>Table3[[#This Row],[Twitter]]/I262</f>
        <v>0.10786406708827066</v>
      </c>
      <c r="M269" s="6">
        <f>Table3[[#This Row],[Others]]/I262</f>
        <v>0.254951459748191</v>
      </c>
      <c r="N269" s="6">
        <f>Table3[[#This Row],[Listing]]/I262-1</f>
        <v>-1.9417486578885645E-2</v>
      </c>
      <c r="O269" s="6">
        <f>VLOOKUP(Table3[[#This Row],[Date]],Table1[[#All],[Date]:[Order Change with respect to same day last week]],13,FALSE)</f>
        <v>-1.7540111192366314E-2</v>
      </c>
    </row>
    <row r="270" spans="2:15" x14ac:dyDescent="0.3">
      <c r="B270" s="10">
        <v>43733</v>
      </c>
      <c r="C270" s="29">
        <f>Table3[[#This Row],[Date]]</f>
        <v>43733</v>
      </c>
      <c r="D270" s="10">
        <f>Table3[[#This Row],[Date]]-7</f>
        <v>43726</v>
      </c>
      <c r="E270" s="2">
        <v>7661877</v>
      </c>
      <c r="F270" s="2">
        <v>5746408</v>
      </c>
      <c r="G270" s="2">
        <v>2341129</v>
      </c>
      <c r="H270" s="18">
        <v>5533578</v>
      </c>
      <c r="I270" s="26">
        <f>Table3[[#This Row],[Facebook]]+Table3[[#This Row],[Youtube]]+Table3[[#This Row],[Twitter]]+Table3[[#This Row],[Others]]</f>
        <v>21282992</v>
      </c>
      <c r="J270" s="6">
        <f>Table3[[#This Row],[Facebook]]/I263</f>
        <v>0.35636362063437094</v>
      </c>
      <c r="K270" s="6">
        <f>Table3[[#This Row],[Youtube]]/I263</f>
        <v>0.2672727271035954</v>
      </c>
      <c r="L270" s="6">
        <f>Table3[[#This Row],[Twitter]]/I263</f>
        <v>0.10888888020678537</v>
      </c>
      <c r="M270" s="6">
        <f>Table3[[#This Row],[Others]]/I263</f>
        <v>0.25737373376559047</v>
      </c>
      <c r="N270" s="6">
        <f>Table3[[#This Row],[Listing]]/I263-1</f>
        <v>-1.0101038289657804E-2</v>
      </c>
      <c r="O270" s="6">
        <f>VLOOKUP(Table3[[#This Row],[Date]],Table1[[#All],[Date]:[Order Change with respect to same day last week]],13,FALSE)</f>
        <v>0.17446451485539427</v>
      </c>
    </row>
    <row r="271" spans="2:15" x14ac:dyDescent="0.3">
      <c r="B271" s="10">
        <v>43734</v>
      </c>
      <c r="C271" s="29">
        <f>Table3[[#This Row],[Date]]</f>
        <v>43734</v>
      </c>
      <c r="D271" s="10">
        <f>Table3[[#This Row],[Date]]-7</f>
        <v>43727</v>
      </c>
      <c r="E271" s="2">
        <v>8052789</v>
      </c>
      <c r="F271" s="2">
        <v>6039592</v>
      </c>
      <c r="G271" s="2">
        <v>2460574</v>
      </c>
      <c r="H271" s="18">
        <v>5815903</v>
      </c>
      <c r="I271" s="26">
        <f>Table3[[#This Row],[Facebook]]+Table3[[#This Row],[Youtube]]+Table3[[#This Row],[Twitter]]+Table3[[#This Row],[Others]]</f>
        <v>22368858</v>
      </c>
      <c r="J271" s="6">
        <f>Table3[[#This Row],[Facebook]]/I264</f>
        <v>0.37836733669777256</v>
      </c>
      <c r="K271" s="6">
        <f>Table3[[#This Row],[Youtube]]/I264</f>
        <v>0.28377551426979813</v>
      </c>
      <c r="L271" s="6">
        <f>Table3[[#This Row],[Twitter]]/I264</f>
        <v>0.11561222219131596</v>
      </c>
      <c r="M271" s="6">
        <f>Table3[[#This Row],[Others]]/I264</f>
        <v>0.27326529089518992</v>
      </c>
      <c r="N271" s="6">
        <f>Table3[[#This Row],[Listing]]/I264-1</f>
        <v>5.1020364054076506E-2</v>
      </c>
      <c r="O271" s="6">
        <f>VLOOKUP(Table3[[#This Row],[Date]],Table1[[#All],[Date]:[Order Change with respect to same day last week]],13,FALSE)</f>
        <v>6.2415223682413146E-2</v>
      </c>
    </row>
    <row r="272" spans="2:15" x14ac:dyDescent="0.3">
      <c r="B272" s="10">
        <v>43735</v>
      </c>
      <c r="C272" s="29">
        <f>Table3[[#This Row],[Date]]</f>
        <v>43735</v>
      </c>
      <c r="D272" s="10">
        <f>Table3[[#This Row],[Date]]-7</f>
        <v>43728</v>
      </c>
      <c r="E272" s="2">
        <v>7505512</v>
      </c>
      <c r="F272" s="2">
        <v>5629134</v>
      </c>
      <c r="G272" s="2">
        <v>2293351</v>
      </c>
      <c r="H272" s="18">
        <v>5420648</v>
      </c>
      <c r="I272" s="26">
        <f>Table3[[#This Row],[Facebook]]+Table3[[#This Row],[Youtube]]+Table3[[#This Row],[Twitter]]+Table3[[#This Row],[Others]]</f>
        <v>20848645</v>
      </c>
      <c r="J272" s="6">
        <f>Table3[[#This Row],[Facebook]]/I265</f>
        <v>0.35265304803008901</v>
      </c>
      <c r="K272" s="6">
        <f>Table3[[#This Row],[Youtube]]/I265</f>
        <v>0.26448978602256673</v>
      </c>
      <c r="L272" s="6">
        <f>Table3[[#This Row],[Twitter]]/I265</f>
        <v>0.10775510322984663</v>
      </c>
      <c r="M272" s="6">
        <f>Table3[[#This Row],[Others]]/I265</f>
        <v>0.25469388890434203</v>
      </c>
      <c r="N272" s="6">
        <f>Table3[[#This Row],[Listing]]/I265-1</f>
        <v>-2.0408173813155628E-2</v>
      </c>
      <c r="O272" s="6">
        <f>VLOOKUP(Table3[[#This Row],[Date]],Table1[[#All],[Date]:[Order Change with respect to same day last week]],13,FALSE)</f>
        <v>-3.0677503703643749E-2</v>
      </c>
    </row>
    <row r="273" spans="2:15" x14ac:dyDescent="0.3">
      <c r="B273" s="10">
        <v>43736</v>
      </c>
      <c r="C273" s="29">
        <f>Table3[[#This Row],[Date]]</f>
        <v>43736</v>
      </c>
      <c r="D273" s="10">
        <f>Table3[[#This Row],[Date]]-7</f>
        <v>43729</v>
      </c>
      <c r="E273" s="2">
        <v>15837104</v>
      </c>
      <c r="F273" s="2">
        <v>11877828</v>
      </c>
      <c r="G273" s="2">
        <v>4839115</v>
      </c>
      <c r="H273" s="18">
        <v>11437908</v>
      </c>
      <c r="I273" s="26">
        <f>Table3[[#This Row],[Facebook]]+Table3[[#This Row],[Youtube]]+Table3[[#This Row],[Twitter]]+Table3[[#This Row],[Others]]</f>
        <v>43991955</v>
      </c>
      <c r="J273" s="6">
        <f>Table3[[#This Row],[Facebook]]/I266</f>
        <v>0.36000000454628578</v>
      </c>
      <c r="K273" s="6">
        <f>Table3[[#This Row],[Youtube]]/I266</f>
        <v>0.27000000340971436</v>
      </c>
      <c r="L273" s="6">
        <f>Table3[[#This Row],[Twitter]]/I266</f>
        <v>0.10999999886342855</v>
      </c>
      <c r="M273" s="6">
        <f>Table3[[#This Row],[Others]]/I266</f>
        <v>0.25999999318057132</v>
      </c>
      <c r="N273" s="6">
        <f>Table3[[#This Row],[Listing]]/I266-1</f>
        <v>0</v>
      </c>
      <c r="O273" s="6">
        <f>VLOOKUP(Table3[[#This Row],[Date]],Table1[[#All],[Date]:[Order Change with respect to same day last week]],13,FALSE)</f>
        <v>7.4326534989770598E-2</v>
      </c>
    </row>
    <row r="274" spans="2:15" x14ac:dyDescent="0.3">
      <c r="B274" s="10">
        <v>43737</v>
      </c>
      <c r="C274" s="29">
        <f>Table3[[#This Row],[Date]]</f>
        <v>43737</v>
      </c>
      <c r="D274" s="10">
        <f>Table3[[#This Row],[Date]]-7</f>
        <v>43730</v>
      </c>
      <c r="E274" s="2">
        <v>15352294</v>
      </c>
      <c r="F274" s="2">
        <v>11514221</v>
      </c>
      <c r="G274" s="2">
        <v>4690978</v>
      </c>
      <c r="H274" s="18">
        <v>11087768</v>
      </c>
      <c r="I274" s="26">
        <f>Table3[[#This Row],[Facebook]]+Table3[[#This Row],[Youtube]]+Table3[[#This Row],[Twitter]]+Table3[[#This Row],[Others]]</f>
        <v>42645261</v>
      </c>
      <c r="J274" s="6">
        <f>Table3[[#This Row],[Facebook]]/I267</f>
        <v>0.33529411404988219</v>
      </c>
      <c r="K274" s="6">
        <f>Table3[[#This Row],[Youtube]]/I267</f>
        <v>0.2514705964574121</v>
      </c>
      <c r="L274" s="6">
        <f>Table3[[#This Row],[Twitter]]/I267</f>
        <v>0.10245096351968562</v>
      </c>
      <c r="M274" s="6">
        <f>Table3[[#This Row],[Others]]/I267</f>
        <v>0.24215686257380392</v>
      </c>
      <c r="N274" s="6">
        <f>Table3[[#This Row],[Listing]]/I267-1</f>
        <v>-6.8627463399216215E-2</v>
      </c>
      <c r="O274" s="6">
        <f>VLOOKUP(Table3[[#This Row],[Date]],Table1[[#All],[Date]:[Order Change with respect to same day last week]],13,FALSE)</f>
        <v>-0.17286542104971103</v>
      </c>
    </row>
    <row r="275" spans="2:15" x14ac:dyDescent="0.3">
      <c r="B275" s="10">
        <v>43738</v>
      </c>
      <c r="C275" s="29">
        <f>Table3[[#This Row],[Date]]</f>
        <v>43738</v>
      </c>
      <c r="D275" s="10">
        <f>Table3[[#This Row],[Date]]-7</f>
        <v>43731</v>
      </c>
      <c r="E275" s="2">
        <v>7818242</v>
      </c>
      <c r="F275" s="2">
        <v>5863681</v>
      </c>
      <c r="G275" s="2">
        <v>2388907</v>
      </c>
      <c r="H275" s="18">
        <v>5646508</v>
      </c>
      <c r="I275" s="26">
        <f>Table3[[#This Row],[Facebook]]+Table3[[#This Row],[Youtube]]+Table3[[#This Row],[Twitter]]+Table3[[#This Row],[Others]]</f>
        <v>21717338</v>
      </c>
      <c r="J275" s="6">
        <f>Table3[[#This Row],[Facebook]]/I268</f>
        <v>0.37500000599559347</v>
      </c>
      <c r="K275" s="6">
        <f>Table3[[#This Row],[Youtube]]/I268</f>
        <v>0.28124998051432121</v>
      </c>
      <c r="L275" s="6">
        <f>Table3[[#This Row],[Twitter]]/I268</f>
        <v>0.11458332184177916</v>
      </c>
      <c r="M275" s="6">
        <f>Table3[[#This Row],[Others]]/I268</f>
        <v>0.27083333233406776</v>
      </c>
      <c r="N275" s="6">
        <f>Table3[[#This Row],[Listing]]/I268-1</f>
        <v>4.1666640685761536E-2</v>
      </c>
      <c r="O275" s="6">
        <f>VLOOKUP(Table3[[#This Row],[Date]],Table1[[#All],[Date]:[Order Change with respect to same day last week]],13,FALSE)</f>
        <v>1.2666670490402376E-2</v>
      </c>
    </row>
    <row r="276" spans="2:15" x14ac:dyDescent="0.3">
      <c r="B276" s="10">
        <v>43739</v>
      </c>
      <c r="C276" s="29">
        <f>Table3[[#This Row],[Date]]</f>
        <v>43739</v>
      </c>
      <c r="D276" s="10">
        <f>Table3[[#This Row],[Date]]-7</f>
        <v>43732</v>
      </c>
      <c r="E276" s="2">
        <v>7896424</v>
      </c>
      <c r="F276" s="2">
        <v>5922318</v>
      </c>
      <c r="G276" s="2">
        <v>2412796</v>
      </c>
      <c r="H276" s="18">
        <v>5702973</v>
      </c>
      <c r="I276" s="26">
        <f>Table3[[#This Row],[Facebook]]+Table3[[#This Row],[Youtube]]+Table3[[#This Row],[Twitter]]+Table3[[#This Row],[Others]]</f>
        <v>21934511</v>
      </c>
      <c r="J276" s="6">
        <f>Table3[[#This Row],[Facebook]]/I269</f>
        <v>0.3600000018236103</v>
      </c>
      <c r="K276" s="6">
        <f>Table3[[#This Row],[Youtube]]/I269</f>
        <v>0.27000000136770774</v>
      </c>
      <c r="L276" s="6">
        <f>Table3[[#This Row],[Twitter]]/I269</f>
        <v>0.10999999042604597</v>
      </c>
      <c r="M276" s="6">
        <f>Table3[[#This Row],[Others]]/I269</f>
        <v>0.26000000638263604</v>
      </c>
      <c r="N276" s="6">
        <f>Table3[[#This Row],[Listing]]/I269-1</f>
        <v>0</v>
      </c>
      <c r="O276" s="6">
        <f>VLOOKUP(Table3[[#This Row],[Date]],Table1[[#All],[Date]:[Order Change with respect to same day last week]],13,FALSE)</f>
        <v>-0.12234217065560604</v>
      </c>
    </row>
    <row r="277" spans="2:15" x14ac:dyDescent="0.3">
      <c r="B277" s="10">
        <v>43740</v>
      </c>
      <c r="C277" s="29">
        <f>Table3[[#This Row],[Date]]</f>
        <v>43740</v>
      </c>
      <c r="D277" s="10">
        <f>Table3[[#This Row],[Date]]-7</f>
        <v>43733</v>
      </c>
      <c r="E277" s="2">
        <v>7740060</v>
      </c>
      <c r="F277" s="2">
        <v>5805045</v>
      </c>
      <c r="G277" s="2">
        <v>2365018</v>
      </c>
      <c r="H277" s="18">
        <v>5590043</v>
      </c>
      <c r="I277" s="26">
        <f>Table3[[#This Row],[Facebook]]+Table3[[#This Row],[Youtube]]+Table3[[#This Row],[Twitter]]+Table3[[#This Row],[Others]]</f>
        <v>21500166</v>
      </c>
      <c r="J277" s="6">
        <f>Table3[[#This Row],[Facebook]]/I270</f>
        <v>0.36367349102043545</v>
      </c>
      <c r="K277" s="6">
        <f>Table3[[#This Row],[Youtube]]/I270</f>
        <v>0.27275511826532661</v>
      </c>
      <c r="L277" s="6">
        <f>Table3[[#This Row],[Twitter]]/I270</f>
        <v>0.11112243992761919</v>
      </c>
      <c r="M277" s="6">
        <f>Table3[[#This Row],[Others]]/I270</f>
        <v>0.26265306118613396</v>
      </c>
      <c r="N277" s="6">
        <f>Table3[[#This Row],[Listing]]/I270-1</f>
        <v>1.0204110399515187E-2</v>
      </c>
      <c r="O277" s="6">
        <f>VLOOKUP(Table3[[#This Row],[Date]],Table1[[#All],[Date]:[Order Change with respect to same day last week]],13,FALSE)</f>
        <v>-0.18038878280484005</v>
      </c>
    </row>
    <row r="278" spans="2:15" x14ac:dyDescent="0.3">
      <c r="B278" s="10">
        <v>43741</v>
      </c>
      <c r="C278" s="29">
        <f>Table3[[#This Row],[Date]]</f>
        <v>43741</v>
      </c>
      <c r="D278" s="10">
        <f>Table3[[#This Row],[Date]]-7</f>
        <v>43734</v>
      </c>
      <c r="E278" s="2">
        <v>7661877</v>
      </c>
      <c r="F278" s="2">
        <v>5746408</v>
      </c>
      <c r="G278" s="2">
        <v>2341129</v>
      </c>
      <c r="H278" s="18">
        <v>5533578</v>
      </c>
      <c r="I278" s="26">
        <f>Table3[[#This Row],[Facebook]]+Table3[[#This Row],[Youtube]]+Table3[[#This Row],[Twitter]]+Table3[[#This Row],[Others]]</f>
        <v>21282992</v>
      </c>
      <c r="J278" s="6">
        <f>Table3[[#This Row],[Facebook]]/I271</f>
        <v>0.34252428085510667</v>
      </c>
      <c r="K278" s="6">
        <f>Table3[[#This Row],[Youtube]]/I271</f>
        <v>0.25689322181758228</v>
      </c>
      <c r="L278" s="6">
        <f>Table3[[#This Row],[Twitter]]/I271</f>
        <v>0.10466019320253184</v>
      </c>
      <c r="M278" s="6">
        <f>Table3[[#This Row],[Others]]/I271</f>
        <v>0.24737865473507856</v>
      </c>
      <c r="N278" s="6">
        <f>Table3[[#This Row],[Listing]]/I271-1</f>
        <v>-4.8543649389700683E-2</v>
      </c>
      <c r="O278" s="6">
        <f>VLOOKUP(Table3[[#This Row],[Date]],Table1[[#All],[Date]:[Order Change with respect to same day last week]],13,FALSE)</f>
        <v>-1.9805813921328408E-2</v>
      </c>
    </row>
    <row r="279" spans="2:15" x14ac:dyDescent="0.3">
      <c r="B279" s="10">
        <v>43742</v>
      </c>
      <c r="C279" s="29">
        <f>Table3[[#This Row],[Date]]</f>
        <v>43742</v>
      </c>
      <c r="D279" s="10">
        <f>Table3[[#This Row],[Date]]-7</f>
        <v>43735</v>
      </c>
      <c r="E279" s="2">
        <v>7583695</v>
      </c>
      <c r="F279" s="2">
        <v>5687771</v>
      </c>
      <c r="G279" s="2">
        <v>2317240</v>
      </c>
      <c r="H279" s="18">
        <v>5477113</v>
      </c>
      <c r="I279" s="26">
        <f>Table3[[#This Row],[Facebook]]+Table3[[#This Row],[Youtube]]+Table3[[#This Row],[Twitter]]+Table3[[#This Row],[Others]]</f>
        <v>21065819</v>
      </c>
      <c r="J279" s="6">
        <f>Table3[[#This Row],[Facebook]]/I272</f>
        <v>0.36375001828656012</v>
      </c>
      <c r="K279" s="6">
        <f>Table3[[#This Row],[Youtube]]/I272</f>
        <v>0.27281250172373311</v>
      </c>
      <c r="L279" s="6">
        <f>Table3[[#This Row],[Twitter]]/I272</f>
        <v>0.11114583225912283</v>
      </c>
      <c r="M279" s="6">
        <f>Table3[[#This Row],[Others]]/I272</f>
        <v>0.26270834387558523</v>
      </c>
      <c r="N279" s="6">
        <f>Table3[[#This Row],[Listing]]/I272-1</f>
        <v>1.0416696145001181E-2</v>
      </c>
      <c r="O279" s="6">
        <f>VLOOKUP(Table3[[#This Row],[Date]],Table1[[#All],[Date]:[Order Change with respect to same day last week]],13,FALSE)</f>
        <v>-5.8652468942478331E-2</v>
      </c>
    </row>
    <row r="280" spans="2:15" x14ac:dyDescent="0.3">
      <c r="B280" s="10">
        <v>43743</v>
      </c>
      <c r="C280" s="29">
        <f>Table3[[#This Row],[Date]]</f>
        <v>43743</v>
      </c>
      <c r="D280" s="10">
        <f>Table3[[#This Row],[Date]]-7</f>
        <v>43736</v>
      </c>
      <c r="E280" s="2">
        <v>16645119</v>
      </c>
      <c r="F280" s="2">
        <v>12483839</v>
      </c>
      <c r="G280" s="2">
        <v>5086008</v>
      </c>
      <c r="H280" s="18">
        <v>12021475</v>
      </c>
      <c r="I280" s="26">
        <f>Table3[[#This Row],[Facebook]]+Table3[[#This Row],[Youtube]]+Table3[[#This Row],[Twitter]]+Table3[[#This Row],[Others]]</f>
        <v>46236441</v>
      </c>
      <c r="J280" s="6">
        <f>Table3[[#This Row],[Facebook]]/I273</f>
        <v>0.37836734011934681</v>
      </c>
      <c r="K280" s="6">
        <f>Table3[[#This Row],[Youtube]]/I273</f>
        <v>0.28377549940665286</v>
      </c>
      <c r="L280" s="6">
        <f>Table3[[#This Row],[Twitter]]/I273</f>
        <v>0.11561222955424463</v>
      </c>
      <c r="M280" s="6">
        <f>Table3[[#This Row],[Others]]/I273</f>
        <v>0.27326530498587753</v>
      </c>
      <c r="N280" s="6">
        <f>Table3[[#This Row],[Listing]]/I273-1</f>
        <v>5.1020374066121921E-2</v>
      </c>
      <c r="O280" s="6">
        <f>VLOOKUP(Table3[[#This Row],[Date]],Table1[[#All],[Date]:[Order Change with respect to same day last week]],13,FALSE)</f>
        <v>4.1273140835281552E-2</v>
      </c>
    </row>
    <row r="281" spans="2:15" x14ac:dyDescent="0.3">
      <c r="B281" s="10">
        <v>43744</v>
      </c>
      <c r="C281" s="29">
        <f>Table3[[#This Row],[Date]]</f>
        <v>43744</v>
      </c>
      <c r="D281" s="10">
        <f>Table3[[#This Row],[Date]]-7</f>
        <v>43737</v>
      </c>
      <c r="E281" s="2">
        <v>15675500</v>
      </c>
      <c r="F281" s="2">
        <v>11756625</v>
      </c>
      <c r="G281" s="2">
        <v>4789736</v>
      </c>
      <c r="H281" s="18">
        <v>11321195</v>
      </c>
      <c r="I281" s="26">
        <f>Table3[[#This Row],[Facebook]]+Table3[[#This Row],[Youtube]]+Table3[[#This Row],[Twitter]]+Table3[[#This Row],[Others]]</f>
        <v>43543056</v>
      </c>
      <c r="J281" s="6">
        <f>Table3[[#This Row],[Facebook]]/I274</f>
        <v>0.36757894388311985</v>
      </c>
      <c r="K281" s="6">
        <f>Table3[[#This Row],[Youtube]]/I274</f>
        <v>0.27568420791233988</v>
      </c>
      <c r="L281" s="6">
        <f>Table3[[#This Row],[Twitter]]/I274</f>
        <v>0.11231578580325725</v>
      </c>
      <c r="M281" s="6">
        <f>Table3[[#This Row],[Others]]/I274</f>
        <v>0.26547369472073346</v>
      </c>
      <c r="N281" s="6">
        <f>Table3[[#This Row],[Listing]]/I274-1</f>
        <v>2.1052632319450426E-2</v>
      </c>
      <c r="O281" s="6">
        <f>VLOOKUP(Table3[[#This Row],[Date]],Table1[[#All],[Date]:[Order Change with respect to same day last week]],13,FALSE)</f>
        <v>8.5402326831010456E-2</v>
      </c>
    </row>
    <row r="282" spans="2:15" x14ac:dyDescent="0.3">
      <c r="B282" s="10">
        <v>43745</v>
      </c>
      <c r="C282" s="29">
        <f>Table3[[#This Row],[Date]]</f>
        <v>43745</v>
      </c>
      <c r="D282" s="10">
        <f>Table3[[#This Row],[Date]]-7</f>
        <v>43738</v>
      </c>
      <c r="E282" s="2">
        <v>7740060</v>
      </c>
      <c r="F282" s="2">
        <v>5805045</v>
      </c>
      <c r="G282" s="2">
        <v>2365018</v>
      </c>
      <c r="H282" s="18">
        <v>5590043</v>
      </c>
      <c r="I282" s="26">
        <f>Table3[[#This Row],[Facebook]]+Table3[[#This Row],[Youtube]]+Table3[[#This Row],[Twitter]]+Table3[[#This Row],[Others]]</f>
        <v>21500166</v>
      </c>
      <c r="J282" s="6">
        <f>Table3[[#This Row],[Facebook]]/I275</f>
        <v>0.35640003392681002</v>
      </c>
      <c r="K282" s="6">
        <f>Table3[[#This Row],[Youtube]]/I275</f>
        <v>0.2673000254451075</v>
      </c>
      <c r="L282" s="6">
        <f>Table3[[#This Row],[Twitter]]/I275</f>
        <v>0.10889999501780559</v>
      </c>
      <c r="M282" s="6">
        <f>Table3[[#This Row],[Others]]/I275</f>
        <v>0.25740000915397643</v>
      </c>
      <c r="N282" s="6">
        <f>Table3[[#This Row],[Listing]]/I275-1</f>
        <v>-9.9999364563004844E-3</v>
      </c>
      <c r="O282" s="6">
        <f>VLOOKUP(Table3[[#This Row],[Date]],Table1[[#All],[Date]:[Order Change with respect to same day last week]],13,FALSE)</f>
        <v>0.11494806239309452</v>
      </c>
    </row>
    <row r="283" spans="2:15" x14ac:dyDescent="0.3">
      <c r="B283" s="10">
        <v>43746</v>
      </c>
      <c r="C283" s="29">
        <f>Table3[[#This Row],[Date]]</f>
        <v>43746</v>
      </c>
      <c r="D283" s="10">
        <f>Table3[[#This Row],[Date]]-7</f>
        <v>43739</v>
      </c>
      <c r="E283" s="2">
        <v>8052789</v>
      </c>
      <c r="F283" s="2">
        <v>6039592</v>
      </c>
      <c r="G283" s="2">
        <v>2460574</v>
      </c>
      <c r="H283" s="18">
        <v>5815903</v>
      </c>
      <c r="I283" s="26">
        <f>Table3[[#This Row],[Facebook]]+Table3[[#This Row],[Youtube]]+Table3[[#This Row],[Twitter]]+Table3[[#This Row],[Others]]</f>
        <v>22368858</v>
      </c>
      <c r="J283" s="6">
        <f>Table3[[#This Row],[Facebook]]/I276</f>
        <v>0.36712872240461619</v>
      </c>
      <c r="K283" s="6">
        <f>Table3[[#This Row],[Youtube]]/I276</f>
        <v>0.27534655320102647</v>
      </c>
      <c r="L283" s="6">
        <f>Table3[[#This Row],[Twitter]]/I276</f>
        <v>0.1121782017388033</v>
      </c>
      <c r="M283" s="6">
        <f>Table3[[#This Row],[Others]]/I276</f>
        <v>0.26514851413829105</v>
      </c>
      <c r="N283" s="6">
        <f>Table3[[#This Row],[Listing]]/I276-1</f>
        <v>1.980199148273698E-2</v>
      </c>
      <c r="O283" s="6">
        <f>VLOOKUP(Table3[[#This Row],[Date]],Table1[[#All],[Date]:[Order Change with respect to same day last week]],13,FALSE)</f>
        <v>8.1779027429128126E-2</v>
      </c>
    </row>
    <row r="284" spans="2:15" x14ac:dyDescent="0.3">
      <c r="B284" s="10">
        <v>43747</v>
      </c>
      <c r="C284" s="29">
        <f>Table3[[#This Row],[Date]]</f>
        <v>43747</v>
      </c>
      <c r="D284" s="10">
        <f>Table3[[#This Row],[Date]]-7</f>
        <v>43740</v>
      </c>
      <c r="E284" s="2">
        <v>7427330</v>
      </c>
      <c r="F284" s="2">
        <v>5570497</v>
      </c>
      <c r="G284" s="2">
        <v>2269462</v>
      </c>
      <c r="H284" s="18">
        <v>5364183</v>
      </c>
      <c r="I284" s="26">
        <f>Table3[[#This Row],[Facebook]]+Table3[[#This Row],[Youtube]]+Table3[[#This Row],[Twitter]]+Table3[[#This Row],[Others]]</f>
        <v>20631472</v>
      </c>
      <c r="J284" s="6">
        <f>Table3[[#This Row],[Facebook]]/I277</f>
        <v>0.34545454207190773</v>
      </c>
      <c r="K284" s="6">
        <f>Table3[[#This Row],[Youtube]]/I277</f>
        <v>0.25909088329829638</v>
      </c>
      <c r="L284" s="6">
        <f>Table3[[#This Row],[Twitter]]/I277</f>
        <v>0.10555555710593119</v>
      </c>
      <c r="M284" s="6">
        <f>Table3[[#This Row],[Others]]/I277</f>
        <v>0.24949495738777086</v>
      </c>
      <c r="N284" s="6">
        <f>Table3[[#This Row],[Listing]]/I277-1</f>
        <v>-4.0404060136093878E-2</v>
      </c>
      <c r="O284" s="6">
        <f>VLOOKUP(Table3[[#This Row],[Date]],Table1[[#All],[Date]:[Order Change with respect to same day last week]],13,FALSE)</f>
        <v>0.21871070507745793</v>
      </c>
    </row>
    <row r="285" spans="2:15" x14ac:dyDescent="0.3">
      <c r="B285" s="10">
        <v>43748</v>
      </c>
      <c r="C285" s="29">
        <f>Table3[[#This Row],[Date]]</f>
        <v>43748</v>
      </c>
      <c r="D285" s="10">
        <f>Table3[[#This Row],[Date]]-7</f>
        <v>43741</v>
      </c>
      <c r="E285" s="2">
        <v>7661877</v>
      </c>
      <c r="F285" s="2">
        <v>5746408</v>
      </c>
      <c r="G285" s="2">
        <v>2341129</v>
      </c>
      <c r="H285" s="18">
        <v>5533578</v>
      </c>
      <c r="I285" s="26">
        <f>Table3[[#This Row],[Facebook]]+Table3[[#This Row],[Youtube]]+Table3[[#This Row],[Twitter]]+Table3[[#This Row],[Others]]</f>
        <v>21282992</v>
      </c>
      <c r="J285" s="6">
        <f>Table3[[#This Row],[Facebook]]/I278</f>
        <v>0.359999994361695</v>
      </c>
      <c r="K285" s="6">
        <f>Table3[[#This Row],[Youtube]]/I278</f>
        <v>0.27000000751774</v>
      </c>
      <c r="L285" s="6">
        <f>Table3[[#This Row],[Twitter]]/I278</f>
        <v>0.10999999436169501</v>
      </c>
      <c r="M285" s="6">
        <f>Table3[[#This Row],[Others]]/I278</f>
        <v>0.26000000375887</v>
      </c>
      <c r="N285" s="6">
        <f>Table3[[#This Row],[Listing]]/I278-1</f>
        <v>0</v>
      </c>
      <c r="O285" s="6">
        <f>VLOOKUP(Table3[[#This Row],[Date]],Table1[[#All],[Date]:[Order Change with respect to same day last week]],13,FALSE)</f>
        <v>-0.14034239487284683</v>
      </c>
    </row>
    <row r="286" spans="2:15" x14ac:dyDescent="0.3">
      <c r="B286" s="10">
        <v>43749</v>
      </c>
      <c r="C286" s="29">
        <f>Table3[[#This Row],[Date]]</f>
        <v>43749</v>
      </c>
      <c r="D286" s="10">
        <f>Table3[[#This Row],[Date]]-7</f>
        <v>43742</v>
      </c>
      <c r="E286" s="2">
        <v>7661877</v>
      </c>
      <c r="F286" s="2">
        <v>5746408</v>
      </c>
      <c r="G286" s="2">
        <v>2341129</v>
      </c>
      <c r="H286" s="18">
        <v>5533578</v>
      </c>
      <c r="I286" s="26">
        <f>Table3[[#This Row],[Facebook]]+Table3[[#This Row],[Youtube]]+Table3[[#This Row],[Twitter]]+Table3[[#This Row],[Others]]</f>
        <v>21282992</v>
      </c>
      <c r="J286" s="6">
        <f>Table3[[#This Row],[Facebook]]/I279</f>
        <v>0.36371132781497839</v>
      </c>
      <c r="K286" s="6">
        <f>Table3[[#This Row],[Youtube]]/I279</f>
        <v>0.27278350772879989</v>
      </c>
      <c r="L286" s="6">
        <f>Table3[[#This Row],[Twitter]]/I279</f>
        <v>0.11113401287649913</v>
      </c>
      <c r="M286" s="6">
        <f>Table3[[#This Row],[Others]]/I279</f>
        <v>0.26268041133363956</v>
      </c>
      <c r="N286" s="6">
        <f>Table3[[#This Row],[Listing]]/I279-1</f>
        <v>1.0309259753916944E-2</v>
      </c>
      <c r="O286" s="6">
        <f>VLOOKUP(Table3[[#This Row],[Date]],Table1[[#All],[Date]:[Order Change with respect to same day last week]],13,FALSE)</f>
        <v>9.5618491304586994E-2</v>
      </c>
    </row>
    <row r="287" spans="2:15" x14ac:dyDescent="0.3">
      <c r="B287" s="10">
        <v>43750</v>
      </c>
      <c r="C287" s="29">
        <f>Table3[[#This Row],[Date]]</f>
        <v>43750</v>
      </c>
      <c r="D287" s="10">
        <f>Table3[[#This Row],[Date]]-7</f>
        <v>43743</v>
      </c>
      <c r="E287" s="2">
        <v>16321913</v>
      </c>
      <c r="F287" s="2">
        <v>12241435</v>
      </c>
      <c r="G287" s="2">
        <v>4987251</v>
      </c>
      <c r="H287" s="18">
        <v>11788048</v>
      </c>
      <c r="I287" s="26">
        <f>Table3[[#This Row],[Facebook]]+Table3[[#This Row],[Youtube]]+Table3[[#This Row],[Twitter]]+Table3[[#This Row],[Others]]</f>
        <v>45338647</v>
      </c>
      <c r="J287" s="6">
        <f>Table3[[#This Row],[Facebook]]/I280</f>
        <v>0.35300971802738884</v>
      </c>
      <c r="K287" s="6">
        <f>Table3[[#This Row],[Youtube]]/I280</f>
        <v>0.26475729392753217</v>
      </c>
      <c r="L287" s="6">
        <f>Table3[[#This Row],[Twitter]]/I280</f>
        <v>0.10786407630293171</v>
      </c>
      <c r="M287" s="6">
        <f>Table3[[#This Row],[Others]]/I280</f>
        <v>0.25495145701201355</v>
      </c>
      <c r="N287" s="6">
        <f>Table3[[#This Row],[Listing]]/I280-1</f>
        <v>-1.9417454730133787E-2</v>
      </c>
      <c r="O287" s="6">
        <f>VLOOKUP(Table3[[#This Row],[Date]],Table1[[#All],[Date]:[Order Change with respect to same day last week]],13,FALSE)</f>
        <v>-1.5284980852815488E-3</v>
      </c>
    </row>
    <row r="288" spans="2:15" x14ac:dyDescent="0.3">
      <c r="B288" s="10">
        <v>43751</v>
      </c>
      <c r="C288" s="29">
        <f>Table3[[#This Row],[Date]]</f>
        <v>43751</v>
      </c>
      <c r="D288" s="10">
        <f>Table3[[#This Row],[Date]]-7</f>
        <v>43744</v>
      </c>
      <c r="E288" s="2">
        <v>15675500</v>
      </c>
      <c r="F288" s="2">
        <v>11756625</v>
      </c>
      <c r="G288" s="2">
        <v>4789736</v>
      </c>
      <c r="H288" s="18">
        <v>11321195</v>
      </c>
      <c r="I288" s="26">
        <f>Table3[[#This Row],[Facebook]]+Table3[[#This Row],[Youtube]]+Table3[[#This Row],[Twitter]]+Table3[[#This Row],[Others]]</f>
        <v>43543056</v>
      </c>
      <c r="J288" s="6">
        <f>Table3[[#This Row],[Facebook]]/I281</f>
        <v>0.35999999632547608</v>
      </c>
      <c r="K288" s="6">
        <f>Table3[[#This Row],[Youtube]]/I281</f>
        <v>0.26999999724410706</v>
      </c>
      <c r="L288" s="6">
        <f>Table3[[#This Row],[Twitter]]/I281</f>
        <v>0.10999999632547609</v>
      </c>
      <c r="M288" s="6">
        <f>Table3[[#This Row],[Others]]/I281</f>
        <v>0.26000001010494073</v>
      </c>
      <c r="N288" s="6">
        <f>Table3[[#This Row],[Listing]]/I281-1</f>
        <v>0</v>
      </c>
      <c r="O288" s="6">
        <f>VLOOKUP(Table3[[#This Row],[Date]],Table1[[#All],[Date]:[Order Change with respect to same day last week]],13,FALSE)</f>
        <v>-1.1775966432756357E-2</v>
      </c>
    </row>
    <row r="289" spans="2:15" x14ac:dyDescent="0.3">
      <c r="B289" s="10">
        <v>43752</v>
      </c>
      <c r="C289" s="29">
        <f>Table3[[#This Row],[Date]]</f>
        <v>43752</v>
      </c>
      <c r="D289" s="10">
        <f>Table3[[#This Row],[Date]]-7</f>
        <v>43745</v>
      </c>
      <c r="E289" s="2">
        <v>7505512</v>
      </c>
      <c r="F289" s="2">
        <v>5629134</v>
      </c>
      <c r="G289" s="2">
        <v>2293351</v>
      </c>
      <c r="H289" s="18">
        <v>5420648</v>
      </c>
      <c r="I289" s="26">
        <f>Table3[[#This Row],[Facebook]]+Table3[[#This Row],[Youtube]]+Table3[[#This Row],[Twitter]]+Table3[[#This Row],[Others]]</f>
        <v>20848645</v>
      </c>
      <c r="J289" s="6">
        <f>Table3[[#This Row],[Facebook]]/I282</f>
        <v>0.34909088608897254</v>
      </c>
      <c r="K289" s="6">
        <f>Table3[[#This Row],[Youtube]]/I282</f>
        <v>0.26181816456672941</v>
      </c>
      <c r="L289" s="6">
        <f>Table3[[#This Row],[Twitter]]/I282</f>
        <v>0.10666666480621592</v>
      </c>
      <c r="M289" s="6">
        <f>Table3[[#This Row],[Others]]/I282</f>
        <v>0.25212121618037742</v>
      </c>
      <c r="N289" s="6">
        <f>Table3[[#This Row],[Listing]]/I282-1</f>
        <v>-3.0303068357704799E-2</v>
      </c>
      <c r="O289" s="6">
        <f>VLOOKUP(Table3[[#This Row],[Date]],Table1[[#All],[Date]:[Order Change with respect to same day last week]],13,FALSE)</f>
        <v>-0.19829372316253391</v>
      </c>
    </row>
    <row r="290" spans="2:15" x14ac:dyDescent="0.3">
      <c r="B290" s="10">
        <v>43753</v>
      </c>
      <c r="C290" s="29">
        <f>Table3[[#This Row],[Date]]</f>
        <v>43753</v>
      </c>
      <c r="D290" s="10">
        <f>Table3[[#This Row],[Date]]-7</f>
        <v>43746</v>
      </c>
      <c r="E290" s="2">
        <v>7896424</v>
      </c>
      <c r="F290" s="2">
        <v>5922318</v>
      </c>
      <c r="G290" s="2">
        <v>2412796</v>
      </c>
      <c r="H290" s="18">
        <v>5702973</v>
      </c>
      <c r="I290" s="26">
        <f>Table3[[#This Row],[Facebook]]+Table3[[#This Row],[Youtube]]+Table3[[#This Row],[Twitter]]+Table3[[#This Row],[Others]]</f>
        <v>21934511</v>
      </c>
      <c r="J290" s="6">
        <f>Table3[[#This Row],[Facebook]]/I283</f>
        <v>0.35300970661980152</v>
      </c>
      <c r="K290" s="6">
        <f>Table3[[#This Row],[Youtube]]/I283</f>
        <v>0.26475727996485116</v>
      </c>
      <c r="L290" s="6">
        <f>Table3[[#This Row],[Twitter]]/I283</f>
        <v>0.10786406708827066</v>
      </c>
      <c r="M290" s="6">
        <f>Table3[[#This Row],[Others]]/I283</f>
        <v>0.254951459748191</v>
      </c>
      <c r="N290" s="6">
        <f>Table3[[#This Row],[Listing]]/I283-1</f>
        <v>-1.9417486578885645E-2</v>
      </c>
      <c r="O290" s="6">
        <f>VLOOKUP(Table3[[#This Row],[Date]],Table1[[#All],[Date]:[Order Change with respect to same day last week]],13,FALSE)</f>
        <v>-0.11313267910935909</v>
      </c>
    </row>
    <row r="291" spans="2:15" x14ac:dyDescent="0.3">
      <c r="B291" s="10">
        <v>43754</v>
      </c>
      <c r="C291" s="29">
        <f>Table3[[#This Row],[Date]]</f>
        <v>43754</v>
      </c>
      <c r="D291" s="10">
        <f>Table3[[#This Row],[Date]]-7</f>
        <v>43747</v>
      </c>
      <c r="E291" s="2">
        <v>7427330</v>
      </c>
      <c r="F291" s="2">
        <v>5570497</v>
      </c>
      <c r="G291" s="2">
        <v>2269462</v>
      </c>
      <c r="H291" s="18">
        <v>5364183</v>
      </c>
      <c r="I291" s="26">
        <f>Table3[[#This Row],[Facebook]]+Table3[[#This Row],[Youtube]]+Table3[[#This Row],[Twitter]]+Table3[[#This Row],[Others]]</f>
        <v>20631472</v>
      </c>
      <c r="J291" s="6">
        <f>Table3[[#This Row],[Facebook]]/I284</f>
        <v>0.36000000387757114</v>
      </c>
      <c r="K291" s="6">
        <f>Table3[[#This Row],[Youtube]]/I284</f>
        <v>0.26999997867335884</v>
      </c>
      <c r="L291" s="6">
        <f>Table3[[#This Row],[Twitter]]/I284</f>
        <v>0.11000000387757113</v>
      </c>
      <c r="M291" s="6">
        <f>Table3[[#This Row],[Others]]/I284</f>
        <v>0.26000001357149893</v>
      </c>
      <c r="N291" s="6">
        <f>Table3[[#This Row],[Listing]]/I284-1</f>
        <v>0</v>
      </c>
      <c r="O291" s="6">
        <f>VLOOKUP(Table3[[#This Row],[Date]],Table1[[#All],[Date]:[Order Change with respect to same day last week]],13,FALSE)</f>
        <v>-6.7221653766484701E-2</v>
      </c>
    </row>
    <row r="292" spans="2:15" x14ac:dyDescent="0.3">
      <c r="B292" s="10">
        <v>43755</v>
      </c>
      <c r="C292" s="29">
        <f>Table3[[#This Row],[Date]]</f>
        <v>43755</v>
      </c>
      <c r="D292" s="10">
        <f>Table3[[#This Row],[Date]]-7</f>
        <v>43748</v>
      </c>
      <c r="E292" s="2">
        <v>7974607</v>
      </c>
      <c r="F292" s="2">
        <v>5980955</v>
      </c>
      <c r="G292" s="2">
        <v>2436685</v>
      </c>
      <c r="H292" s="18">
        <v>5759438</v>
      </c>
      <c r="I292" s="26">
        <f>Table3[[#This Row],[Facebook]]+Table3[[#This Row],[Youtube]]+Table3[[#This Row],[Twitter]]+Table3[[#This Row],[Others]]</f>
        <v>22151685</v>
      </c>
      <c r="J292" s="6">
        <f>Table3[[#This Row],[Facebook]]/I285</f>
        <v>0.37469388702490702</v>
      </c>
      <c r="K292" s="6">
        <f>Table3[[#This Row],[Youtube]]/I285</f>
        <v>0.28102040352221153</v>
      </c>
      <c r="L292" s="6">
        <f>Table3[[#This Row],[Twitter]]/I285</f>
        <v>0.11448977662539177</v>
      </c>
      <c r="M292" s="6">
        <f>Table3[[#This Row],[Others]]/I285</f>
        <v>0.27061223346792596</v>
      </c>
      <c r="N292" s="6">
        <f>Table3[[#This Row],[Listing]]/I285-1</f>
        <v>4.0816300640436287E-2</v>
      </c>
      <c r="O292" s="6">
        <f>VLOOKUP(Table3[[#This Row],[Date]],Table1[[#All],[Date]:[Order Change with respect to same day last week]],13,FALSE)</f>
        <v>6.1414239622874067E-2</v>
      </c>
    </row>
    <row r="293" spans="2:15" x14ac:dyDescent="0.3">
      <c r="B293" s="10">
        <v>43756</v>
      </c>
      <c r="C293" s="29">
        <f>Table3[[#This Row],[Date]]</f>
        <v>43756</v>
      </c>
      <c r="D293" s="10">
        <f>Table3[[#This Row],[Date]]-7</f>
        <v>43749</v>
      </c>
      <c r="E293" s="2">
        <v>7505512</v>
      </c>
      <c r="F293" s="2">
        <v>5629134</v>
      </c>
      <c r="G293" s="2">
        <v>2293351</v>
      </c>
      <c r="H293" s="18">
        <v>5420648</v>
      </c>
      <c r="I293" s="26">
        <f>Table3[[#This Row],[Facebook]]+Table3[[#This Row],[Youtube]]+Table3[[#This Row],[Twitter]]+Table3[[#This Row],[Others]]</f>
        <v>20848645</v>
      </c>
      <c r="J293" s="6">
        <f>Table3[[#This Row],[Facebook]]/I286</f>
        <v>0.35265304803008901</v>
      </c>
      <c r="K293" s="6">
        <f>Table3[[#This Row],[Youtube]]/I286</f>
        <v>0.26448978602256673</v>
      </c>
      <c r="L293" s="6">
        <f>Table3[[#This Row],[Twitter]]/I286</f>
        <v>0.10775510322984663</v>
      </c>
      <c r="M293" s="6">
        <f>Table3[[#This Row],[Others]]/I286</f>
        <v>0.25469388890434203</v>
      </c>
      <c r="N293" s="6">
        <f>Table3[[#This Row],[Listing]]/I286-1</f>
        <v>-2.0408173813155628E-2</v>
      </c>
      <c r="O293" s="6">
        <f>VLOOKUP(Table3[[#This Row],[Date]],Table1[[#All],[Date]:[Order Change with respect to same day last week]],13,FALSE)</f>
        <v>7.1705743358689844E-2</v>
      </c>
    </row>
    <row r="294" spans="2:15" x14ac:dyDescent="0.3">
      <c r="B294" s="10">
        <v>43757</v>
      </c>
      <c r="C294" s="29">
        <f>Table3[[#This Row],[Date]]</f>
        <v>43757</v>
      </c>
      <c r="D294" s="10">
        <f>Table3[[#This Row],[Date]]-7</f>
        <v>43750</v>
      </c>
      <c r="E294" s="2">
        <v>16645119</v>
      </c>
      <c r="F294" s="2">
        <v>12483839</v>
      </c>
      <c r="G294" s="2">
        <v>5086008</v>
      </c>
      <c r="H294" s="18">
        <v>12021475</v>
      </c>
      <c r="I294" s="26">
        <f>Table3[[#This Row],[Facebook]]+Table3[[#This Row],[Youtube]]+Table3[[#This Row],[Twitter]]+Table3[[#This Row],[Others]]</f>
        <v>46236441</v>
      </c>
      <c r="J294" s="6">
        <f>Table3[[#This Row],[Facebook]]/I287</f>
        <v>0.36712871030315486</v>
      </c>
      <c r="K294" s="6">
        <f>Table3[[#This Row],[Youtube]]/I287</f>
        <v>0.27534652721330655</v>
      </c>
      <c r="L294" s="6">
        <f>Table3[[#This Row],[Twitter]]/I287</f>
        <v>0.11217820417093612</v>
      </c>
      <c r="M294" s="6">
        <f>Table3[[#This Row],[Others]]/I287</f>
        <v>0.26514851667276262</v>
      </c>
      <c r="N294" s="6">
        <f>Table3[[#This Row],[Listing]]/I287-1</f>
        <v>1.9801958360160077E-2</v>
      </c>
      <c r="O294" s="6">
        <f>VLOOKUP(Table3[[#This Row],[Date]],Table1[[#All],[Date]:[Order Change with respect to same day last week]],13,FALSE)</f>
        <v>3.177506709190614E-2</v>
      </c>
    </row>
    <row r="295" spans="2:15" x14ac:dyDescent="0.3">
      <c r="B295" s="10">
        <v>43758</v>
      </c>
      <c r="C295" s="29">
        <f>Table3[[#This Row],[Date]]</f>
        <v>43758</v>
      </c>
      <c r="D295" s="10">
        <f>Table3[[#This Row],[Date]]-7</f>
        <v>43751</v>
      </c>
      <c r="E295" s="2">
        <v>15513897</v>
      </c>
      <c r="F295" s="2">
        <v>11635423</v>
      </c>
      <c r="G295" s="2">
        <v>4740357</v>
      </c>
      <c r="H295" s="18">
        <v>11204481</v>
      </c>
      <c r="I295" s="26">
        <f>Table3[[#This Row],[Facebook]]+Table3[[#This Row],[Youtube]]+Table3[[#This Row],[Twitter]]+Table3[[#This Row],[Others]]</f>
        <v>43094158</v>
      </c>
      <c r="J295" s="6">
        <f>Table3[[#This Row],[Facebook]]/I288</f>
        <v>0.35628865828801726</v>
      </c>
      <c r="K295" s="6">
        <f>Table3[[#This Row],[Youtube]]/I288</f>
        <v>0.26721649945745657</v>
      </c>
      <c r="L295" s="6">
        <f>Table3[[#This Row],[Twitter]]/I288</f>
        <v>0.10886596935226595</v>
      </c>
      <c r="M295" s="6">
        <f>Table3[[#This Row],[Others]]/I288</f>
        <v>0.25731958271371674</v>
      </c>
      <c r="N295" s="6">
        <f>Table3[[#This Row],[Listing]]/I288-1</f>
        <v>-1.0309290188543541E-2</v>
      </c>
      <c r="O295" s="6">
        <f>VLOOKUP(Table3[[#This Row],[Date]],Table1[[#All],[Date]:[Order Change with respect to same day last week]],13,FALSE)</f>
        <v>9.4961025593371939E-3</v>
      </c>
    </row>
    <row r="296" spans="2:15" x14ac:dyDescent="0.3">
      <c r="B296" s="10">
        <v>43759</v>
      </c>
      <c r="C296" s="29">
        <f>Table3[[#This Row],[Date]]</f>
        <v>43759</v>
      </c>
      <c r="D296" s="10">
        <f>Table3[[#This Row],[Date]]-7</f>
        <v>43752</v>
      </c>
      <c r="E296" s="2">
        <v>8209154</v>
      </c>
      <c r="F296" s="2">
        <v>6156866</v>
      </c>
      <c r="G296" s="2">
        <v>2508352</v>
      </c>
      <c r="H296" s="18">
        <v>5928833</v>
      </c>
      <c r="I296" s="26">
        <f>Table3[[#This Row],[Facebook]]+Table3[[#This Row],[Youtube]]+Table3[[#This Row],[Twitter]]+Table3[[#This Row],[Others]]</f>
        <v>22803205</v>
      </c>
      <c r="J296" s="6">
        <f>Table3[[#This Row],[Facebook]]/I289</f>
        <v>0.39375000149889838</v>
      </c>
      <c r="K296" s="6">
        <f>Table3[[#This Row],[Youtube]]/I289</f>
        <v>0.29531252510654771</v>
      </c>
      <c r="L296" s="6">
        <f>Table3[[#This Row],[Twitter]]/I289</f>
        <v>0.12031247114620638</v>
      </c>
      <c r="M296" s="6">
        <f>Table3[[#This Row],[Others]]/I289</f>
        <v>0.28437497976487203</v>
      </c>
      <c r="N296" s="6">
        <f>Table3[[#This Row],[Listing]]/I289-1</f>
        <v>9.3749977516524474E-2</v>
      </c>
      <c r="O296" s="6">
        <f>VLOOKUP(Table3[[#This Row],[Date]],Table1[[#All],[Date]:[Order Change with respect to same day last week]],13,FALSE)</f>
        <v>0.32382903302894461</v>
      </c>
    </row>
    <row r="297" spans="2:15" x14ac:dyDescent="0.3">
      <c r="B297" s="10">
        <v>43760</v>
      </c>
      <c r="C297" s="29">
        <f>Table3[[#This Row],[Date]]</f>
        <v>43760</v>
      </c>
      <c r="D297" s="10">
        <f>Table3[[#This Row],[Date]]-7</f>
        <v>43753</v>
      </c>
      <c r="E297" s="2">
        <v>7818242</v>
      </c>
      <c r="F297" s="2">
        <v>5863681</v>
      </c>
      <c r="G297" s="2">
        <v>2388907</v>
      </c>
      <c r="H297" s="18">
        <v>5646508</v>
      </c>
      <c r="I297" s="26">
        <f>Table3[[#This Row],[Facebook]]+Table3[[#This Row],[Youtube]]+Table3[[#This Row],[Twitter]]+Table3[[#This Row],[Others]]</f>
        <v>21717338</v>
      </c>
      <c r="J297" s="6">
        <f>Table3[[#This Row],[Facebook]]/I290</f>
        <v>0.35643566432823598</v>
      </c>
      <c r="K297" s="6">
        <f>Table3[[#This Row],[Youtube]]/I290</f>
        <v>0.26732672545104835</v>
      </c>
      <c r="L297" s="6">
        <f>Table3[[#This Row],[Twitter]]/I290</f>
        <v>0.1089108847696673</v>
      </c>
      <c r="M297" s="6">
        <f>Table3[[#This Row],[Others]]/I290</f>
        <v>0.25742575250480854</v>
      </c>
      <c r="N297" s="6">
        <f>Table3[[#This Row],[Listing]]/I290-1</f>
        <v>-9.9009729462398166E-3</v>
      </c>
      <c r="O297" s="6">
        <f>VLOOKUP(Table3[[#This Row],[Date]],Table1[[#All],[Date]:[Order Change with respect to same day last week]],13,FALSE)</f>
        <v>0.19867558485682779</v>
      </c>
    </row>
    <row r="298" spans="2:15" x14ac:dyDescent="0.3">
      <c r="B298" s="10">
        <v>43761</v>
      </c>
      <c r="C298" s="29">
        <f>Table3[[#This Row],[Date]]</f>
        <v>43761</v>
      </c>
      <c r="D298" s="10">
        <f>Table3[[#This Row],[Date]]-7</f>
        <v>43754</v>
      </c>
      <c r="E298" s="2">
        <v>7818242</v>
      </c>
      <c r="F298" s="2">
        <v>5863681</v>
      </c>
      <c r="G298" s="2">
        <v>2388907</v>
      </c>
      <c r="H298" s="18">
        <v>5646508</v>
      </c>
      <c r="I298" s="26">
        <f>Table3[[#This Row],[Facebook]]+Table3[[#This Row],[Youtube]]+Table3[[#This Row],[Twitter]]+Table3[[#This Row],[Others]]</f>
        <v>21717338</v>
      </c>
      <c r="J298" s="6">
        <f>Table3[[#This Row],[Facebook]]/I291</f>
        <v>0.37894736740063917</v>
      </c>
      <c r="K298" s="6">
        <f>Table3[[#This Row],[Youtube]]/I291</f>
        <v>0.28421050131565989</v>
      </c>
      <c r="L298" s="6">
        <f>Table3[[#This Row],[Twitter]]/I291</f>
        <v>0.11578945990862892</v>
      </c>
      <c r="M298" s="6">
        <f>Table3[[#This Row],[Others]]/I291</f>
        <v>0.27368420440383506</v>
      </c>
      <c r="N298" s="6">
        <f>Table3[[#This Row],[Listing]]/I291-1</f>
        <v>5.2631533028763E-2</v>
      </c>
      <c r="O298" s="6">
        <f>VLOOKUP(Table3[[#This Row],[Date]],Table1[[#All],[Date]:[Order Change with respect to same day last week]],13,FALSE)</f>
        <v>1.2531332152540875E-2</v>
      </c>
    </row>
    <row r="299" spans="2:15" x14ac:dyDescent="0.3">
      <c r="B299" s="10">
        <v>43762</v>
      </c>
      <c r="C299" s="29">
        <f>Table3[[#This Row],[Date]]</f>
        <v>43762</v>
      </c>
      <c r="D299" s="10">
        <f>Table3[[#This Row],[Date]]-7</f>
        <v>43755</v>
      </c>
      <c r="E299" s="2">
        <v>7583695</v>
      </c>
      <c r="F299" s="2">
        <v>5687771</v>
      </c>
      <c r="G299" s="2">
        <v>2317240</v>
      </c>
      <c r="H299" s="18">
        <v>5477113</v>
      </c>
      <c r="I299" s="26">
        <f>Table3[[#This Row],[Facebook]]+Table3[[#This Row],[Youtube]]+Table3[[#This Row],[Twitter]]+Table3[[#This Row],[Others]]</f>
        <v>21065819</v>
      </c>
      <c r="J299" s="6">
        <f>Table3[[#This Row],[Facebook]]/I292</f>
        <v>0.34235296321701936</v>
      </c>
      <c r="K299" s="6">
        <f>Table3[[#This Row],[Youtube]]/I292</f>
        <v>0.25676471112694138</v>
      </c>
      <c r="L299" s="6">
        <f>Table3[[#This Row],[Twitter]]/I292</f>
        <v>0.10460784360196526</v>
      </c>
      <c r="M299" s="6">
        <f>Table3[[#This Row],[Others]]/I292</f>
        <v>0.24725491537099772</v>
      </c>
      <c r="N299" s="6">
        <f>Table3[[#This Row],[Listing]]/I292-1</f>
        <v>-4.9019566683076277E-2</v>
      </c>
      <c r="O299" s="6">
        <f>VLOOKUP(Table3[[#This Row],[Date]],Table1[[#All],[Date]:[Order Change with respect to same day last week]],13,FALSE)</f>
        <v>9.4426795643601791E-2</v>
      </c>
    </row>
    <row r="300" spans="2:15" x14ac:dyDescent="0.3">
      <c r="B300" s="10">
        <v>43763</v>
      </c>
      <c r="C300" s="29">
        <f>Table3[[#This Row],[Date]]</f>
        <v>43763</v>
      </c>
      <c r="D300" s="10">
        <f>Table3[[#This Row],[Date]]-7</f>
        <v>43756</v>
      </c>
      <c r="E300" s="2">
        <v>7740060</v>
      </c>
      <c r="F300" s="2">
        <v>5805045</v>
      </c>
      <c r="G300" s="2">
        <v>2365018</v>
      </c>
      <c r="H300" s="18">
        <v>5590043</v>
      </c>
      <c r="I300" s="26">
        <f>Table3[[#This Row],[Facebook]]+Table3[[#This Row],[Youtube]]+Table3[[#This Row],[Twitter]]+Table3[[#This Row],[Others]]</f>
        <v>21500166</v>
      </c>
      <c r="J300" s="6">
        <f>Table3[[#This Row],[Facebook]]/I293</f>
        <v>0.37125002608083163</v>
      </c>
      <c r="K300" s="6">
        <f>Table3[[#This Row],[Youtube]]/I293</f>
        <v>0.27843751956062374</v>
      </c>
      <c r="L300" s="6">
        <f>Table3[[#This Row],[Twitter]]/I293</f>
        <v>0.11343749198089373</v>
      </c>
      <c r="M300" s="6">
        <f>Table3[[#This Row],[Others]]/I293</f>
        <v>0.26812500284790691</v>
      </c>
      <c r="N300" s="6">
        <f>Table3[[#This Row],[Listing]]/I293-1</f>
        <v>3.1250040470256035E-2</v>
      </c>
      <c r="O300" s="6">
        <f>VLOOKUP(Table3[[#This Row],[Date]],Table1[[#All],[Date]:[Order Change with respect to same day last week]],13,FALSE)</f>
        <v>-0.10333342652249045</v>
      </c>
    </row>
    <row r="301" spans="2:15" x14ac:dyDescent="0.3">
      <c r="B301" s="10">
        <v>43764</v>
      </c>
      <c r="C301" s="29">
        <f>Table3[[#This Row],[Date]]</f>
        <v>43764</v>
      </c>
      <c r="D301" s="10">
        <f>Table3[[#This Row],[Date]]-7</f>
        <v>43757</v>
      </c>
      <c r="E301" s="2">
        <v>15837104</v>
      </c>
      <c r="F301" s="2">
        <v>11877828</v>
      </c>
      <c r="G301" s="2">
        <v>4839115</v>
      </c>
      <c r="H301" s="18">
        <v>11437908</v>
      </c>
      <c r="I301" s="26">
        <f>Table3[[#This Row],[Facebook]]+Table3[[#This Row],[Youtube]]+Table3[[#This Row],[Twitter]]+Table3[[#This Row],[Others]]</f>
        <v>43991955</v>
      </c>
      <c r="J301" s="6">
        <f>Table3[[#This Row],[Facebook]]/I294</f>
        <v>0.34252428728240569</v>
      </c>
      <c r="K301" s="6">
        <f>Table3[[#This Row],[Youtube]]/I294</f>
        <v>0.25689321546180427</v>
      </c>
      <c r="L301" s="6">
        <f>Table3[[#This Row],[Twitter]]/I294</f>
        <v>0.10466019648873925</v>
      </c>
      <c r="M301" s="6">
        <f>Table3[[#This Row],[Others]]/I294</f>
        <v>0.2473786423137542</v>
      </c>
      <c r="N301" s="6">
        <f>Table3[[#This Row],[Listing]]/I294-1</f>
        <v>-4.8543658453296556E-2</v>
      </c>
      <c r="O301" s="6">
        <f>VLOOKUP(Table3[[#This Row],[Date]],Table1[[#All],[Date]:[Order Change with respect to same day last week]],13,FALSE)</f>
        <v>-6.8069667037737314E-2</v>
      </c>
    </row>
    <row r="302" spans="2:15" x14ac:dyDescent="0.3">
      <c r="B302" s="10">
        <v>43765</v>
      </c>
      <c r="C302" s="29">
        <f>Table3[[#This Row],[Date]]</f>
        <v>43765</v>
      </c>
      <c r="D302" s="10">
        <f>Table3[[#This Row],[Date]]-7</f>
        <v>43758</v>
      </c>
      <c r="E302" s="2">
        <v>15513897</v>
      </c>
      <c r="F302" s="2">
        <v>11635423</v>
      </c>
      <c r="G302" s="2">
        <v>4740357</v>
      </c>
      <c r="H302" s="18">
        <v>11204481</v>
      </c>
      <c r="I302" s="26">
        <f>Table3[[#This Row],[Facebook]]+Table3[[#This Row],[Youtube]]+Table3[[#This Row],[Twitter]]+Table3[[#This Row],[Others]]</f>
        <v>43094158</v>
      </c>
      <c r="J302" s="6">
        <f>Table3[[#This Row],[Facebook]]/I295</f>
        <v>0.3600000027846002</v>
      </c>
      <c r="K302" s="6">
        <f>Table3[[#This Row],[Youtube]]/I295</f>
        <v>0.27000000788970052</v>
      </c>
      <c r="L302" s="6">
        <f>Table3[[#This Row],[Twitter]]/I295</f>
        <v>0.10999999118209944</v>
      </c>
      <c r="M302" s="6">
        <f>Table3[[#This Row],[Others]]/I295</f>
        <v>0.25999999814359986</v>
      </c>
      <c r="N302" s="6">
        <f>Table3[[#This Row],[Listing]]/I295-1</f>
        <v>0</v>
      </c>
      <c r="O302" s="6">
        <f>VLOOKUP(Table3[[#This Row],[Date]],Table1[[#All],[Date]:[Order Change with respect to same day last week]],13,FALSE)</f>
        <v>-4.7898905788276158E-2</v>
      </c>
    </row>
    <row r="303" spans="2:15" x14ac:dyDescent="0.3">
      <c r="B303" s="10">
        <v>43766</v>
      </c>
      <c r="C303" s="29">
        <f>Table3[[#This Row],[Date]]</f>
        <v>43766</v>
      </c>
      <c r="D303" s="10">
        <f>Table3[[#This Row],[Date]]-7</f>
        <v>43759</v>
      </c>
      <c r="E303" s="2">
        <v>7583695</v>
      </c>
      <c r="F303" s="2">
        <v>5687771</v>
      </c>
      <c r="G303" s="2">
        <v>2317240</v>
      </c>
      <c r="H303" s="18">
        <v>5477113</v>
      </c>
      <c r="I303" s="26">
        <f>Table3[[#This Row],[Facebook]]+Table3[[#This Row],[Youtube]]+Table3[[#This Row],[Twitter]]+Table3[[#This Row],[Others]]</f>
        <v>21065819</v>
      </c>
      <c r="J303" s="6">
        <f>Table3[[#This Row],[Facebook]]/I296</f>
        <v>0.33257145212701461</v>
      </c>
      <c r="K303" s="6">
        <f>Table3[[#This Row],[Youtube]]/I296</f>
        <v>0.24942857813188979</v>
      </c>
      <c r="L303" s="6">
        <f>Table3[[#This Row],[Twitter]]/I296</f>
        <v>0.10161904872582604</v>
      </c>
      <c r="M303" s="6">
        <f>Table3[[#This Row],[Others]]/I296</f>
        <v>0.24019049076653917</v>
      </c>
      <c r="N303" s="6">
        <f>Table3[[#This Row],[Listing]]/I296-1</f>
        <v>-7.6190430248730401E-2</v>
      </c>
      <c r="O303" s="6">
        <f>VLOOKUP(Table3[[#This Row],[Date]],Table1[[#All],[Date]:[Order Change with respect to same day last week]],13,FALSE)</f>
        <v>-0.16438069541208</v>
      </c>
    </row>
    <row r="304" spans="2:15" x14ac:dyDescent="0.3">
      <c r="B304" s="10">
        <v>43767</v>
      </c>
      <c r="C304" s="29">
        <f>Table3[[#This Row],[Date]]</f>
        <v>43767</v>
      </c>
      <c r="D304" s="10">
        <f>Table3[[#This Row],[Date]]-7</f>
        <v>43760</v>
      </c>
      <c r="E304" s="2">
        <v>7974607</v>
      </c>
      <c r="F304" s="2">
        <v>5980955</v>
      </c>
      <c r="G304" s="2">
        <v>2436685</v>
      </c>
      <c r="H304" s="18">
        <v>5759438</v>
      </c>
      <c r="I304" s="26">
        <f>Table3[[#This Row],[Facebook]]+Table3[[#This Row],[Youtube]]+Table3[[#This Row],[Twitter]]+Table3[[#This Row],[Others]]</f>
        <v>22151685</v>
      </c>
      <c r="J304" s="6">
        <f>Table3[[#This Row],[Facebook]]/I297</f>
        <v>0.36720002239685179</v>
      </c>
      <c r="K304" s="6">
        <f>Table3[[#This Row],[Youtube]]/I297</f>
        <v>0.27540000528609904</v>
      </c>
      <c r="L304" s="6">
        <f>Table3[[#This Row],[Twitter]]/I297</f>
        <v>0.11219998509946293</v>
      </c>
      <c r="M304" s="6">
        <f>Table3[[#This Row],[Others]]/I297</f>
        <v>0.26519999826866442</v>
      </c>
      <c r="N304" s="6">
        <f>Table3[[#This Row],[Listing]]/I297-1</f>
        <v>2.000001105107807E-2</v>
      </c>
      <c r="O304" s="6">
        <f>VLOOKUP(Table3[[#This Row],[Date]],Table1[[#All],[Date]:[Order Change with respect to same day last week]],13,FALSE)</f>
        <v>-0.13142904531624966</v>
      </c>
    </row>
    <row r="305" spans="2:15" x14ac:dyDescent="0.3">
      <c r="B305" s="10">
        <v>43768</v>
      </c>
      <c r="C305" s="29">
        <f>Table3[[#This Row],[Date]]</f>
        <v>43768</v>
      </c>
      <c r="D305" s="10">
        <f>Table3[[#This Row],[Date]]-7</f>
        <v>43761</v>
      </c>
      <c r="E305" s="2">
        <v>7740060</v>
      </c>
      <c r="F305" s="2">
        <v>5805045</v>
      </c>
      <c r="G305" s="2">
        <v>2365018</v>
      </c>
      <c r="H305" s="18">
        <v>5590043</v>
      </c>
      <c r="I305" s="26">
        <f>Table3[[#This Row],[Facebook]]+Table3[[#This Row],[Youtube]]+Table3[[#This Row],[Twitter]]+Table3[[#This Row],[Others]]</f>
        <v>21500166</v>
      </c>
      <c r="J305" s="6">
        <f>Table3[[#This Row],[Facebook]]/I298</f>
        <v>0.35640003392681002</v>
      </c>
      <c r="K305" s="6">
        <f>Table3[[#This Row],[Youtube]]/I298</f>
        <v>0.2673000254451075</v>
      </c>
      <c r="L305" s="6">
        <f>Table3[[#This Row],[Twitter]]/I298</f>
        <v>0.10889999501780559</v>
      </c>
      <c r="M305" s="6">
        <f>Table3[[#This Row],[Others]]/I298</f>
        <v>0.25740000915397643</v>
      </c>
      <c r="N305" s="6">
        <f>Table3[[#This Row],[Listing]]/I298-1</f>
        <v>-9.9999364563004844E-3</v>
      </c>
      <c r="O305" s="6">
        <f>VLOOKUP(Table3[[#This Row],[Date]],Table1[[#All],[Date]:[Order Change with respect to same day last week]],13,FALSE)</f>
        <v>3.906748988716191E-2</v>
      </c>
    </row>
    <row r="306" spans="2:15" x14ac:dyDescent="0.3">
      <c r="B306" s="10">
        <v>43769</v>
      </c>
      <c r="C306" s="29">
        <f>Table3[[#This Row],[Date]]</f>
        <v>43769</v>
      </c>
      <c r="D306" s="10">
        <f>Table3[[#This Row],[Date]]-7</f>
        <v>43762</v>
      </c>
      <c r="E306" s="2">
        <v>7427330</v>
      </c>
      <c r="F306" s="2">
        <v>5570497</v>
      </c>
      <c r="G306" s="2">
        <v>2269462</v>
      </c>
      <c r="H306" s="18">
        <v>5364183</v>
      </c>
      <c r="I306" s="26">
        <f>Table3[[#This Row],[Facebook]]+Table3[[#This Row],[Youtube]]+Table3[[#This Row],[Twitter]]+Table3[[#This Row],[Others]]</f>
        <v>20631472</v>
      </c>
      <c r="J306" s="6">
        <f>Table3[[#This Row],[Facebook]]/I299</f>
        <v>0.35257731968550571</v>
      </c>
      <c r="K306" s="6">
        <f>Table3[[#This Row],[Youtube]]/I299</f>
        <v>0.26443296602899702</v>
      </c>
      <c r="L306" s="6">
        <f>Table3[[#This Row],[Twitter]]/I299</f>
        <v>0.10773196143003033</v>
      </c>
      <c r="M306" s="6">
        <f>Table3[[#This Row],[Others]]/I299</f>
        <v>0.25463918587736845</v>
      </c>
      <c r="N306" s="6">
        <f>Table3[[#This Row],[Listing]]/I299-1</f>
        <v>-2.0618566978098496E-2</v>
      </c>
      <c r="O306" s="6">
        <f>VLOOKUP(Table3[[#This Row],[Date]],Table1[[#All],[Date]:[Order Change with respect to same day last week]],13,FALSE)</f>
        <v>-0.18235948174610572</v>
      </c>
    </row>
    <row r="307" spans="2:15" x14ac:dyDescent="0.3">
      <c r="B307" s="10">
        <v>43770</v>
      </c>
      <c r="C307" s="29">
        <f>Table3[[#This Row],[Date]]</f>
        <v>43770</v>
      </c>
      <c r="D307" s="10">
        <f>Table3[[#This Row],[Date]]-7</f>
        <v>43763</v>
      </c>
      <c r="E307" s="2">
        <v>7583695</v>
      </c>
      <c r="F307" s="2">
        <v>5687771</v>
      </c>
      <c r="G307" s="2">
        <v>2317240</v>
      </c>
      <c r="H307" s="18">
        <v>5477113</v>
      </c>
      <c r="I307" s="26">
        <f>Table3[[#This Row],[Facebook]]+Table3[[#This Row],[Youtube]]+Table3[[#This Row],[Twitter]]+Table3[[#This Row],[Others]]</f>
        <v>21065819</v>
      </c>
      <c r="J307" s="6">
        <f>Table3[[#This Row],[Facebook]]/I300</f>
        <v>0.35272727661730613</v>
      </c>
      <c r="K307" s="6">
        <f>Table3[[#This Row],[Youtube]]/I300</f>
        <v>0.26454544583516237</v>
      </c>
      <c r="L307" s="6">
        <f>Table3[[#This Row],[Twitter]]/I300</f>
        <v>0.10777777250650064</v>
      </c>
      <c r="M307" s="6">
        <f>Table3[[#This Row],[Others]]/I300</f>
        <v>0.25474747497298394</v>
      </c>
      <c r="N307" s="6">
        <f>Table3[[#This Row],[Listing]]/I300-1</f>
        <v>-2.0202030068046883E-2</v>
      </c>
      <c r="O307" s="6">
        <f>VLOOKUP(Table3[[#This Row],[Date]],Table1[[#All],[Date]:[Order Change with respect to same day last week]],13,FALSE)</f>
        <v>7.0869645087190403E-2</v>
      </c>
    </row>
    <row r="308" spans="2:15" x14ac:dyDescent="0.3">
      <c r="B308" s="10">
        <v>43771</v>
      </c>
      <c r="C308" s="29">
        <f>Table3[[#This Row],[Date]]</f>
        <v>43771</v>
      </c>
      <c r="D308" s="10">
        <f>Table3[[#This Row],[Date]]-7</f>
        <v>43764</v>
      </c>
      <c r="E308" s="2">
        <v>15352294</v>
      </c>
      <c r="F308" s="2">
        <v>11514221</v>
      </c>
      <c r="G308" s="2">
        <v>4690978</v>
      </c>
      <c r="H308" s="18">
        <v>11087768</v>
      </c>
      <c r="I308" s="26">
        <f>Table3[[#This Row],[Facebook]]+Table3[[#This Row],[Youtube]]+Table3[[#This Row],[Twitter]]+Table3[[#This Row],[Others]]</f>
        <v>42645261</v>
      </c>
      <c r="J308" s="6">
        <f>Table3[[#This Row],[Facebook]]/I301</f>
        <v>0.34897958047102023</v>
      </c>
      <c r="K308" s="6">
        <f>Table3[[#This Row],[Youtube]]/I301</f>
        <v>0.26173469671897964</v>
      </c>
      <c r="L308" s="6">
        <f>Table3[[#This Row],[Twitter]]/I301</f>
        <v>0.10663263317122415</v>
      </c>
      <c r="M308" s="6">
        <f>Table3[[#This Row],[Others]]/I301</f>
        <v>0.2520408106436734</v>
      </c>
      <c r="N308" s="6">
        <f>Table3[[#This Row],[Listing]]/I301-1</f>
        <v>-3.061227899510266E-2</v>
      </c>
      <c r="O308" s="6">
        <f>VLOOKUP(Table3[[#This Row],[Date]],Table1[[#All],[Date]:[Order Change with respect to same day last week]],13,FALSE)</f>
        <v>-7.8974379069435274E-2</v>
      </c>
    </row>
    <row r="309" spans="2:15" x14ac:dyDescent="0.3">
      <c r="B309" s="10">
        <v>43772</v>
      </c>
      <c r="C309" s="29">
        <f>Table3[[#This Row],[Date]]</f>
        <v>43772</v>
      </c>
      <c r="D309" s="10">
        <f>Table3[[#This Row],[Date]]-7</f>
        <v>43765</v>
      </c>
      <c r="E309" s="2">
        <v>16483516</v>
      </c>
      <c r="F309" s="2">
        <v>12362637</v>
      </c>
      <c r="G309" s="2">
        <v>5036630</v>
      </c>
      <c r="H309" s="18">
        <v>11904761</v>
      </c>
      <c r="I309" s="26">
        <f>Table3[[#This Row],[Facebook]]+Table3[[#This Row],[Youtube]]+Table3[[#This Row],[Twitter]]+Table3[[#This Row],[Others]]</f>
        <v>45787544</v>
      </c>
      <c r="J309" s="6">
        <f>Table3[[#This Row],[Facebook]]/I302</f>
        <v>0.38250001311082582</v>
      </c>
      <c r="K309" s="6">
        <f>Table3[[#This Row],[Youtube]]/I302</f>
        <v>0.28687500983311937</v>
      </c>
      <c r="L309" s="6">
        <f>Table3[[#This Row],[Twitter]]/I302</f>
        <v>0.11687500658441917</v>
      </c>
      <c r="M309" s="6">
        <f>Table3[[#This Row],[Others]]/I302</f>
        <v>0.27624999657726229</v>
      </c>
      <c r="N309" s="6">
        <f>Table3[[#This Row],[Listing]]/I302-1</f>
        <v>6.2500026105626771E-2</v>
      </c>
      <c r="O309" s="6">
        <f>VLOOKUP(Table3[[#This Row],[Date]],Table1[[#All],[Date]:[Order Change with respect to same day last week]],13,FALSE)</f>
        <v>2.14525645157293E-2</v>
      </c>
    </row>
    <row r="310" spans="2:15" x14ac:dyDescent="0.3">
      <c r="B310" s="10">
        <v>43773</v>
      </c>
      <c r="C310" s="29">
        <f>Table3[[#This Row],[Date]]</f>
        <v>43773</v>
      </c>
      <c r="D310" s="10">
        <f>Table3[[#This Row],[Date]]-7</f>
        <v>43766</v>
      </c>
      <c r="E310" s="2">
        <v>7661877</v>
      </c>
      <c r="F310" s="2">
        <v>5746408</v>
      </c>
      <c r="G310" s="2">
        <v>2341129</v>
      </c>
      <c r="H310" s="18">
        <v>5533578</v>
      </c>
      <c r="I310" s="26">
        <f>Table3[[#This Row],[Facebook]]+Table3[[#This Row],[Youtube]]+Table3[[#This Row],[Twitter]]+Table3[[#This Row],[Others]]</f>
        <v>21282992</v>
      </c>
      <c r="J310" s="6">
        <f>Table3[[#This Row],[Facebook]]/I303</f>
        <v>0.36371132781497839</v>
      </c>
      <c r="K310" s="6">
        <f>Table3[[#This Row],[Youtube]]/I303</f>
        <v>0.27278350772879989</v>
      </c>
      <c r="L310" s="6">
        <f>Table3[[#This Row],[Twitter]]/I303</f>
        <v>0.11113401287649913</v>
      </c>
      <c r="M310" s="6">
        <f>Table3[[#This Row],[Others]]/I303</f>
        <v>0.26268041133363956</v>
      </c>
      <c r="N310" s="6">
        <f>Table3[[#This Row],[Listing]]/I303-1</f>
        <v>1.0309259753916944E-2</v>
      </c>
      <c r="O310" s="6">
        <f>VLOOKUP(Table3[[#This Row],[Date]],Table1[[#All],[Date]:[Order Change with respect to same day last week]],13,FALSE)</f>
        <v>-0.12378515452073491</v>
      </c>
    </row>
    <row r="311" spans="2:15" x14ac:dyDescent="0.3">
      <c r="B311" s="10">
        <v>43774</v>
      </c>
      <c r="C311" s="29">
        <f>Table3[[#This Row],[Date]]</f>
        <v>43774</v>
      </c>
      <c r="D311" s="10">
        <f>Table3[[#This Row],[Date]]-7</f>
        <v>43767</v>
      </c>
      <c r="E311" s="2">
        <v>7505512</v>
      </c>
      <c r="F311" s="2">
        <v>5629134</v>
      </c>
      <c r="G311" s="2">
        <v>2293351</v>
      </c>
      <c r="H311" s="18">
        <v>5420648</v>
      </c>
      <c r="I311" s="26">
        <f>Table3[[#This Row],[Facebook]]+Table3[[#This Row],[Youtube]]+Table3[[#This Row],[Twitter]]+Table3[[#This Row],[Others]]</f>
        <v>20848645</v>
      </c>
      <c r="J311" s="6">
        <f>Table3[[#This Row],[Facebook]]/I304</f>
        <v>0.3388235251629842</v>
      </c>
      <c r="K311" s="6">
        <f>Table3[[#This Row],[Youtube]]/I304</f>
        <v>0.25411764387223817</v>
      </c>
      <c r="L311" s="6">
        <f>Table3[[#This Row],[Twitter]]/I304</f>
        <v>0.10352941548238881</v>
      </c>
      <c r="M311" s="6">
        <f>Table3[[#This Row],[Others]]/I304</f>
        <v>0.24470589934806314</v>
      </c>
      <c r="N311" s="6">
        <f>Table3[[#This Row],[Listing]]/I304-1</f>
        <v>-5.8823516134325682E-2</v>
      </c>
      <c r="O311" s="6">
        <f>VLOOKUP(Table3[[#This Row],[Date]],Table1[[#All],[Date]:[Order Change with respect to same day last week]],13,FALSE)</f>
        <v>7.3492453743802422E-2</v>
      </c>
    </row>
    <row r="312" spans="2:15" x14ac:dyDescent="0.3">
      <c r="B312" s="10">
        <v>43775</v>
      </c>
      <c r="C312" s="29">
        <f>Table3[[#This Row],[Date]]</f>
        <v>43775</v>
      </c>
      <c r="D312" s="10">
        <f>Table3[[#This Row],[Date]]-7</f>
        <v>43768</v>
      </c>
      <c r="E312" s="2">
        <v>7740060</v>
      </c>
      <c r="F312" s="2">
        <v>5805045</v>
      </c>
      <c r="G312" s="2">
        <v>2365018</v>
      </c>
      <c r="H312" s="18">
        <v>5590043</v>
      </c>
      <c r="I312" s="26">
        <f>Table3[[#This Row],[Facebook]]+Table3[[#This Row],[Youtube]]+Table3[[#This Row],[Twitter]]+Table3[[#This Row],[Others]]</f>
        <v>21500166</v>
      </c>
      <c r="J312" s="6">
        <f>Table3[[#This Row],[Facebook]]/I305</f>
        <v>0.36000001116270453</v>
      </c>
      <c r="K312" s="6">
        <f>Table3[[#This Row],[Youtube]]/I305</f>
        <v>0.27000000837202837</v>
      </c>
      <c r="L312" s="6">
        <f>Table3[[#This Row],[Twitter]]/I305</f>
        <v>0.10999998790707011</v>
      </c>
      <c r="M312" s="6">
        <f>Table3[[#This Row],[Others]]/I305</f>
        <v>0.259999992558197</v>
      </c>
      <c r="N312" s="6">
        <f>Table3[[#This Row],[Listing]]/I305-1</f>
        <v>0</v>
      </c>
      <c r="O312" s="6">
        <f>VLOOKUP(Table3[[#This Row],[Date]],Table1[[#All],[Date]:[Order Change with respect to same day last week]],13,FALSE)</f>
        <v>-0.15543983474545175</v>
      </c>
    </row>
    <row r="313" spans="2:15" x14ac:dyDescent="0.3">
      <c r="B313" s="10">
        <v>43776</v>
      </c>
      <c r="C313" s="29">
        <f>Table3[[#This Row],[Date]]</f>
        <v>43776</v>
      </c>
      <c r="D313" s="10">
        <f>Table3[[#This Row],[Date]]-7</f>
        <v>43769</v>
      </c>
      <c r="E313" s="2">
        <v>7505512</v>
      </c>
      <c r="F313" s="2">
        <v>5629134</v>
      </c>
      <c r="G313" s="2">
        <v>2293351</v>
      </c>
      <c r="H313" s="18">
        <v>5420648</v>
      </c>
      <c r="I313" s="26">
        <f>Table3[[#This Row],[Facebook]]+Table3[[#This Row],[Youtube]]+Table3[[#This Row],[Twitter]]+Table3[[#This Row],[Others]]</f>
        <v>20848645</v>
      </c>
      <c r="J313" s="6">
        <f>Table3[[#This Row],[Facebook]]/I306</f>
        <v>0.36378945719432915</v>
      </c>
      <c r="K313" s="6">
        <f>Table3[[#This Row],[Youtube]]/I306</f>
        <v>0.27284209289574685</v>
      </c>
      <c r="L313" s="6">
        <f>Table3[[#This Row],[Twitter]]/I306</f>
        <v>0.11115789508378268</v>
      </c>
      <c r="M313" s="6">
        <f>Table3[[#This Row],[Others]]/I306</f>
        <v>0.26273685173796613</v>
      </c>
      <c r="N313" s="6">
        <f>Table3[[#This Row],[Listing]]/I306-1</f>
        <v>1.0526296911824717E-2</v>
      </c>
      <c r="O313" s="6">
        <f>VLOOKUP(Table3[[#This Row],[Date]],Table1[[#All],[Date]:[Order Change with respect to same day last week]],13,FALSE)</f>
        <v>0.1293683727802637</v>
      </c>
    </row>
    <row r="314" spans="2:15" x14ac:dyDescent="0.3">
      <c r="B314" s="10">
        <v>43777</v>
      </c>
      <c r="C314" s="29">
        <f>Table3[[#This Row],[Date]]</f>
        <v>43777</v>
      </c>
      <c r="D314" s="10">
        <f>Table3[[#This Row],[Date]]-7</f>
        <v>43770</v>
      </c>
      <c r="E314" s="2">
        <v>7583695</v>
      </c>
      <c r="F314" s="2">
        <v>5687771</v>
      </c>
      <c r="G314" s="2">
        <v>2317240</v>
      </c>
      <c r="H314" s="18">
        <v>5477113</v>
      </c>
      <c r="I314" s="26">
        <f>Table3[[#This Row],[Facebook]]+Table3[[#This Row],[Youtube]]+Table3[[#This Row],[Twitter]]+Table3[[#This Row],[Others]]</f>
        <v>21065819</v>
      </c>
      <c r="J314" s="6">
        <f>Table3[[#This Row],[Facebook]]/I307</f>
        <v>0.36000000759524231</v>
      </c>
      <c r="K314" s="6">
        <f>Table3[[#This Row],[Youtube]]/I307</f>
        <v>0.26999999382886564</v>
      </c>
      <c r="L314" s="6">
        <f>Table3[[#This Row],[Twitter]]/I307</f>
        <v>0.1099999957276762</v>
      </c>
      <c r="M314" s="6">
        <f>Table3[[#This Row],[Others]]/I307</f>
        <v>0.26000000284821589</v>
      </c>
      <c r="N314" s="6">
        <f>Table3[[#This Row],[Listing]]/I307-1</f>
        <v>0</v>
      </c>
      <c r="O314" s="6">
        <f>VLOOKUP(Table3[[#This Row],[Date]],Table1[[#All],[Date]:[Order Change with respect to same day last week]],13,FALSE)</f>
        <v>-3.0024016065268277E-2</v>
      </c>
    </row>
    <row r="315" spans="2:15" x14ac:dyDescent="0.3">
      <c r="B315" s="10">
        <v>43778</v>
      </c>
      <c r="C315" s="29">
        <f>Table3[[#This Row],[Date]]</f>
        <v>43778</v>
      </c>
      <c r="D315" s="10">
        <f>Table3[[#This Row],[Date]]-7</f>
        <v>43771</v>
      </c>
      <c r="E315" s="2">
        <v>16483516</v>
      </c>
      <c r="F315" s="2">
        <v>12362637</v>
      </c>
      <c r="G315" s="2">
        <v>5036630</v>
      </c>
      <c r="H315" s="18">
        <v>11904761</v>
      </c>
      <c r="I315" s="26">
        <f>Table3[[#This Row],[Facebook]]+Table3[[#This Row],[Youtube]]+Table3[[#This Row],[Twitter]]+Table3[[#This Row],[Others]]</f>
        <v>45787544</v>
      </c>
      <c r="J315" s="6">
        <f>Table3[[#This Row],[Facebook]]/I308</f>
        <v>0.38652632469525744</v>
      </c>
      <c r="K315" s="6">
        <f>Table3[[#This Row],[Youtube]]/I308</f>
        <v>0.28989474352144312</v>
      </c>
      <c r="L315" s="6">
        <f>Table3[[#This Row],[Twitter]]/I308</f>
        <v>0.11810526848458026</v>
      </c>
      <c r="M315" s="6">
        <f>Table3[[#This Row],[Others]]/I308</f>
        <v>0.27915788814142795</v>
      </c>
      <c r="N315" s="6">
        <f>Table3[[#This Row],[Listing]]/I308-1</f>
        <v>7.3684224842708756E-2</v>
      </c>
      <c r="O315" s="6">
        <f>VLOOKUP(Table3[[#This Row],[Date]],Table1[[#All],[Date]:[Order Change with respect to same day last week]],13,FALSE)</f>
        <v>0.26260801898348074</v>
      </c>
    </row>
    <row r="316" spans="2:15" x14ac:dyDescent="0.3">
      <c r="B316" s="10">
        <v>43779</v>
      </c>
      <c r="C316" s="29">
        <f>Table3[[#This Row],[Date]]</f>
        <v>43779</v>
      </c>
      <c r="D316" s="10">
        <f>Table3[[#This Row],[Date]]-7</f>
        <v>43772</v>
      </c>
      <c r="E316" s="2">
        <v>16968325</v>
      </c>
      <c r="F316" s="2">
        <v>12726244</v>
      </c>
      <c r="G316" s="2">
        <v>5184766</v>
      </c>
      <c r="H316" s="18">
        <v>12254901</v>
      </c>
      <c r="I316" s="26">
        <f>Table3[[#This Row],[Facebook]]+Table3[[#This Row],[Youtube]]+Table3[[#This Row],[Twitter]]+Table3[[#This Row],[Others]]</f>
        <v>47134236</v>
      </c>
      <c r="J316" s="6">
        <f>Table3[[#This Row],[Facebook]]/I309</f>
        <v>0.37058823246776462</v>
      </c>
      <c r="K316" s="6">
        <f>Table3[[#This Row],[Youtube]]/I309</f>
        <v>0.27794117981082367</v>
      </c>
      <c r="L316" s="6">
        <f>Table3[[#This Row],[Twitter]]/I309</f>
        <v>0.11323529386070587</v>
      </c>
      <c r="M316" s="6">
        <f>Table3[[#This Row],[Others]]/I309</f>
        <v>0.26764704828894076</v>
      </c>
      <c r="N316" s="6">
        <f>Table3[[#This Row],[Listing]]/I309-1</f>
        <v>2.9411754428234849E-2</v>
      </c>
      <c r="O316" s="6">
        <f>VLOOKUP(Table3[[#This Row],[Date]],Table1[[#All],[Date]:[Order Change with respect to same day last week]],13,FALSE)</f>
        <v>-1.2684939402672679E-2</v>
      </c>
    </row>
    <row r="317" spans="2:15" x14ac:dyDescent="0.3">
      <c r="B317" s="10">
        <v>43780</v>
      </c>
      <c r="C317" s="29">
        <f>Table3[[#This Row],[Date]]</f>
        <v>43780</v>
      </c>
      <c r="D317" s="10">
        <f>Table3[[#This Row],[Date]]-7</f>
        <v>43773</v>
      </c>
      <c r="E317" s="2">
        <v>7740060</v>
      </c>
      <c r="F317" s="2">
        <v>5805045</v>
      </c>
      <c r="G317" s="2">
        <v>2365018</v>
      </c>
      <c r="H317" s="18">
        <v>5590043</v>
      </c>
      <c r="I317" s="26">
        <f>Table3[[#This Row],[Facebook]]+Table3[[#This Row],[Youtube]]+Table3[[#This Row],[Twitter]]+Table3[[#This Row],[Others]]</f>
        <v>21500166</v>
      </c>
      <c r="J317" s="6">
        <f>Table3[[#This Row],[Facebook]]/I310</f>
        <v>0.36367349102043545</v>
      </c>
      <c r="K317" s="6">
        <f>Table3[[#This Row],[Youtube]]/I310</f>
        <v>0.27275511826532661</v>
      </c>
      <c r="L317" s="6">
        <f>Table3[[#This Row],[Twitter]]/I310</f>
        <v>0.11112243992761919</v>
      </c>
      <c r="M317" s="6">
        <f>Table3[[#This Row],[Others]]/I310</f>
        <v>0.26265306118613396</v>
      </c>
      <c r="N317" s="6">
        <f>Table3[[#This Row],[Listing]]/I310-1</f>
        <v>1.0204110399515187E-2</v>
      </c>
      <c r="O317" s="6">
        <f>VLOOKUP(Table3[[#This Row],[Date]],Table1[[#All],[Date]:[Order Change with respect to same day last week]],13,FALSE)</f>
        <v>0.16360274375580763</v>
      </c>
    </row>
    <row r="318" spans="2:15" x14ac:dyDescent="0.3">
      <c r="B318" s="10">
        <v>43781</v>
      </c>
      <c r="C318" s="29">
        <f>Table3[[#This Row],[Date]]</f>
        <v>43781</v>
      </c>
      <c r="D318" s="10">
        <f>Table3[[#This Row],[Date]]-7</f>
        <v>43774</v>
      </c>
      <c r="E318" s="2">
        <v>7427330</v>
      </c>
      <c r="F318" s="2">
        <v>5570497</v>
      </c>
      <c r="G318" s="2">
        <v>2269462</v>
      </c>
      <c r="H318" s="18">
        <v>5364183</v>
      </c>
      <c r="I318" s="26">
        <f>Table3[[#This Row],[Facebook]]+Table3[[#This Row],[Youtube]]+Table3[[#This Row],[Twitter]]+Table3[[#This Row],[Others]]</f>
        <v>20631472</v>
      </c>
      <c r="J318" s="6">
        <f>Table3[[#This Row],[Facebook]]/I311</f>
        <v>0.3562500104922886</v>
      </c>
      <c r="K318" s="6">
        <f>Table3[[#This Row],[Youtube]]/I311</f>
        <v>0.26718748388684255</v>
      </c>
      <c r="L318" s="6">
        <f>Table3[[#This Row],[Twitter]]/I311</f>
        <v>0.10885417253735195</v>
      </c>
      <c r="M318" s="6">
        <f>Table3[[#This Row],[Others]]/I311</f>
        <v>0.25729168490326348</v>
      </c>
      <c r="N318" s="6">
        <f>Table3[[#This Row],[Listing]]/I311-1</f>
        <v>-1.0416648180253452E-2</v>
      </c>
      <c r="O318" s="6">
        <f>VLOOKUP(Table3[[#This Row],[Date]],Table1[[#All],[Date]:[Order Change with respect to same day last week]],13,FALSE)</f>
        <v>-2.2583445107012823E-2</v>
      </c>
    </row>
    <row r="319" spans="2:15" x14ac:dyDescent="0.3">
      <c r="B319" s="10">
        <v>43782</v>
      </c>
      <c r="C319" s="29">
        <f>Table3[[#This Row],[Date]]</f>
        <v>43782</v>
      </c>
      <c r="D319" s="10">
        <f>Table3[[#This Row],[Date]]-7</f>
        <v>43775</v>
      </c>
      <c r="E319" s="2">
        <v>7740060</v>
      </c>
      <c r="F319" s="2">
        <v>5805045</v>
      </c>
      <c r="G319" s="2">
        <v>2365018</v>
      </c>
      <c r="H319" s="18">
        <v>5590043</v>
      </c>
      <c r="I319" s="26">
        <f>Table3[[#This Row],[Facebook]]+Table3[[#This Row],[Youtube]]+Table3[[#This Row],[Twitter]]+Table3[[#This Row],[Others]]</f>
        <v>21500166</v>
      </c>
      <c r="J319" s="6">
        <f>Table3[[#This Row],[Facebook]]/I312</f>
        <v>0.36000001116270453</v>
      </c>
      <c r="K319" s="6">
        <f>Table3[[#This Row],[Youtube]]/I312</f>
        <v>0.27000000837202837</v>
      </c>
      <c r="L319" s="6">
        <f>Table3[[#This Row],[Twitter]]/I312</f>
        <v>0.10999998790707011</v>
      </c>
      <c r="M319" s="6">
        <f>Table3[[#This Row],[Others]]/I312</f>
        <v>0.259999992558197</v>
      </c>
      <c r="N319" s="6">
        <f>Table3[[#This Row],[Listing]]/I312-1</f>
        <v>0</v>
      </c>
      <c r="O319" s="6">
        <f>VLOOKUP(Table3[[#This Row],[Date]],Table1[[#All],[Date]:[Order Change with respect to same day last week]],13,FALSE)</f>
        <v>0.17160385385363863</v>
      </c>
    </row>
    <row r="320" spans="2:15" x14ac:dyDescent="0.3">
      <c r="B320" s="10">
        <v>43783</v>
      </c>
      <c r="C320" s="29">
        <f>Table3[[#This Row],[Date]]</f>
        <v>43783</v>
      </c>
      <c r="D320" s="10">
        <f>Table3[[#This Row],[Date]]-7</f>
        <v>43776</v>
      </c>
      <c r="E320" s="2">
        <v>7505512</v>
      </c>
      <c r="F320" s="2">
        <v>5629134</v>
      </c>
      <c r="G320" s="2">
        <v>2293351</v>
      </c>
      <c r="H320" s="18">
        <v>5420648</v>
      </c>
      <c r="I320" s="26">
        <f>Table3[[#This Row],[Facebook]]+Table3[[#This Row],[Youtube]]+Table3[[#This Row],[Twitter]]+Table3[[#This Row],[Others]]</f>
        <v>20848645</v>
      </c>
      <c r="J320" s="6">
        <f>Table3[[#This Row],[Facebook]]/I313</f>
        <v>0.35999999040705044</v>
      </c>
      <c r="K320" s="6">
        <f>Table3[[#This Row],[Youtube]]/I313</f>
        <v>0.2699999928052878</v>
      </c>
      <c r="L320" s="6">
        <f>Table3[[#This Row],[Twitter]]/I313</f>
        <v>0.11000000239823739</v>
      </c>
      <c r="M320" s="6">
        <f>Table3[[#This Row],[Others]]/I313</f>
        <v>0.26000001438942433</v>
      </c>
      <c r="N320" s="6">
        <f>Table3[[#This Row],[Listing]]/I313-1</f>
        <v>0</v>
      </c>
      <c r="O320" s="6">
        <f>VLOOKUP(Table3[[#This Row],[Date]],Table1[[#All],[Date]:[Order Change with respect to same day last week]],13,FALSE)</f>
        <v>0.11609911089315084</v>
      </c>
    </row>
    <row r="321" spans="2:15" x14ac:dyDescent="0.3">
      <c r="B321" s="10">
        <v>43784</v>
      </c>
      <c r="C321" s="29">
        <f>Table3[[#This Row],[Date]]</f>
        <v>43784</v>
      </c>
      <c r="D321" s="10">
        <f>Table3[[#This Row],[Date]]-7</f>
        <v>43777</v>
      </c>
      <c r="E321" s="2">
        <v>7818242</v>
      </c>
      <c r="F321" s="2">
        <v>5863681</v>
      </c>
      <c r="G321" s="2">
        <v>2388907</v>
      </c>
      <c r="H321" s="18">
        <v>5646508</v>
      </c>
      <c r="I321" s="26">
        <f>Table3[[#This Row],[Facebook]]+Table3[[#This Row],[Youtube]]+Table3[[#This Row],[Twitter]]+Table3[[#This Row],[Others]]</f>
        <v>21717338</v>
      </c>
      <c r="J321" s="6">
        <f>Table3[[#This Row],[Facebook]]/I314</f>
        <v>0.37113401572471499</v>
      </c>
      <c r="K321" s="6">
        <f>Table3[[#This Row],[Youtube]]/I314</f>
        <v>0.27835048805840401</v>
      </c>
      <c r="L321" s="6">
        <f>Table3[[#This Row],[Twitter]]/I314</f>
        <v>0.113402047174145</v>
      </c>
      <c r="M321" s="6">
        <f>Table3[[#This Row],[Others]]/I314</f>
        <v>0.26804122830448701</v>
      </c>
      <c r="N321" s="6">
        <f>Table3[[#This Row],[Listing]]/I314-1</f>
        <v>3.0927779261751054E-2</v>
      </c>
      <c r="O321" s="6">
        <f>VLOOKUP(Table3[[#This Row],[Date]],Table1[[#All],[Date]:[Order Change with respect to same day last week]],13,FALSE)</f>
        <v>7.4309968434143725E-2</v>
      </c>
    </row>
    <row r="322" spans="2:15" x14ac:dyDescent="0.3">
      <c r="B322" s="10">
        <v>43785</v>
      </c>
      <c r="C322" s="29">
        <f>Table3[[#This Row],[Date]]</f>
        <v>43785</v>
      </c>
      <c r="D322" s="10">
        <f>Table3[[#This Row],[Date]]-7</f>
        <v>43778</v>
      </c>
      <c r="E322" s="2">
        <v>16968325</v>
      </c>
      <c r="F322" s="2">
        <v>12726244</v>
      </c>
      <c r="G322" s="2">
        <v>5184766</v>
      </c>
      <c r="H322" s="18">
        <v>12254901</v>
      </c>
      <c r="I322" s="26">
        <f>Table3[[#This Row],[Facebook]]+Table3[[#This Row],[Youtube]]+Table3[[#This Row],[Twitter]]+Table3[[#This Row],[Others]]</f>
        <v>47134236</v>
      </c>
      <c r="J322" s="6">
        <f>Table3[[#This Row],[Facebook]]/I315</f>
        <v>0.37058823246776462</v>
      </c>
      <c r="K322" s="6">
        <f>Table3[[#This Row],[Youtube]]/I315</f>
        <v>0.27794117981082367</v>
      </c>
      <c r="L322" s="6">
        <f>Table3[[#This Row],[Twitter]]/I315</f>
        <v>0.11323529386070587</v>
      </c>
      <c r="M322" s="6">
        <f>Table3[[#This Row],[Others]]/I315</f>
        <v>0.26764704828894076</v>
      </c>
      <c r="N322" s="6">
        <f>Table3[[#This Row],[Listing]]/I315-1</f>
        <v>2.9411754428234849E-2</v>
      </c>
      <c r="O322" s="6">
        <f>VLOOKUP(Table3[[#This Row],[Date]],Table1[[#All],[Date]:[Order Change with respect to same day last week]],13,FALSE)</f>
        <v>-0.15921567732289399</v>
      </c>
    </row>
    <row r="323" spans="2:15" x14ac:dyDescent="0.3">
      <c r="B323" s="10">
        <v>43786</v>
      </c>
      <c r="C323" s="29">
        <f>Table3[[#This Row],[Date]]</f>
        <v>43786</v>
      </c>
      <c r="D323" s="10">
        <f>Table3[[#This Row],[Date]]-7</f>
        <v>43779</v>
      </c>
      <c r="E323" s="2">
        <v>15837104</v>
      </c>
      <c r="F323" s="2">
        <v>11877828</v>
      </c>
      <c r="G323" s="2">
        <v>4839115</v>
      </c>
      <c r="H323" s="18">
        <v>11437908</v>
      </c>
      <c r="I323" s="26">
        <f>Table3[[#This Row],[Facebook]]+Table3[[#This Row],[Youtube]]+Table3[[#This Row],[Twitter]]+Table3[[#This Row],[Others]]</f>
        <v>43991955</v>
      </c>
      <c r="J323" s="6">
        <f>Table3[[#This Row],[Facebook]]/I316</f>
        <v>0.33600001493606474</v>
      </c>
      <c r="K323" s="6">
        <f>Table3[[#This Row],[Youtube]]/I316</f>
        <v>0.25200001120204857</v>
      </c>
      <c r="L323" s="6">
        <f>Table3[[#This Row],[Twitter]]/I316</f>
        <v>0.10266666887313078</v>
      </c>
      <c r="M323" s="6">
        <f>Table3[[#This Row],[Others]]/I316</f>
        <v>0.24266666802449074</v>
      </c>
      <c r="N323" s="6">
        <f>Table3[[#This Row],[Listing]]/I316-1</f>
        <v>-6.6666636964265225E-2</v>
      </c>
      <c r="O323" s="6">
        <f>VLOOKUP(Table3[[#This Row],[Date]],Table1[[#All],[Date]:[Order Change with respect to same day last week]],13,FALSE)</f>
        <v>-0.57004623700582813</v>
      </c>
    </row>
    <row r="324" spans="2:15" x14ac:dyDescent="0.3">
      <c r="B324" s="10">
        <v>43787</v>
      </c>
      <c r="C324" s="29">
        <f>Table3[[#This Row],[Date]]</f>
        <v>43787</v>
      </c>
      <c r="D324" s="10">
        <f>Table3[[#This Row],[Date]]-7</f>
        <v>43780</v>
      </c>
      <c r="E324" s="2">
        <v>8209154</v>
      </c>
      <c r="F324" s="2">
        <v>6156866</v>
      </c>
      <c r="G324" s="2">
        <v>2508352</v>
      </c>
      <c r="H324" s="18">
        <v>5928833</v>
      </c>
      <c r="I324" s="26">
        <f>Table3[[#This Row],[Facebook]]+Table3[[#This Row],[Youtube]]+Table3[[#This Row],[Twitter]]+Table3[[#This Row],[Others]]</f>
        <v>22803205</v>
      </c>
      <c r="J324" s="6">
        <f>Table3[[#This Row],[Facebook]]/I317</f>
        <v>0.38181816828763088</v>
      </c>
      <c r="K324" s="6">
        <f>Table3[[#This Row],[Youtube]]/I317</f>
        <v>0.28636364947135756</v>
      </c>
      <c r="L324" s="6">
        <f>Table3[[#This Row],[Twitter]]/I317</f>
        <v>0.11666663410877851</v>
      </c>
      <c r="M324" s="6">
        <f>Table3[[#This Row],[Others]]/I317</f>
        <v>0.27575754531383617</v>
      </c>
      <c r="N324" s="6">
        <f>Table3[[#This Row],[Listing]]/I317-1</f>
        <v>6.0605997181603088E-2</v>
      </c>
      <c r="O324" s="6">
        <f>VLOOKUP(Table3[[#This Row],[Date]],Table1[[#All],[Date]:[Order Change with respect to same day last week]],13,FALSE)</f>
        <v>0.17109664681616077</v>
      </c>
    </row>
    <row r="325" spans="2:15" x14ac:dyDescent="0.3">
      <c r="B325" s="10">
        <v>43788</v>
      </c>
      <c r="C325" s="29">
        <f>Table3[[#This Row],[Date]]</f>
        <v>43788</v>
      </c>
      <c r="D325" s="10">
        <f>Table3[[#This Row],[Date]]-7</f>
        <v>43781</v>
      </c>
      <c r="E325" s="2">
        <v>7661877</v>
      </c>
      <c r="F325" s="2">
        <v>5746408</v>
      </c>
      <c r="G325" s="2">
        <v>2341129</v>
      </c>
      <c r="H325" s="18">
        <v>5533578</v>
      </c>
      <c r="I325" s="26">
        <f>Table3[[#This Row],[Facebook]]+Table3[[#This Row],[Youtube]]+Table3[[#This Row],[Twitter]]+Table3[[#This Row],[Others]]</f>
        <v>21282992</v>
      </c>
      <c r="J325" s="6">
        <f>Table3[[#This Row],[Facebook]]/I318</f>
        <v>0.37136841229748413</v>
      </c>
      <c r="K325" s="6">
        <f>Table3[[#This Row],[Youtube]]/I318</f>
        <v>0.27852632134052285</v>
      </c>
      <c r="L325" s="6">
        <f>Table3[[#This Row],[Twitter]]/I318</f>
        <v>0.11347367749620579</v>
      </c>
      <c r="M325" s="6">
        <f>Table3[[#This Row],[Others]]/I318</f>
        <v>0.26821052807090062</v>
      </c>
      <c r="N325" s="6">
        <f>Table3[[#This Row],[Listing]]/I318-1</f>
        <v>3.1578939205113343E-2</v>
      </c>
      <c r="O325" s="6">
        <f>VLOOKUP(Table3[[#This Row],[Date]],Table1[[#All],[Date]:[Order Change with respect to same day last week]],13,FALSE)</f>
        <v>-2.6689080218361472E-2</v>
      </c>
    </row>
    <row r="326" spans="2:15" x14ac:dyDescent="0.3">
      <c r="B326" s="10">
        <v>43789</v>
      </c>
      <c r="C326" s="29">
        <f>Table3[[#This Row],[Date]]</f>
        <v>43789</v>
      </c>
      <c r="D326" s="10">
        <f>Table3[[#This Row],[Date]]-7</f>
        <v>43782</v>
      </c>
      <c r="E326" s="2">
        <v>8052789</v>
      </c>
      <c r="F326" s="2">
        <v>6039592</v>
      </c>
      <c r="G326" s="2">
        <v>2460574</v>
      </c>
      <c r="H326" s="18">
        <v>5815903</v>
      </c>
      <c r="I326" s="26">
        <f>Table3[[#This Row],[Facebook]]+Table3[[#This Row],[Youtube]]+Table3[[#This Row],[Twitter]]+Table3[[#This Row],[Others]]</f>
        <v>22368858</v>
      </c>
      <c r="J326" s="6">
        <f>Table3[[#This Row],[Facebook]]/I319</f>
        <v>0.37454543374223248</v>
      </c>
      <c r="K326" s="6">
        <f>Table3[[#This Row],[Youtube]]/I319</f>
        <v>0.28090908693449157</v>
      </c>
      <c r="L326" s="6">
        <f>Table3[[#This Row],[Twitter]]/I319</f>
        <v>0.11444441870820904</v>
      </c>
      <c r="M326" s="6">
        <f>Table3[[#This Row],[Others]]/I319</f>
        <v>0.27050502772862312</v>
      </c>
      <c r="N326" s="6">
        <f>Table3[[#This Row],[Listing]]/I319-1</f>
        <v>4.0403967113556316E-2</v>
      </c>
      <c r="O326" s="6">
        <f>VLOOKUP(Table3[[#This Row],[Date]],Table1[[#All],[Date]:[Order Change with respect to same day last week]],13,FALSE)</f>
        <v>-1.6965332095788321E-2</v>
      </c>
    </row>
    <row r="327" spans="2:15" x14ac:dyDescent="0.3">
      <c r="B327" s="10">
        <v>43790</v>
      </c>
      <c r="C327" s="29">
        <f>Table3[[#This Row],[Date]]</f>
        <v>43790</v>
      </c>
      <c r="D327" s="10">
        <f>Table3[[#This Row],[Date]]-7</f>
        <v>43783</v>
      </c>
      <c r="E327" s="2">
        <v>7661877</v>
      </c>
      <c r="F327" s="2">
        <v>5746408</v>
      </c>
      <c r="G327" s="2">
        <v>2341129</v>
      </c>
      <c r="H327" s="18">
        <v>5533578</v>
      </c>
      <c r="I327" s="26">
        <f>Table3[[#This Row],[Facebook]]+Table3[[#This Row],[Youtube]]+Table3[[#This Row],[Twitter]]+Table3[[#This Row],[Others]]</f>
        <v>21282992</v>
      </c>
      <c r="J327" s="6">
        <f>Table3[[#This Row],[Facebook]]/I320</f>
        <v>0.36749999820132195</v>
      </c>
      <c r="K327" s="6">
        <f>Table3[[#This Row],[Youtube]]/I320</f>
        <v>0.27562501064217843</v>
      </c>
      <c r="L327" s="6">
        <f>Table3[[#This Row],[Twitter]]/I320</f>
        <v>0.11229166212000828</v>
      </c>
      <c r="M327" s="6">
        <f>Table3[[#This Row],[Others]]/I320</f>
        <v>0.26541667336174607</v>
      </c>
      <c r="N327" s="6">
        <f>Table3[[#This Row],[Listing]]/I320-1</f>
        <v>2.0833344325254632E-2</v>
      </c>
      <c r="O327" s="6">
        <f>VLOOKUP(Table3[[#This Row],[Date]],Table1[[#All],[Date]:[Order Change with respect to same day last week]],13,FALSE)</f>
        <v>-9.5681832159261737E-2</v>
      </c>
    </row>
    <row r="328" spans="2:15" x14ac:dyDescent="0.3">
      <c r="B328" s="10">
        <v>43791</v>
      </c>
      <c r="C328" s="29">
        <f>Table3[[#This Row],[Date]]</f>
        <v>43791</v>
      </c>
      <c r="D328" s="10">
        <f>Table3[[#This Row],[Date]]-7</f>
        <v>43784</v>
      </c>
      <c r="E328" s="2">
        <v>8209154</v>
      </c>
      <c r="F328" s="2">
        <v>6156866</v>
      </c>
      <c r="G328" s="2">
        <v>2508352</v>
      </c>
      <c r="H328" s="18">
        <v>5928833</v>
      </c>
      <c r="I328" s="26">
        <f>Table3[[#This Row],[Facebook]]+Table3[[#This Row],[Youtube]]+Table3[[#This Row],[Twitter]]+Table3[[#This Row],[Others]]</f>
        <v>22803205</v>
      </c>
      <c r="J328" s="6">
        <f>Table3[[#This Row],[Facebook]]/I321</f>
        <v>0.37800001086689355</v>
      </c>
      <c r="K328" s="6">
        <f>Table3[[#This Row],[Youtube]]/I321</f>
        <v>0.28350003117324968</v>
      </c>
      <c r="L328" s="6">
        <f>Table3[[#This Row],[Twitter]]/I321</f>
        <v>0.11549997518112026</v>
      </c>
      <c r="M328" s="6">
        <f>Table3[[#This Row],[Others]]/I321</f>
        <v>0.2729999873833524</v>
      </c>
      <c r="N328" s="6">
        <f>Table3[[#This Row],[Listing]]/I321-1</f>
        <v>5.0000004604615844E-2</v>
      </c>
      <c r="O328" s="6">
        <f>VLOOKUP(Table3[[#This Row],[Date]],Table1[[#All],[Date]:[Order Change with respect to same day last week]],13,FALSE)</f>
        <v>0.14641762191714625</v>
      </c>
    </row>
    <row r="329" spans="2:15" x14ac:dyDescent="0.3">
      <c r="B329" s="10">
        <v>43792</v>
      </c>
      <c r="C329" s="29">
        <f>Table3[[#This Row],[Date]]</f>
        <v>43792</v>
      </c>
      <c r="D329" s="10">
        <f>Table3[[#This Row],[Date]]-7</f>
        <v>43785</v>
      </c>
      <c r="E329" s="2">
        <v>16483516</v>
      </c>
      <c r="F329" s="2">
        <v>12362637</v>
      </c>
      <c r="G329" s="2">
        <v>5036630</v>
      </c>
      <c r="H329" s="18">
        <v>11904761</v>
      </c>
      <c r="I329" s="26">
        <f>Table3[[#This Row],[Facebook]]+Table3[[#This Row],[Youtube]]+Table3[[#This Row],[Twitter]]+Table3[[#This Row],[Others]]</f>
        <v>45787544</v>
      </c>
      <c r="J329" s="6">
        <f>Table3[[#This Row],[Facebook]]/I322</f>
        <v>0.34971429260039349</v>
      </c>
      <c r="K329" s="6">
        <f>Table3[[#This Row],[Youtube]]/I322</f>
        <v>0.26228571945029511</v>
      </c>
      <c r="L329" s="6">
        <f>Table3[[#This Row],[Twitter]]/I322</f>
        <v>0.10685714731856479</v>
      </c>
      <c r="M329" s="6">
        <f>Table3[[#This Row],[Others]]/I322</f>
        <v>0.25257142175806135</v>
      </c>
      <c r="N329" s="6">
        <f>Table3[[#This Row],[Listing]]/I322-1</f>
        <v>-2.8571418872685217E-2</v>
      </c>
      <c r="O329" s="6">
        <f>VLOOKUP(Table3[[#This Row],[Date]],Table1[[#All],[Date]:[Order Change with respect to same day last week]],13,FALSE)</f>
        <v>5.4412811318888643E-2</v>
      </c>
    </row>
    <row r="330" spans="2:15" x14ac:dyDescent="0.3">
      <c r="B330" s="10">
        <v>43793</v>
      </c>
      <c r="C330" s="29">
        <f>Table3[[#This Row],[Date]]</f>
        <v>43793</v>
      </c>
      <c r="D330" s="10">
        <f>Table3[[#This Row],[Date]]-7</f>
        <v>43786</v>
      </c>
      <c r="E330" s="2">
        <v>16645119</v>
      </c>
      <c r="F330" s="2">
        <v>12483839</v>
      </c>
      <c r="G330" s="2">
        <v>5086008</v>
      </c>
      <c r="H330" s="18">
        <v>12021475</v>
      </c>
      <c r="I330" s="26">
        <f>Table3[[#This Row],[Facebook]]+Table3[[#This Row],[Youtube]]+Table3[[#This Row],[Twitter]]+Table3[[#This Row],[Others]]</f>
        <v>46236441</v>
      </c>
      <c r="J330" s="6">
        <f>Table3[[#This Row],[Facebook]]/I323</f>
        <v>0.37836734011934681</v>
      </c>
      <c r="K330" s="6">
        <f>Table3[[#This Row],[Youtube]]/I323</f>
        <v>0.28377549940665286</v>
      </c>
      <c r="L330" s="6">
        <f>Table3[[#This Row],[Twitter]]/I323</f>
        <v>0.11561222955424463</v>
      </c>
      <c r="M330" s="6">
        <f>Table3[[#This Row],[Others]]/I323</f>
        <v>0.27326530498587753</v>
      </c>
      <c r="N330" s="6">
        <f>Table3[[#This Row],[Listing]]/I323-1</f>
        <v>5.1020374066121921E-2</v>
      </c>
      <c r="O330" s="6">
        <f>VLOOKUP(Table3[[#This Row],[Date]],Table1[[#All],[Date]:[Order Change with respect to same day last week]],13,FALSE)</f>
        <v>1.3547702422639891</v>
      </c>
    </row>
    <row r="331" spans="2:15" x14ac:dyDescent="0.3">
      <c r="B331" s="10">
        <v>43794</v>
      </c>
      <c r="C331" s="29">
        <f>Table3[[#This Row],[Date]]</f>
        <v>43794</v>
      </c>
      <c r="D331" s="10">
        <f>Table3[[#This Row],[Date]]-7</f>
        <v>43787</v>
      </c>
      <c r="E331" s="2">
        <v>7974607</v>
      </c>
      <c r="F331" s="2">
        <v>5980955</v>
      </c>
      <c r="G331" s="2">
        <v>2436685</v>
      </c>
      <c r="H331" s="18">
        <v>5759438</v>
      </c>
      <c r="I331" s="26">
        <f>Table3[[#This Row],[Facebook]]+Table3[[#This Row],[Youtube]]+Table3[[#This Row],[Twitter]]+Table3[[#This Row],[Others]]</f>
        <v>22151685</v>
      </c>
      <c r="J331" s="6">
        <f>Table3[[#This Row],[Facebook]]/I324</f>
        <v>0.34971430551100163</v>
      </c>
      <c r="K331" s="6">
        <f>Table3[[#This Row],[Youtube]]/I324</f>
        <v>0.26228571816988006</v>
      </c>
      <c r="L331" s="6">
        <f>Table3[[#This Row],[Twitter]]/I324</f>
        <v>0.10685712819754942</v>
      </c>
      <c r="M331" s="6">
        <f>Table3[[#This Row],[Others]]/I324</f>
        <v>0.25257142581492381</v>
      </c>
      <c r="N331" s="6">
        <f>Table3[[#This Row],[Listing]]/I324-1</f>
        <v>-2.8571422306645E-2</v>
      </c>
      <c r="O331" s="6">
        <f>VLOOKUP(Table3[[#This Row],[Date]],Table1[[#All],[Date]:[Order Change with respect to same day last week]],13,FALSE)</f>
        <v>-6.4550704753341459E-2</v>
      </c>
    </row>
    <row r="332" spans="2:15" x14ac:dyDescent="0.3">
      <c r="B332" s="10">
        <v>43795</v>
      </c>
      <c r="C332" s="29">
        <f>Table3[[#This Row],[Date]]</f>
        <v>43795</v>
      </c>
      <c r="D332" s="10">
        <f>Table3[[#This Row],[Date]]-7</f>
        <v>43788</v>
      </c>
      <c r="E332" s="2">
        <v>7583695</v>
      </c>
      <c r="F332" s="2">
        <v>5687771</v>
      </c>
      <c r="G332" s="2">
        <v>2317240</v>
      </c>
      <c r="H332" s="18">
        <v>5477113</v>
      </c>
      <c r="I332" s="26">
        <f>Table3[[#This Row],[Facebook]]+Table3[[#This Row],[Youtube]]+Table3[[#This Row],[Twitter]]+Table3[[#This Row],[Others]]</f>
        <v>21065819</v>
      </c>
      <c r="J332" s="6">
        <f>Table3[[#This Row],[Facebook]]/I325</f>
        <v>0.35632654468882946</v>
      </c>
      <c r="K332" s="6">
        <f>Table3[[#This Row],[Youtube]]/I325</f>
        <v>0.2672448967701534</v>
      </c>
      <c r="L332" s="6">
        <f>Table3[[#This Row],[Twitter]]/I325</f>
        <v>0.10887754879577081</v>
      </c>
      <c r="M332" s="6">
        <f>Table3[[#This Row],[Others]]/I325</f>
        <v>0.25734694633160599</v>
      </c>
      <c r="N332" s="6">
        <f>Table3[[#This Row],[Listing]]/I325-1</f>
        <v>-1.020406341364033E-2</v>
      </c>
      <c r="O332" s="6">
        <f>VLOOKUP(Table3[[#This Row],[Date]],Table1[[#All],[Date]:[Order Change with respect to same day last week]],13,FALSE)</f>
        <v>5.0698941695590971E-2</v>
      </c>
    </row>
    <row r="333" spans="2:15" x14ac:dyDescent="0.3">
      <c r="B333" s="10">
        <v>43796</v>
      </c>
      <c r="C333" s="29">
        <f>Table3[[#This Row],[Date]]</f>
        <v>43796</v>
      </c>
      <c r="D333" s="10">
        <f>Table3[[#This Row],[Date]]-7</f>
        <v>43789</v>
      </c>
      <c r="E333" s="2">
        <v>8209154</v>
      </c>
      <c r="F333" s="2">
        <v>6156866</v>
      </c>
      <c r="G333" s="2">
        <v>2508352</v>
      </c>
      <c r="H333" s="18">
        <v>5928833</v>
      </c>
      <c r="I333" s="26">
        <f>Table3[[#This Row],[Facebook]]+Table3[[#This Row],[Youtube]]+Table3[[#This Row],[Twitter]]+Table3[[#This Row],[Others]]</f>
        <v>22803205</v>
      </c>
      <c r="J333" s="6">
        <f>Table3[[#This Row],[Facebook]]/I326</f>
        <v>0.36699030410940064</v>
      </c>
      <c r="K333" s="6">
        <f>Table3[[#This Row],[Youtube]]/I326</f>
        <v>0.27524275043455504</v>
      </c>
      <c r="L333" s="6">
        <f>Table3[[#This Row],[Twitter]]/I326</f>
        <v>0.11213589893592243</v>
      </c>
      <c r="M333" s="6">
        <f>Table3[[#This Row],[Others]]/I326</f>
        <v>0.26504853309900755</v>
      </c>
      <c r="N333" s="6">
        <f>Table3[[#This Row],[Listing]]/I326-1</f>
        <v>1.9417486578885645E-2</v>
      </c>
      <c r="O333" s="6">
        <f>VLOOKUP(Table3[[#This Row],[Date]],Table1[[#All],[Date]:[Order Change with respect to same day last week]],13,FALSE)</f>
        <v>6.2910276291296974E-3</v>
      </c>
    </row>
    <row r="334" spans="2:15" x14ac:dyDescent="0.3">
      <c r="B334" s="10">
        <v>43797</v>
      </c>
      <c r="C334" s="29">
        <f>Table3[[#This Row],[Date]]</f>
        <v>43797</v>
      </c>
      <c r="D334" s="10">
        <f>Table3[[#This Row],[Date]]-7</f>
        <v>43790</v>
      </c>
      <c r="E334" s="2">
        <v>8209154</v>
      </c>
      <c r="F334" s="2">
        <v>6156866</v>
      </c>
      <c r="G334" s="2">
        <v>2508352</v>
      </c>
      <c r="H334" s="18">
        <v>5928833</v>
      </c>
      <c r="I334" s="26">
        <f>Table3[[#This Row],[Facebook]]+Table3[[#This Row],[Youtube]]+Table3[[#This Row],[Twitter]]+Table3[[#This Row],[Others]]</f>
        <v>22803205</v>
      </c>
      <c r="J334" s="6">
        <f>Table3[[#This Row],[Facebook]]/I327</f>
        <v>0.3857142830293786</v>
      </c>
      <c r="K334" s="6">
        <f>Table3[[#This Row],[Youtube]]/I327</f>
        <v>0.28928573576497141</v>
      </c>
      <c r="L334" s="6">
        <f>Table3[[#This Row],[Twitter]]/I327</f>
        <v>0.11785711332316434</v>
      </c>
      <c r="M334" s="6">
        <f>Table3[[#This Row],[Others]]/I327</f>
        <v>0.27857140574971789</v>
      </c>
      <c r="N334" s="6">
        <f>Table3[[#This Row],[Listing]]/I327-1</f>
        <v>7.1428537867232134E-2</v>
      </c>
      <c r="O334" s="6">
        <f>VLOOKUP(Table3[[#This Row],[Date]],Table1[[#All],[Date]:[Order Change with respect to same day last week]],13,FALSE)</f>
        <v>6.1489765635050153E-2</v>
      </c>
    </row>
    <row r="335" spans="2:15" x14ac:dyDescent="0.3">
      <c r="B335" s="10">
        <v>43798</v>
      </c>
      <c r="C335" s="29">
        <f>Table3[[#This Row],[Date]]</f>
        <v>43798</v>
      </c>
      <c r="D335" s="10">
        <f>Table3[[#This Row],[Date]]-7</f>
        <v>43791</v>
      </c>
      <c r="E335" s="2">
        <v>7818242</v>
      </c>
      <c r="F335" s="2">
        <v>5863681</v>
      </c>
      <c r="G335" s="2">
        <v>2388907</v>
      </c>
      <c r="H335" s="18">
        <v>5646508</v>
      </c>
      <c r="I335" s="26">
        <f>Table3[[#This Row],[Facebook]]+Table3[[#This Row],[Youtube]]+Table3[[#This Row],[Twitter]]+Table3[[#This Row],[Others]]</f>
        <v>21717338</v>
      </c>
      <c r="J335" s="6">
        <f>Table3[[#This Row],[Facebook]]/I328</f>
        <v>0.34285715538670991</v>
      </c>
      <c r="K335" s="6">
        <f>Table3[[#This Row],[Youtube]]/I328</f>
        <v>0.25714284461329012</v>
      </c>
      <c r="L335" s="6">
        <f>Table3[[#This Row],[Twitter]]/I328</f>
        <v>0.10476189640886006</v>
      </c>
      <c r="M335" s="6">
        <f>Table3[[#This Row],[Others]]/I328</f>
        <v>0.24761905179556998</v>
      </c>
      <c r="N335" s="6">
        <f>Table3[[#This Row],[Listing]]/I328-1</f>
        <v>-4.7619051795569911E-2</v>
      </c>
      <c r="O335" s="6">
        <f>VLOOKUP(Table3[[#This Row],[Date]],Table1[[#All],[Date]:[Order Change with respect to same day last week]],13,FALSE)</f>
        <v>-0.1012419680467409</v>
      </c>
    </row>
    <row r="336" spans="2:15" x14ac:dyDescent="0.3">
      <c r="B336" s="10">
        <v>43799</v>
      </c>
      <c r="C336" s="29">
        <f>Table3[[#This Row],[Date]]</f>
        <v>43799</v>
      </c>
      <c r="D336" s="10">
        <f>Table3[[#This Row],[Date]]-7</f>
        <v>43792</v>
      </c>
      <c r="E336" s="2">
        <v>16968325</v>
      </c>
      <c r="F336" s="2">
        <v>12726244</v>
      </c>
      <c r="G336" s="2">
        <v>5184766</v>
      </c>
      <c r="H336" s="18">
        <v>12254901</v>
      </c>
      <c r="I336" s="26">
        <f>Table3[[#This Row],[Facebook]]+Table3[[#This Row],[Youtube]]+Table3[[#This Row],[Twitter]]+Table3[[#This Row],[Others]]</f>
        <v>47134236</v>
      </c>
      <c r="J336" s="6">
        <f>Table3[[#This Row],[Facebook]]/I329</f>
        <v>0.37058823246776462</v>
      </c>
      <c r="K336" s="6">
        <f>Table3[[#This Row],[Youtube]]/I329</f>
        <v>0.27794117981082367</v>
      </c>
      <c r="L336" s="6">
        <f>Table3[[#This Row],[Twitter]]/I329</f>
        <v>0.11323529386070587</v>
      </c>
      <c r="M336" s="6">
        <f>Table3[[#This Row],[Others]]/I329</f>
        <v>0.26764704828894076</v>
      </c>
      <c r="N336" s="6">
        <f>Table3[[#This Row],[Listing]]/I329-1</f>
        <v>2.9411754428234849E-2</v>
      </c>
      <c r="O336" s="6">
        <f>VLOOKUP(Table3[[#This Row],[Date]],Table1[[#All],[Date]:[Order Change with respect to same day last week]],13,FALSE)</f>
        <v>5.9534056243808253E-2</v>
      </c>
    </row>
    <row r="337" spans="2:15" x14ac:dyDescent="0.3">
      <c r="B337" s="10">
        <v>43800</v>
      </c>
      <c r="C337" s="29">
        <f>Table3[[#This Row],[Date]]</f>
        <v>43800</v>
      </c>
      <c r="D337" s="10">
        <f>Table3[[#This Row],[Date]]-7</f>
        <v>43793</v>
      </c>
      <c r="E337" s="2">
        <v>16806722</v>
      </c>
      <c r="F337" s="2">
        <v>12605042</v>
      </c>
      <c r="G337" s="2">
        <v>5135387</v>
      </c>
      <c r="H337" s="18">
        <v>12138188</v>
      </c>
      <c r="I337" s="26">
        <f>Table3[[#This Row],[Facebook]]+Table3[[#This Row],[Youtube]]+Table3[[#This Row],[Twitter]]+Table3[[#This Row],[Others]]</f>
        <v>46685339</v>
      </c>
      <c r="J337" s="6">
        <f>Table3[[#This Row],[Facebook]]/I330</f>
        <v>0.36349514877237199</v>
      </c>
      <c r="K337" s="6">
        <f>Table3[[#This Row],[Youtube]]/I330</f>
        <v>0.27262137239326012</v>
      </c>
      <c r="L337" s="6">
        <f>Table3[[#This Row],[Twitter]]/I330</f>
        <v>0.11106795611712415</v>
      </c>
      <c r="M337" s="6">
        <f>Table3[[#This Row],[Others]]/I330</f>
        <v>0.26252427171027287</v>
      </c>
      <c r="N337" s="6">
        <f>Table3[[#This Row],[Listing]]/I330-1</f>
        <v>9.7087489930292037E-3</v>
      </c>
      <c r="O337" s="6">
        <f>VLOOKUP(Table3[[#This Row],[Date]],Table1[[#All],[Date]:[Order Change with respect to same day last week]],13,FALSE)</f>
        <v>0.20747489400703478</v>
      </c>
    </row>
    <row r="338" spans="2:15" x14ac:dyDescent="0.3">
      <c r="B338" s="10">
        <v>43801</v>
      </c>
      <c r="C338" s="29">
        <f>Table3[[#This Row],[Date]]</f>
        <v>43801</v>
      </c>
      <c r="D338" s="10">
        <f>Table3[[#This Row],[Date]]-7</f>
        <v>43794</v>
      </c>
      <c r="E338" s="2">
        <v>7740060</v>
      </c>
      <c r="F338" s="2">
        <v>5805045</v>
      </c>
      <c r="G338" s="2">
        <v>2365018</v>
      </c>
      <c r="H338" s="18">
        <v>5590043</v>
      </c>
      <c r="I338" s="26">
        <f>Table3[[#This Row],[Facebook]]+Table3[[#This Row],[Youtube]]+Table3[[#This Row],[Twitter]]+Table3[[#This Row],[Others]]</f>
        <v>21500166</v>
      </c>
      <c r="J338" s="6">
        <f>Table3[[#This Row],[Facebook]]/I331</f>
        <v>0.34941179418179702</v>
      </c>
      <c r="K338" s="6">
        <f>Table3[[#This Row],[Youtube]]/I331</f>
        <v>0.26205884563634774</v>
      </c>
      <c r="L338" s="6">
        <f>Table3[[#This Row],[Twitter]]/I331</f>
        <v>0.10676469984111818</v>
      </c>
      <c r="M338" s="6">
        <f>Table3[[#This Row],[Others]]/I331</f>
        <v>0.25235294741686692</v>
      </c>
      <c r="N338" s="6">
        <f>Table3[[#This Row],[Listing]]/I331-1</f>
        <v>-2.9411712923870126E-2</v>
      </c>
      <c r="O338" s="6">
        <f>VLOOKUP(Table3[[#This Row],[Date]],Table1[[#All],[Date]:[Order Change with respect to same day last week]],13,FALSE)</f>
        <v>-3.9677707910705906E-2</v>
      </c>
    </row>
    <row r="339" spans="2:15" x14ac:dyDescent="0.3">
      <c r="B339" s="10">
        <v>43802</v>
      </c>
      <c r="C339" s="29">
        <f>Table3[[#This Row],[Date]]</f>
        <v>43802</v>
      </c>
      <c r="D339" s="10">
        <f>Table3[[#This Row],[Date]]-7</f>
        <v>43795</v>
      </c>
      <c r="E339" s="2">
        <v>7505512</v>
      </c>
      <c r="F339" s="2">
        <v>5629134</v>
      </c>
      <c r="G339" s="2">
        <v>2293351</v>
      </c>
      <c r="H339" s="18">
        <v>5420648</v>
      </c>
      <c r="I339" s="26">
        <f>Table3[[#This Row],[Facebook]]+Table3[[#This Row],[Youtube]]+Table3[[#This Row],[Twitter]]+Table3[[#This Row],[Others]]</f>
        <v>20848645</v>
      </c>
      <c r="J339" s="6">
        <f>Table3[[#This Row],[Facebook]]/I332</f>
        <v>0.35628863990524173</v>
      </c>
      <c r="K339" s="6">
        <f>Table3[[#This Row],[Youtube]]/I332</f>
        <v>0.26721647992893133</v>
      </c>
      <c r="L339" s="6">
        <f>Table3[[#This Row],[Twitter]]/I332</f>
        <v>0.10886597857885326</v>
      </c>
      <c r="M339" s="6">
        <f>Table3[[#This Row],[Others]]/I332</f>
        <v>0.25731959436279217</v>
      </c>
      <c r="N339" s="6">
        <f>Table3[[#This Row],[Listing]]/I332-1</f>
        <v>-1.0309307224181552E-2</v>
      </c>
      <c r="O339" s="6">
        <f>VLOOKUP(Table3[[#This Row],[Date]],Table1[[#All],[Date]:[Order Change with respect to same day last week]],13,FALSE)</f>
        <v>1.9222381382533626E-2</v>
      </c>
    </row>
    <row r="340" spans="2:15" x14ac:dyDescent="0.3">
      <c r="B340" s="10">
        <v>43803</v>
      </c>
      <c r="C340" s="29">
        <f>Table3[[#This Row],[Date]]</f>
        <v>43803</v>
      </c>
      <c r="D340" s="10">
        <f>Table3[[#This Row],[Date]]-7</f>
        <v>43796</v>
      </c>
      <c r="E340" s="2">
        <v>8052789</v>
      </c>
      <c r="F340" s="2">
        <v>6039592</v>
      </c>
      <c r="G340" s="2">
        <v>2460574</v>
      </c>
      <c r="H340" s="18">
        <v>5815903</v>
      </c>
      <c r="I340" s="26">
        <f>Table3[[#This Row],[Facebook]]+Table3[[#This Row],[Youtube]]+Table3[[#This Row],[Twitter]]+Table3[[#This Row],[Others]]</f>
        <v>22368858</v>
      </c>
      <c r="J340" s="6">
        <f>Table3[[#This Row],[Facebook]]/I333</f>
        <v>0.35314285864640521</v>
      </c>
      <c r="K340" s="6">
        <f>Table3[[#This Row],[Youtube]]/I333</f>
        <v>0.26485715494817502</v>
      </c>
      <c r="L340" s="6">
        <f>Table3[[#This Row],[Twitter]]/I333</f>
        <v>0.1079047440918941</v>
      </c>
      <c r="M340" s="6">
        <f>Table3[[#This Row],[Others]]/I333</f>
        <v>0.25504761282460076</v>
      </c>
      <c r="N340" s="6">
        <f>Table3[[#This Row],[Listing]]/I333-1</f>
        <v>-1.9047629488924911E-2</v>
      </c>
      <c r="O340" s="6">
        <f>VLOOKUP(Table3[[#This Row],[Date]],Table1[[#All],[Date]:[Order Change with respect to same day last week]],13,FALSE)</f>
        <v>-8.263346284092199E-3</v>
      </c>
    </row>
    <row r="341" spans="2:15" x14ac:dyDescent="0.3">
      <c r="B341" s="10">
        <v>43804</v>
      </c>
      <c r="C341" s="29">
        <f>Table3[[#This Row],[Date]]</f>
        <v>43804</v>
      </c>
      <c r="D341" s="10">
        <f>Table3[[#This Row],[Date]]-7</f>
        <v>43797</v>
      </c>
      <c r="E341" s="2">
        <v>8130972</v>
      </c>
      <c r="F341" s="2">
        <v>6098229</v>
      </c>
      <c r="G341" s="2">
        <v>2484463</v>
      </c>
      <c r="H341" s="18">
        <v>5872368</v>
      </c>
      <c r="I341" s="26">
        <f>Table3[[#This Row],[Facebook]]+Table3[[#This Row],[Youtube]]+Table3[[#This Row],[Twitter]]+Table3[[#This Row],[Others]]</f>
        <v>22586032</v>
      </c>
      <c r="J341" s="6">
        <f>Table3[[#This Row],[Facebook]]/I334</f>
        <v>0.35657145563529336</v>
      </c>
      <c r="K341" s="6">
        <f>Table3[[#This Row],[Youtube]]/I334</f>
        <v>0.26742859172647004</v>
      </c>
      <c r="L341" s="6">
        <f>Table3[[#This Row],[Twitter]]/I334</f>
        <v>0.10895235998623877</v>
      </c>
      <c r="M341" s="6">
        <f>Table3[[#This Row],[Others]]/I334</f>
        <v>0.2575237998342777</v>
      </c>
      <c r="N341" s="6">
        <f>Table3[[#This Row],[Listing]]/I334-1</f>
        <v>-9.5237928177200892E-3</v>
      </c>
      <c r="O341" s="6">
        <f>VLOOKUP(Table3[[#This Row],[Date]],Table1[[#All],[Date]:[Order Change with respect to same day last week]],13,FALSE)</f>
        <v>9.5230229133024258E-2</v>
      </c>
    </row>
    <row r="342" spans="2:15" x14ac:dyDescent="0.3">
      <c r="B342" s="10">
        <v>43805</v>
      </c>
      <c r="C342" s="29">
        <f>Table3[[#This Row],[Date]]</f>
        <v>43805</v>
      </c>
      <c r="D342" s="10">
        <f>Table3[[#This Row],[Date]]-7</f>
        <v>43798</v>
      </c>
      <c r="E342" s="2">
        <v>7583695</v>
      </c>
      <c r="F342" s="2">
        <v>5687771</v>
      </c>
      <c r="G342" s="2">
        <v>2317240</v>
      </c>
      <c r="H342" s="18">
        <v>5477113</v>
      </c>
      <c r="I342" s="26">
        <f>Table3[[#This Row],[Facebook]]+Table3[[#This Row],[Youtube]]+Table3[[#This Row],[Twitter]]+Table3[[#This Row],[Others]]</f>
        <v>21065819</v>
      </c>
      <c r="J342" s="6">
        <f>Table3[[#This Row],[Facebook]]/I335</f>
        <v>0.34920002626472912</v>
      </c>
      <c r="K342" s="6">
        <f>Table3[[#This Row],[Youtube]]/I335</f>
        <v>0.26190000818700709</v>
      </c>
      <c r="L342" s="6">
        <f>Table3[[#This Row],[Twitter]]/I335</f>
        <v>0.10670000163003403</v>
      </c>
      <c r="M342" s="6">
        <f>Table3[[#This Row],[Others]]/I335</f>
        <v>0.2522000164108511</v>
      </c>
      <c r="N342" s="6">
        <f>Table3[[#This Row],[Listing]]/I335-1</f>
        <v>-2.9999947507378666E-2</v>
      </c>
      <c r="O342" s="6">
        <f>VLOOKUP(Table3[[#This Row],[Date]],Table1[[#All],[Date]:[Order Change with respect to same day last week]],13,FALSE)</f>
        <v>-2.0513699985488687E-2</v>
      </c>
    </row>
    <row r="343" spans="2:15" x14ac:dyDescent="0.3">
      <c r="B343" s="10">
        <v>43806</v>
      </c>
      <c r="C343" s="29">
        <f>Table3[[#This Row],[Date]]</f>
        <v>43806</v>
      </c>
      <c r="D343" s="10">
        <f>Table3[[#This Row],[Date]]-7</f>
        <v>43799</v>
      </c>
      <c r="E343" s="2">
        <v>15837104</v>
      </c>
      <c r="F343" s="2">
        <v>11877828</v>
      </c>
      <c r="G343" s="2">
        <v>4839115</v>
      </c>
      <c r="H343" s="18">
        <v>11437908</v>
      </c>
      <c r="I343" s="26">
        <f>Table3[[#This Row],[Facebook]]+Table3[[#This Row],[Youtube]]+Table3[[#This Row],[Twitter]]+Table3[[#This Row],[Others]]</f>
        <v>43991955</v>
      </c>
      <c r="J343" s="6">
        <f>Table3[[#This Row],[Facebook]]/I336</f>
        <v>0.33600001493606474</v>
      </c>
      <c r="K343" s="6">
        <f>Table3[[#This Row],[Youtube]]/I336</f>
        <v>0.25200001120204857</v>
      </c>
      <c r="L343" s="6">
        <f>Table3[[#This Row],[Twitter]]/I336</f>
        <v>0.10266666887313078</v>
      </c>
      <c r="M343" s="6">
        <f>Table3[[#This Row],[Others]]/I336</f>
        <v>0.24266666802449074</v>
      </c>
      <c r="N343" s="6">
        <f>Table3[[#This Row],[Listing]]/I336-1</f>
        <v>-6.6666636964265225E-2</v>
      </c>
      <c r="O343" s="6">
        <f>VLOOKUP(Table3[[#This Row],[Date]],Table1[[#All],[Date]:[Order Change with respect to same day last week]],13,FALSE)</f>
        <v>-3.623744788939387E-2</v>
      </c>
    </row>
    <row r="344" spans="2:15" x14ac:dyDescent="0.3">
      <c r="B344" s="10">
        <v>43807</v>
      </c>
      <c r="C344" s="29">
        <f>Table3[[#This Row],[Date]]</f>
        <v>43807</v>
      </c>
      <c r="D344" s="10">
        <f>Table3[[#This Row],[Date]]-7</f>
        <v>43800</v>
      </c>
      <c r="E344" s="2">
        <v>15837104</v>
      </c>
      <c r="F344" s="2">
        <v>11877828</v>
      </c>
      <c r="G344" s="2">
        <v>4839115</v>
      </c>
      <c r="H344" s="18">
        <v>11437908</v>
      </c>
      <c r="I344" s="26">
        <f>Table3[[#This Row],[Facebook]]+Table3[[#This Row],[Youtube]]+Table3[[#This Row],[Twitter]]+Table3[[#This Row],[Others]]</f>
        <v>43991955</v>
      </c>
      <c r="J344" s="6">
        <f>Table3[[#This Row],[Facebook]]/I337</f>
        <v>0.33923078078109276</v>
      </c>
      <c r="K344" s="6">
        <f>Table3[[#This Row],[Youtube]]/I337</f>
        <v>0.25442308558581955</v>
      </c>
      <c r="L344" s="6">
        <f>Table3[[#This Row],[Twitter]]/I337</f>
        <v>0.10365384730311158</v>
      </c>
      <c r="M344" s="6">
        <f>Table3[[#This Row],[Others]]/I337</f>
        <v>0.24499999882189996</v>
      </c>
      <c r="N344" s="6">
        <f>Table3[[#This Row],[Listing]]/I337-1</f>
        <v>-5.769228750807609E-2</v>
      </c>
      <c r="O344" s="6">
        <f>VLOOKUP(Table3[[#This Row],[Date]],Table1[[#All],[Date]:[Order Change with respect to same day last week]],13,FALSE)</f>
        <v>-0.17928270430340221</v>
      </c>
    </row>
    <row r="345" spans="2:15" x14ac:dyDescent="0.3">
      <c r="B345" s="10">
        <v>43808</v>
      </c>
      <c r="C345" s="29">
        <f>Table3[[#This Row],[Date]]</f>
        <v>43808</v>
      </c>
      <c r="D345" s="10">
        <f>Table3[[#This Row],[Date]]-7</f>
        <v>43801</v>
      </c>
      <c r="E345" s="2">
        <v>8130972</v>
      </c>
      <c r="F345" s="2">
        <v>6098229</v>
      </c>
      <c r="G345" s="2">
        <v>2484463</v>
      </c>
      <c r="H345" s="18">
        <v>5872368</v>
      </c>
      <c r="I345" s="26">
        <f>Table3[[#This Row],[Facebook]]+Table3[[#This Row],[Youtube]]+Table3[[#This Row],[Twitter]]+Table3[[#This Row],[Others]]</f>
        <v>22586032</v>
      </c>
      <c r="J345" s="6">
        <f>Table3[[#This Row],[Facebook]]/I338</f>
        <v>0.37818182427056607</v>
      </c>
      <c r="K345" s="6">
        <f>Table3[[#This Row],[Youtube]]/I338</f>
        <v>0.28363636820292459</v>
      </c>
      <c r="L345" s="6">
        <f>Table3[[#This Row],[Twitter]]/I338</f>
        <v>0.11555552640849377</v>
      </c>
      <c r="M345" s="6">
        <f>Table3[[#This Row],[Others]]/I338</f>
        <v>0.27313128652122964</v>
      </c>
      <c r="N345" s="6">
        <f>Table3[[#This Row],[Listing]]/I338-1</f>
        <v>5.050500540321412E-2</v>
      </c>
      <c r="O345" s="6">
        <f>VLOOKUP(Table3[[#This Row],[Date]],Table1[[#All],[Date]:[Order Change with respect to same day last week]],13,FALSE)</f>
        <v>-4.9824002490055808E-2</v>
      </c>
    </row>
    <row r="346" spans="2:15" x14ac:dyDescent="0.3">
      <c r="B346" s="10">
        <v>43809</v>
      </c>
      <c r="C346" s="29">
        <f>Table3[[#This Row],[Date]]</f>
        <v>43809</v>
      </c>
      <c r="D346" s="10">
        <f>Table3[[#This Row],[Date]]-7</f>
        <v>43802</v>
      </c>
      <c r="E346" s="2">
        <v>7740060</v>
      </c>
      <c r="F346" s="2">
        <v>5805045</v>
      </c>
      <c r="G346" s="2">
        <v>2365018</v>
      </c>
      <c r="H346" s="18">
        <v>5590043</v>
      </c>
      <c r="I346" s="26">
        <f>Table3[[#This Row],[Facebook]]+Table3[[#This Row],[Youtube]]+Table3[[#This Row],[Twitter]]+Table3[[#This Row],[Others]]</f>
        <v>21500166</v>
      </c>
      <c r="J346" s="6">
        <f>Table3[[#This Row],[Facebook]]/I339</f>
        <v>0.37125002608083163</v>
      </c>
      <c r="K346" s="6">
        <f>Table3[[#This Row],[Youtube]]/I339</f>
        <v>0.27843751956062374</v>
      </c>
      <c r="L346" s="6">
        <f>Table3[[#This Row],[Twitter]]/I339</f>
        <v>0.11343749198089373</v>
      </c>
      <c r="M346" s="6">
        <f>Table3[[#This Row],[Others]]/I339</f>
        <v>0.26812500284790691</v>
      </c>
      <c r="N346" s="6">
        <f>Table3[[#This Row],[Listing]]/I339-1</f>
        <v>3.1250040470256035E-2</v>
      </c>
      <c r="O346" s="6">
        <f>VLOOKUP(Table3[[#This Row],[Date]],Table1[[#All],[Date]:[Order Change with respect to same day last week]],13,FALSE)</f>
        <v>-3.671571241047511E-2</v>
      </c>
    </row>
    <row r="347" spans="2:15" x14ac:dyDescent="0.3">
      <c r="B347" s="10">
        <v>43810</v>
      </c>
      <c r="C347" s="29">
        <f>Table3[[#This Row],[Date]]</f>
        <v>43810</v>
      </c>
      <c r="D347" s="10">
        <f>Table3[[#This Row],[Date]]-7</f>
        <v>43803</v>
      </c>
      <c r="E347" s="2">
        <v>8130972</v>
      </c>
      <c r="F347" s="2">
        <v>6098229</v>
      </c>
      <c r="G347" s="2">
        <v>2484463</v>
      </c>
      <c r="H347" s="18">
        <v>5872368</v>
      </c>
      <c r="I347" s="26">
        <f>Table3[[#This Row],[Facebook]]+Table3[[#This Row],[Youtube]]+Table3[[#This Row],[Twitter]]+Table3[[#This Row],[Others]]</f>
        <v>22586032</v>
      </c>
      <c r="J347" s="6">
        <f>Table3[[#This Row],[Facebook]]/I340</f>
        <v>0.36349517708950541</v>
      </c>
      <c r="K347" s="6">
        <f>Table3[[#This Row],[Youtube]]/I340</f>
        <v>0.27262138281712905</v>
      </c>
      <c r="L347" s="6">
        <f>Table3[[#This Row],[Twitter]]/I340</f>
        <v>0.11106794097400949</v>
      </c>
      <c r="M347" s="6">
        <f>Table3[[#This Row],[Others]]/I340</f>
        <v>0.26252426476130342</v>
      </c>
      <c r="N347" s="6">
        <f>Table3[[#This Row],[Listing]]/I340-1</f>
        <v>9.7087656419474477E-3</v>
      </c>
      <c r="O347" s="6">
        <f>VLOOKUP(Table3[[#This Row],[Date]],Table1[[#All],[Date]:[Order Change with respect to same day last week]],13,FALSE)</f>
        <v>-6.7176289013204826E-2</v>
      </c>
    </row>
    <row r="348" spans="2:15" x14ac:dyDescent="0.3">
      <c r="B348" s="10">
        <v>43811</v>
      </c>
      <c r="C348" s="29">
        <f>Table3[[#This Row],[Date]]</f>
        <v>43811</v>
      </c>
      <c r="D348" s="10">
        <f>Table3[[#This Row],[Date]]-7</f>
        <v>43804</v>
      </c>
      <c r="E348" s="2">
        <v>7896424</v>
      </c>
      <c r="F348" s="2">
        <v>5922318</v>
      </c>
      <c r="G348" s="2">
        <v>2412796</v>
      </c>
      <c r="H348" s="18">
        <v>5702973</v>
      </c>
      <c r="I348" s="26">
        <f>Table3[[#This Row],[Facebook]]+Table3[[#This Row],[Youtube]]+Table3[[#This Row],[Twitter]]+Table3[[#This Row],[Others]]</f>
        <v>21934511</v>
      </c>
      <c r="J348" s="6">
        <f>Table3[[#This Row],[Facebook]]/I341</f>
        <v>0.34961537289949823</v>
      </c>
      <c r="K348" s="6">
        <f>Table3[[#This Row],[Youtube]]/I341</f>
        <v>0.26221152967462369</v>
      </c>
      <c r="L348" s="6">
        <f>Table3[[#This Row],[Twitter]]/I341</f>
        <v>0.10682690965814624</v>
      </c>
      <c r="M348" s="6">
        <f>Table3[[#This Row],[Others]]/I341</f>
        <v>0.25249999645798782</v>
      </c>
      <c r="N348" s="6">
        <f>Table3[[#This Row],[Listing]]/I341-1</f>
        <v>-2.8846191309743974E-2</v>
      </c>
      <c r="O348" s="6">
        <f>VLOOKUP(Table3[[#This Row],[Date]],Table1[[#All],[Date]:[Order Change with respect to same day last week]],13,FALSE)</f>
        <v>-2.7786352724930241E-2</v>
      </c>
    </row>
    <row r="349" spans="2:15" x14ac:dyDescent="0.3">
      <c r="B349" s="10">
        <v>43812</v>
      </c>
      <c r="C349" s="29">
        <f>Table3[[#This Row],[Date]]</f>
        <v>43812</v>
      </c>
      <c r="D349" s="10">
        <f>Table3[[#This Row],[Date]]-7</f>
        <v>43805</v>
      </c>
      <c r="E349" s="2">
        <v>8209154</v>
      </c>
      <c r="F349" s="2">
        <v>6156866</v>
      </c>
      <c r="G349" s="2">
        <v>2508352</v>
      </c>
      <c r="H349" s="18">
        <v>5928833</v>
      </c>
      <c r="I349" s="26">
        <f>Table3[[#This Row],[Facebook]]+Table3[[#This Row],[Youtube]]+Table3[[#This Row],[Twitter]]+Table3[[#This Row],[Others]]</f>
        <v>22803205</v>
      </c>
      <c r="J349" s="6">
        <f>Table3[[#This Row],[Facebook]]/I342</f>
        <v>0.38969071176392428</v>
      </c>
      <c r="K349" s="6">
        <f>Table3[[#This Row],[Youtube]]/I342</f>
        <v>0.2922680575580755</v>
      </c>
      <c r="L349" s="6">
        <f>Table3[[#This Row],[Twitter]]/I342</f>
        <v>0.11907213291825967</v>
      </c>
      <c r="M349" s="6">
        <f>Table3[[#This Row],[Others]]/I342</f>
        <v>0.28144327073160552</v>
      </c>
      <c r="N349" s="6">
        <f>Table3[[#This Row],[Listing]]/I342-1</f>
        <v>8.247417297186499E-2</v>
      </c>
      <c r="O349" s="6">
        <f>VLOOKUP(Table3[[#This Row],[Date]],Table1[[#All],[Date]:[Order Change with respect to same day last week]],13,FALSE)</f>
        <v>-2.1071274647128546E-2</v>
      </c>
    </row>
    <row r="350" spans="2:15" x14ac:dyDescent="0.3">
      <c r="B350" s="10">
        <v>43813</v>
      </c>
      <c r="C350" s="29">
        <f>Table3[[#This Row],[Date]]</f>
        <v>43813</v>
      </c>
      <c r="D350" s="10">
        <f>Table3[[#This Row],[Date]]-7</f>
        <v>43806</v>
      </c>
      <c r="E350" s="2">
        <v>16483516</v>
      </c>
      <c r="F350" s="2">
        <v>12362637</v>
      </c>
      <c r="G350" s="2">
        <v>5036630</v>
      </c>
      <c r="H350" s="18">
        <v>11904761</v>
      </c>
      <c r="I350" s="26">
        <f>Table3[[#This Row],[Facebook]]+Table3[[#This Row],[Youtube]]+Table3[[#This Row],[Twitter]]+Table3[[#This Row],[Others]]</f>
        <v>45787544</v>
      </c>
      <c r="J350" s="6">
        <f>Table3[[#This Row],[Facebook]]/I343</f>
        <v>0.37469387300473461</v>
      </c>
      <c r="K350" s="6">
        <f>Table3[[#This Row],[Youtube]]/I343</f>
        <v>0.28102040475355095</v>
      </c>
      <c r="L350" s="6">
        <f>Table3[[#This Row],[Twitter]]/I343</f>
        <v>0.11448979705493879</v>
      </c>
      <c r="M350" s="6">
        <f>Table3[[#This Row],[Others]]/I343</f>
        <v>0.27061222898595894</v>
      </c>
      <c r="N350" s="6">
        <f>Table3[[#This Row],[Listing]]/I343-1</f>
        <v>4.0816303799183329E-2</v>
      </c>
      <c r="O350" s="6">
        <f>VLOOKUP(Table3[[#This Row],[Date]],Table1[[#All],[Date]:[Order Change with respect to same day last week]],13,FALSE)</f>
        <v>7.0848537461892125E-2</v>
      </c>
    </row>
    <row r="351" spans="2:15" x14ac:dyDescent="0.3">
      <c r="B351" s="10">
        <v>43814</v>
      </c>
      <c r="C351" s="29">
        <f>Table3[[#This Row],[Date]]</f>
        <v>43814</v>
      </c>
      <c r="D351" s="10">
        <f>Table3[[#This Row],[Date]]-7</f>
        <v>43807</v>
      </c>
      <c r="E351" s="2">
        <v>15513897</v>
      </c>
      <c r="F351" s="2">
        <v>11635423</v>
      </c>
      <c r="G351" s="2">
        <v>4740357</v>
      </c>
      <c r="H351" s="18">
        <v>11204481</v>
      </c>
      <c r="I351" s="26">
        <f>Table3[[#This Row],[Facebook]]+Table3[[#This Row],[Youtube]]+Table3[[#This Row],[Twitter]]+Table3[[#This Row],[Others]]</f>
        <v>43094158</v>
      </c>
      <c r="J351" s="6">
        <f>Table3[[#This Row],[Facebook]]/I344</f>
        <v>0.35265304758563243</v>
      </c>
      <c r="K351" s="6">
        <f>Table3[[#This Row],[Youtube]]/I344</f>
        <v>0.26448979137208156</v>
      </c>
      <c r="L351" s="6">
        <f>Table3[[#This Row],[Twitter]]/I344</f>
        <v>0.10775508840195895</v>
      </c>
      <c r="M351" s="6">
        <f>Table3[[#This Row],[Others]]/I344</f>
        <v>0.25469386391216303</v>
      </c>
      <c r="N351" s="6">
        <f>Table3[[#This Row],[Listing]]/I344-1</f>
        <v>-2.0408208728164068E-2</v>
      </c>
      <c r="O351" s="6">
        <f>VLOOKUP(Table3[[#This Row],[Date]],Table1[[#All],[Date]:[Order Change with respect to same day last week]],13,FALSE)</f>
        <v>-0.1512819413479678</v>
      </c>
    </row>
    <row r="352" spans="2:15" x14ac:dyDescent="0.3">
      <c r="B352" s="10">
        <v>43815</v>
      </c>
      <c r="C352" s="29">
        <f>Table3[[#This Row],[Date]]</f>
        <v>43815</v>
      </c>
      <c r="D352" s="10">
        <f>Table3[[#This Row],[Date]]-7</f>
        <v>43808</v>
      </c>
      <c r="E352" s="2">
        <v>7661877</v>
      </c>
      <c r="F352" s="2">
        <v>5746408</v>
      </c>
      <c r="G352" s="2">
        <v>2341129</v>
      </c>
      <c r="H352" s="18">
        <v>5533578</v>
      </c>
      <c r="I352" s="26">
        <f>Table3[[#This Row],[Facebook]]+Table3[[#This Row],[Youtube]]+Table3[[#This Row],[Twitter]]+Table3[[#This Row],[Others]]</f>
        <v>21282992</v>
      </c>
      <c r="J352" s="6">
        <f>Table3[[#This Row],[Facebook]]/I345</f>
        <v>0.33923076882207553</v>
      </c>
      <c r="K352" s="6">
        <f>Table3[[#This Row],[Youtube]]/I345</f>
        <v>0.25442308768534466</v>
      </c>
      <c r="L352" s="6">
        <f>Table3[[#This Row],[Twitter]]/I345</f>
        <v>0.10365384233937151</v>
      </c>
      <c r="M352" s="6">
        <f>Table3[[#This Row],[Others]]/I345</f>
        <v>0.24500000708402431</v>
      </c>
      <c r="N352" s="6">
        <f>Table3[[#This Row],[Listing]]/I345-1</f>
        <v>-5.7692294069183969E-2</v>
      </c>
      <c r="O352" s="6">
        <f>VLOOKUP(Table3[[#This Row],[Date]],Table1[[#All],[Date]:[Order Change with respect to same day last week]],13,FALSE)</f>
        <v>6.3777394532654963E-2</v>
      </c>
    </row>
    <row r="353" spans="2:15" x14ac:dyDescent="0.3">
      <c r="B353" s="10">
        <v>43816</v>
      </c>
      <c r="C353" s="29">
        <f>Table3[[#This Row],[Date]]</f>
        <v>43816</v>
      </c>
      <c r="D353" s="10">
        <f>Table3[[#This Row],[Date]]-7</f>
        <v>43809</v>
      </c>
      <c r="E353" s="2">
        <v>7583695</v>
      </c>
      <c r="F353" s="2">
        <v>5687771</v>
      </c>
      <c r="G353" s="2">
        <v>2317240</v>
      </c>
      <c r="H353" s="18">
        <v>5477113</v>
      </c>
      <c r="I353" s="26">
        <f>Table3[[#This Row],[Facebook]]+Table3[[#This Row],[Youtube]]+Table3[[#This Row],[Twitter]]+Table3[[#This Row],[Others]]</f>
        <v>21065819</v>
      </c>
      <c r="J353" s="6">
        <f>Table3[[#This Row],[Facebook]]/I346</f>
        <v>0.35272727661730613</v>
      </c>
      <c r="K353" s="6">
        <f>Table3[[#This Row],[Youtube]]/I346</f>
        <v>0.26454544583516237</v>
      </c>
      <c r="L353" s="6">
        <f>Table3[[#This Row],[Twitter]]/I346</f>
        <v>0.10777777250650064</v>
      </c>
      <c r="M353" s="6">
        <f>Table3[[#This Row],[Others]]/I346</f>
        <v>0.25474747497298394</v>
      </c>
      <c r="N353" s="6">
        <f>Table3[[#This Row],[Listing]]/I346-1</f>
        <v>-2.0202030068046883E-2</v>
      </c>
      <c r="O353" s="6">
        <f>VLOOKUP(Table3[[#This Row],[Date]],Table1[[#All],[Date]:[Order Change with respect to same day last week]],13,FALSE)</f>
        <v>-0.10633509793798579</v>
      </c>
    </row>
    <row r="354" spans="2:15" x14ac:dyDescent="0.3">
      <c r="B354" s="10">
        <v>43817</v>
      </c>
      <c r="C354" s="29">
        <f>Table3[[#This Row],[Date]]</f>
        <v>43817</v>
      </c>
      <c r="D354" s="10">
        <f>Table3[[#This Row],[Date]]-7</f>
        <v>43810</v>
      </c>
      <c r="E354" s="2">
        <v>8052789</v>
      </c>
      <c r="F354" s="2">
        <v>6039592</v>
      </c>
      <c r="G354" s="2">
        <v>2460574</v>
      </c>
      <c r="H354" s="18">
        <v>5815903</v>
      </c>
      <c r="I354" s="26">
        <f>Table3[[#This Row],[Facebook]]+Table3[[#This Row],[Youtube]]+Table3[[#This Row],[Twitter]]+Table3[[#This Row],[Others]]</f>
        <v>22368858</v>
      </c>
      <c r="J354" s="6">
        <f>Table3[[#This Row],[Facebook]]/I347</f>
        <v>0.35653845704283071</v>
      </c>
      <c r="K354" s="6">
        <f>Table3[[#This Row],[Youtube]]/I347</f>
        <v>0.26740385385091103</v>
      </c>
      <c r="L354" s="6">
        <f>Table3[[#This Row],[Twitter]]/I347</f>
        <v>0.10894228787066272</v>
      </c>
      <c r="M354" s="6">
        <f>Table3[[#This Row],[Others]]/I347</f>
        <v>0.25749998937396351</v>
      </c>
      <c r="N354" s="6">
        <f>Table3[[#This Row],[Listing]]/I347-1</f>
        <v>-9.6154118616319506E-3</v>
      </c>
      <c r="O354" s="6">
        <f>VLOOKUP(Table3[[#This Row],[Date]],Table1[[#All],[Date]:[Order Change with respect to same day last week]],13,FALSE)</f>
        <v>3.0315187763836571E-2</v>
      </c>
    </row>
    <row r="355" spans="2:15" x14ac:dyDescent="0.3">
      <c r="B355" s="10">
        <v>43818</v>
      </c>
      <c r="C355" s="29">
        <f>Table3[[#This Row],[Date]]</f>
        <v>43818</v>
      </c>
      <c r="D355" s="10">
        <f>Table3[[#This Row],[Date]]-7</f>
        <v>43811</v>
      </c>
      <c r="E355" s="2">
        <v>7583695</v>
      </c>
      <c r="F355" s="2">
        <v>5687771</v>
      </c>
      <c r="G355" s="2">
        <v>2317240</v>
      </c>
      <c r="H355" s="18">
        <v>5477113</v>
      </c>
      <c r="I355" s="26">
        <f>Table3[[#This Row],[Facebook]]+Table3[[#This Row],[Youtube]]+Table3[[#This Row],[Twitter]]+Table3[[#This Row],[Others]]</f>
        <v>21065819</v>
      </c>
      <c r="J355" s="6">
        <f>Table3[[#This Row],[Facebook]]/I348</f>
        <v>0.34574260625185582</v>
      </c>
      <c r="K355" s="6">
        <f>Table3[[#This Row],[Youtube]]/I348</f>
        <v>0.25930694329132753</v>
      </c>
      <c r="L355" s="6">
        <f>Table3[[#This Row],[Twitter]]/I348</f>
        <v>0.10564356780053132</v>
      </c>
      <c r="M355" s="6">
        <f>Table3[[#This Row],[Others]]/I348</f>
        <v>0.24970299087132602</v>
      </c>
      <c r="N355" s="6">
        <f>Table3[[#This Row],[Listing]]/I348-1</f>
        <v>-3.9603891784959377E-2</v>
      </c>
      <c r="O355" s="6">
        <f>VLOOKUP(Table3[[#This Row],[Date]],Table1[[#All],[Date]:[Order Change with respect to same day last week]],13,FALSE)</f>
        <v>-0.12197005010014961</v>
      </c>
    </row>
    <row r="356" spans="2:15" x14ac:dyDescent="0.3">
      <c r="B356" s="10">
        <v>43819</v>
      </c>
      <c r="C356" s="29">
        <f>Table3[[#This Row],[Date]]</f>
        <v>43819</v>
      </c>
      <c r="D356" s="10">
        <f>Table3[[#This Row],[Date]]-7</f>
        <v>43812</v>
      </c>
      <c r="E356" s="2">
        <v>7974607</v>
      </c>
      <c r="F356" s="2">
        <v>5980955</v>
      </c>
      <c r="G356" s="2">
        <v>2436685</v>
      </c>
      <c r="H356" s="18">
        <v>5759438</v>
      </c>
      <c r="I356" s="26">
        <f>Table3[[#This Row],[Facebook]]+Table3[[#This Row],[Youtube]]+Table3[[#This Row],[Twitter]]+Table3[[#This Row],[Others]]</f>
        <v>22151685</v>
      </c>
      <c r="J356" s="6">
        <f>Table3[[#This Row],[Facebook]]/I349</f>
        <v>0.34971430551100163</v>
      </c>
      <c r="K356" s="6">
        <f>Table3[[#This Row],[Youtube]]/I349</f>
        <v>0.26228571816988006</v>
      </c>
      <c r="L356" s="6">
        <f>Table3[[#This Row],[Twitter]]/I349</f>
        <v>0.10685712819754942</v>
      </c>
      <c r="M356" s="6">
        <f>Table3[[#This Row],[Others]]/I349</f>
        <v>0.25257142581492381</v>
      </c>
      <c r="N356" s="6">
        <f>Table3[[#This Row],[Listing]]/I349-1</f>
        <v>-2.8571422306645E-2</v>
      </c>
      <c r="O356" s="6">
        <f>VLOOKUP(Table3[[#This Row],[Date]],Table1[[#All],[Date]:[Order Change with respect to same day last week]],13,FALSE)</f>
        <v>-5.8766203241909509E-2</v>
      </c>
    </row>
    <row r="357" spans="2:15" x14ac:dyDescent="0.3">
      <c r="B357" s="10">
        <v>43820</v>
      </c>
      <c r="C357" s="29">
        <f>Table3[[#This Row],[Date]]</f>
        <v>43820</v>
      </c>
      <c r="D357" s="10">
        <f>Table3[[#This Row],[Date]]-7</f>
        <v>43813</v>
      </c>
      <c r="E357" s="2">
        <v>16645119</v>
      </c>
      <c r="F357" s="2">
        <v>12483839</v>
      </c>
      <c r="G357" s="2">
        <v>5086008</v>
      </c>
      <c r="H357" s="18">
        <v>12021475</v>
      </c>
      <c r="I357" s="26">
        <f>Table3[[#This Row],[Facebook]]+Table3[[#This Row],[Youtube]]+Table3[[#This Row],[Twitter]]+Table3[[#This Row],[Others]]</f>
        <v>46236441</v>
      </c>
      <c r="J357" s="6">
        <f>Table3[[#This Row],[Facebook]]/I350</f>
        <v>0.36352941315218829</v>
      </c>
      <c r="K357" s="6">
        <f>Table3[[#This Row],[Youtube]]/I350</f>
        <v>0.272647054404141</v>
      </c>
      <c r="L357" s="6">
        <f>Table3[[#This Row],[Twitter]]/I350</f>
        <v>0.11107841905650148</v>
      </c>
      <c r="M357" s="6">
        <f>Table3[[#This Row],[Others]]/I350</f>
        <v>0.26254902424991389</v>
      </c>
      <c r="N357" s="6">
        <f>Table3[[#This Row],[Listing]]/I350-1</f>
        <v>9.8039108627445692E-3</v>
      </c>
      <c r="O357" s="6">
        <f>VLOOKUP(Table3[[#This Row],[Date]],Table1[[#All],[Date]:[Order Change with respect to same day last week]],13,FALSE)</f>
        <v>-0.15770913551564303</v>
      </c>
    </row>
    <row r="358" spans="2:15" x14ac:dyDescent="0.3">
      <c r="B358" s="10">
        <v>43821</v>
      </c>
      <c r="C358" s="29">
        <f>Table3[[#This Row],[Date]]</f>
        <v>43821</v>
      </c>
      <c r="D358" s="10">
        <f>Table3[[#This Row],[Date]]-7</f>
        <v>43814</v>
      </c>
      <c r="E358" s="2">
        <v>15513897</v>
      </c>
      <c r="F358" s="2">
        <v>11635423</v>
      </c>
      <c r="G358" s="2">
        <v>4740357</v>
      </c>
      <c r="H358" s="18">
        <v>11204481</v>
      </c>
      <c r="I358" s="26">
        <f>Table3[[#This Row],[Facebook]]+Table3[[#This Row],[Youtube]]+Table3[[#This Row],[Twitter]]+Table3[[#This Row],[Others]]</f>
        <v>43094158</v>
      </c>
      <c r="J358" s="6">
        <f>Table3[[#This Row],[Facebook]]/I351</f>
        <v>0.3600000027846002</v>
      </c>
      <c r="K358" s="6">
        <f>Table3[[#This Row],[Youtube]]/I351</f>
        <v>0.27000000788970052</v>
      </c>
      <c r="L358" s="6">
        <f>Table3[[#This Row],[Twitter]]/I351</f>
        <v>0.10999999118209944</v>
      </c>
      <c r="M358" s="6">
        <f>Table3[[#This Row],[Others]]/I351</f>
        <v>0.25999999814359986</v>
      </c>
      <c r="N358" s="6">
        <f>Table3[[#This Row],[Listing]]/I351-1</f>
        <v>0</v>
      </c>
      <c r="O358" s="6">
        <f>VLOOKUP(Table3[[#This Row],[Date]],Table1[[#All],[Date]:[Order Change with respect to same day last week]],13,FALSE)</f>
        <v>0.21029166080314066</v>
      </c>
    </row>
    <row r="359" spans="2:15" x14ac:dyDescent="0.3">
      <c r="B359" s="10">
        <v>43822</v>
      </c>
      <c r="C359" s="29">
        <f>Table3[[#This Row],[Date]]</f>
        <v>43822</v>
      </c>
      <c r="D359" s="10">
        <f>Table3[[#This Row],[Date]]-7</f>
        <v>43815</v>
      </c>
      <c r="E359" s="2">
        <v>7740060</v>
      </c>
      <c r="F359" s="2">
        <v>5805045</v>
      </c>
      <c r="G359" s="2">
        <v>2365018</v>
      </c>
      <c r="H359" s="18">
        <v>5590043</v>
      </c>
      <c r="I359" s="26">
        <f>Table3[[#This Row],[Facebook]]+Table3[[#This Row],[Youtube]]+Table3[[#This Row],[Twitter]]+Table3[[#This Row],[Others]]</f>
        <v>21500166</v>
      </c>
      <c r="J359" s="6">
        <f>Table3[[#This Row],[Facebook]]/I352</f>
        <v>0.36367349102043545</v>
      </c>
      <c r="K359" s="6">
        <f>Table3[[#This Row],[Youtube]]/I352</f>
        <v>0.27275511826532661</v>
      </c>
      <c r="L359" s="6">
        <f>Table3[[#This Row],[Twitter]]/I352</f>
        <v>0.11112243992761919</v>
      </c>
      <c r="M359" s="6">
        <f>Table3[[#This Row],[Others]]/I352</f>
        <v>0.26265306118613396</v>
      </c>
      <c r="N359" s="6">
        <f>Table3[[#This Row],[Listing]]/I352-1</f>
        <v>1.0204110399515187E-2</v>
      </c>
      <c r="O359" s="6">
        <f>VLOOKUP(Table3[[#This Row],[Date]],Table1[[#All],[Date]:[Order Change with respect to same day last week]],13,FALSE)</f>
        <v>-9.6867855803172809E-2</v>
      </c>
    </row>
    <row r="360" spans="2:15" x14ac:dyDescent="0.3">
      <c r="B360" s="10">
        <v>43823</v>
      </c>
      <c r="C360" s="29">
        <f>Table3[[#This Row],[Date]]</f>
        <v>43823</v>
      </c>
      <c r="D360" s="10">
        <f>Table3[[#This Row],[Date]]-7</f>
        <v>43816</v>
      </c>
      <c r="E360" s="2">
        <v>7661877</v>
      </c>
      <c r="F360" s="2">
        <v>5746408</v>
      </c>
      <c r="G360" s="2">
        <v>2341129</v>
      </c>
      <c r="H360" s="18">
        <v>5533578</v>
      </c>
      <c r="I360" s="26">
        <f>Table3[[#This Row],[Facebook]]+Table3[[#This Row],[Youtube]]+Table3[[#This Row],[Twitter]]+Table3[[#This Row],[Others]]</f>
        <v>21282992</v>
      </c>
      <c r="J360" s="6">
        <f>Table3[[#This Row],[Facebook]]/I353</f>
        <v>0.36371132781497839</v>
      </c>
      <c r="K360" s="6">
        <f>Table3[[#This Row],[Youtube]]/I353</f>
        <v>0.27278350772879989</v>
      </c>
      <c r="L360" s="6">
        <f>Table3[[#This Row],[Twitter]]/I353</f>
        <v>0.11113401287649913</v>
      </c>
      <c r="M360" s="6">
        <f>Table3[[#This Row],[Others]]/I353</f>
        <v>0.26268041133363956</v>
      </c>
      <c r="N360" s="6">
        <f>Table3[[#This Row],[Listing]]/I353-1</f>
        <v>1.0309259753916944E-2</v>
      </c>
      <c r="O360" s="6">
        <f>VLOOKUP(Table3[[#This Row],[Date]],Table1[[#All],[Date]:[Order Change with respect to same day last week]],13,FALSE)</f>
        <v>0.18819603848330502</v>
      </c>
    </row>
    <row r="361" spans="2:15" x14ac:dyDescent="0.3">
      <c r="B361" s="10">
        <v>43824</v>
      </c>
      <c r="C361" s="29">
        <f>Table3[[#This Row],[Date]]</f>
        <v>43824</v>
      </c>
      <c r="D361" s="10">
        <f>Table3[[#This Row],[Date]]-7</f>
        <v>43817</v>
      </c>
      <c r="E361" s="2">
        <v>7427330</v>
      </c>
      <c r="F361" s="2">
        <v>5570497</v>
      </c>
      <c r="G361" s="2">
        <v>2269462</v>
      </c>
      <c r="H361" s="18">
        <v>5364183</v>
      </c>
      <c r="I361" s="26">
        <f>Table3[[#This Row],[Facebook]]+Table3[[#This Row],[Youtube]]+Table3[[#This Row],[Twitter]]+Table3[[#This Row],[Others]]</f>
        <v>20631472</v>
      </c>
      <c r="J361" s="6">
        <f>Table3[[#This Row],[Facebook]]/I354</f>
        <v>0.33203885509041187</v>
      </c>
      <c r="K361" s="6">
        <f>Table3[[#This Row],[Youtube]]/I354</f>
        <v>0.24902911896530436</v>
      </c>
      <c r="L361" s="6">
        <f>Table3[[#This Row],[Twitter]]/I354</f>
        <v>0.10145631931679301</v>
      </c>
      <c r="M361" s="6">
        <f>Table3[[#This Row],[Others]]/I354</f>
        <v>0.23980584972196614</v>
      </c>
      <c r="N361" s="6">
        <f>Table3[[#This Row],[Listing]]/I354-1</f>
        <v>-7.7669856905524637E-2</v>
      </c>
      <c r="O361" s="6">
        <f>VLOOKUP(Table3[[#This Row],[Date]],Table1[[#All],[Date]:[Order Change with respect to same day last week]],13,FALSE)</f>
        <v>-1.9849632492091485E-2</v>
      </c>
    </row>
    <row r="362" spans="2:15" x14ac:dyDescent="0.3">
      <c r="B362" s="10">
        <v>43825</v>
      </c>
      <c r="C362" s="29">
        <f>Table3[[#This Row],[Date]]</f>
        <v>43825</v>
      </c>
      <c r="D362" s="10">
        <f>Table3[[#This Row],[Date]]-7</f>
        <v>43818</v>
      </c>
      <c r="E362" s="2">
        <v>7427330</v>
      </c>
      <c r="F362" s="2">
        <v>5570497</v>
      </c>
      <c r="G362" s="2">
        <v>2269462</v>
      </c>
      <c r="H362" s="18">
        <v>5364183</v>
      </c>
      <c r="I362" s="26">
        <f>Table3[[#This Row],[Facebook]]+Table3[[#This Row],[Youtube]]+Table3[[#This Row],[Twitter]]+Table3[[#This Row],[Others]]</f>
        <v>20631472</v>
      </c>
      <c r="J362" s="6">
        <f>Table3[[#This Row],[Facebook]]/I355</f>
        <v>0.35257731968550571</v>
      </c>
      <c r="K362" s="6">
        <f>Table3[[#This Row],[Youtube]]/I355</f>
        <v>0.26443296602899702</v>
      </c>
      <c r="L362" s="6">
        <f>Table3[[#This Row],[Twitter]]/I355</f>
        <v>0.10773196143003033</v>
      </c>
      <c r="M362" s="6">
        <f>Table3[[#This Row],[Others]]/I355</f>
        <v>0.25463918587736845</v>
      </c>
      <c r="N362" s="6">
        <f>Table3[[#This Row],[Listing]]/I355-1</f>
        <v>-2.0618566978098496E-2</v>
      </c>
      <c r="O362" s="6">
        <f>VLOOKUP(Table3[[#This Row],[Date]],Table1[[#All],[Date]:[Order Change with respect to same day last week]],13,FALSE)</f>
        <v>6.9238688988570773E-2</v>
      </c>
    </row>
    <row r="363" spans="2:15" x14ac:dyDescent="0.3">
      <c r="B363" s="10">
        <v>43826</v>
      </c>
      <c r="C363" s="29">
        <f>Table3[[#This Row],[Date]]</f>
        <v>43826</v>
      </c>
      <c r="D363" s="10">
        <f>Table3[[#This Row],[Date]]-7</f>
        <v>43819</v>
      </c>
      <c r="E363" s="2">
        <v>8052789</v>
      </c>
      <c r="F363" s="2">
        <v>6039592</v>
      </c>
      <c r="G363" s="2">
        <v>2460574</v>
      </c>
      <c r="H363" s="18">
        <v>5815903</v>
      </c>
      <c r="I363" s="26">
        <f>Table3[[#This Row],[Facebook]]+Table3[[#This Row],[Youtube]]+Table3[[#This Row],[Twitter]]+Table3[[#This Row],[Others]]</f>
        <v>22368858</v>
      </c>
      <c r="J363" s="6">
        <f>Table3[[#This Row],[Facebook]]/I356</f>
        <v>0.36352941096805952</v>
      </c>
      <c r="K363" s="6">
        <f>Table3[[#This Row],[Youtube]]/I356</f>
        <v>0.27264706951186785</v>
      </c>
      <c r="L363" s="6">
        <f>Table3[[#This Row],[Twitter]]/I356</f>
        <v>0.111078412319424</v>
      </c>
      <c r="M363" s="6">
        <f>Table3[[#This Row],[Others]]/I356</f>
        <v>0.26254901150860532</v>
      </c>
      <c r="N363" s="6">
        <f>Table3[[#This Row],[Listing]]/I356-1</f>
        <v>9.8039043079567456E-3</v>
      </c>
      <c r="O363" s="6">
        <f>VLOOKUP(Table3[[#This Row],[Date]],Table1[[#All],[Date]:[Order Change with respect to same day last week]],13,FALSE)</f>
        <v>6.335698896963593E-2</v>
      </c>
    </row>
    <row r="364" spans="2:15" x14ac:dyDescent="0.3">
      <c r="B364" s="10">
        <v>43827</v>
      </c>
      <c r="C364" s="29">
        <f>Table3[[#This Row],[Date]]</f>
        <v>43827</v>
      </c>
      <c r="D364" s="10">
        <f>Table3[[#This Row],[Date]]-7</f>
        <v>43820</v>
      </c>
      <c r="E364" s="2">
        <v>16321913</v>
      </c>
      <c r="F364" s="2">
        <v>12241435</v>
      </c>
      <c r="G364" s="2">
        <v>4987251</v>
      </c>
      <c r="H364" s="18">
        <v>11788048</v>
      </c>
      <c r="I364" s="26">
        <f>Table3[[#This Row],[Facebook]]+Table3[[#This Row],[Youtube]]+Table3[[#This Row],[Twitter]]+Table3[[#This Row],[Others]]</f>
        <v>45338647</v>
      </c>
      <c r="J364" s="6">
        <f>Table3[[#This Row],[Facebook]]/I357</f>
        <v>0.35300971802738884</v>
      </c>
      <c r="K364" s="6">
        <f>Table3[[#This Row],[Youtube]]/I357</f>
        <v>0.26475729392753217</v>
      </c>
      <c r="L364" s="6">
        <f>Table3[[#This Row],[Twitter]]/I357</f>
        <v>0.10786407630293171</v>
      </c>
      <c r="M364" s="6">
        <f>Table3[[#This Row],[Others]]/I357</f>
        <v>0.25495145701201355</v>
      </c>
      <c r="N364" s="6">
        <f>Table3[[#This Row],[Listing]]/I357-1</f>
        <v>-1.9417454730133787E-2</v>
      </c>
      <c r="O364" s="6">
        <f>VLOOKUP(Table3[[#This Row],[Date]],Table1[[#All],[Date]:[Order Change with respect to same day last week]],13,FALSE)</f>
        <v>0.17702582712427128</v>
      </c>
    </row>
    <row r="365" spans="2:15" x14ac:dyDescent="0.3">
      <c r="B365" s="10">
        <v>43828</v>
      </c>
      <c r="C365" s="29">
        <f>Table3[[#This Row],[Date]]</f>
        <v>43828</v>
      </c>
      <c r="D365" s="10">
        <f>Table3[[#This Row],[Date]]-7</f>
        <v>43821</v>
      </c>
      <c r="E365" s="2">
        <v>15675500</v>
      </c>
      <c r="F365" s="2">
        <v>11756625</v>
      </c>
      <c r="G365" s="2">
        <v>4789736</v>
      </c>
      <c r="H365" s="18">
        <v>11321195</v>
      </c>
      <c r="I365" s="26">
        <f>Table3[[#This Row],[Facebook]]+Table3[[#This Row],[Youtube]]+Table3[[#This Row],[Twitter]]+Table3[[#This Row],[Others]]</f>
        <v>43543056</v>
      </c>
      <c r="J365" s="6">
        <f>Table3[[#This Row],[Facebook]]/I358</f>
        <v>0.36375000063813756</v>
      </c>
      <c r="K365" s="6">
        <f>Table3[[#This Row],[Youtube]]/I358</f>
        <v>0.27281250047860317</v>
      </c>
      <c r="L365" s="6">
        <f>Table3[[#This Row],[Twitter]]/I358</f>
        <v>0.11114583094998631</v>
      </c>
      <c r="M365" s="6">
        <f>Table3[[#This Row],[Others]]/I358</f>
        <v>0.26270834668587795</v>
      </c>
      <c r="N365" s="6">
        <f>Table3[[#This Row],[Listing]]/I358-1</f>
        <v>1.0416678752604991E-2</v>
      </c>
      <c r="O365" s="6">
        <f>VLOOKUP(Table3[[#This Row],[Date]],Table1[[#All],[Date]:[Order Change with respect to same day last week]],13,FALSE)</f>
        <v>-4.8227189709752039E-2</v>
      </c>
    </row>
    <row r="366" spans="2:15" x14ac:dyDescent="0.3">
      <c r="B366" s="10">
        <v>43829</v>
      </c>
      <c r="C366" s="29">
        <f>Table3[[#This Row],[Date]]</f>
        <v>43829</v>
      </c>
      <c r="D366" s="10">
        <f>Table3[[#This Row],[Date]]-7</f>
        <v>43822</v>
      </c>
      <c r="E366" s="2">
        <v>7974607</v>
      </c>
      <c r="F366" s="2">
        <v>5980955</v>
      </c>
      <c r="G366" s="2">
        <v>2436685</v>
      </c>
      <c r="H366" s="18">
        <v>5759438</v>
      </c>
      <c r="I366" s="26">
        <f>Table3[[#This Row],[Facebook]]+Table3[[#This Row],[Youtube]]+Table3[[#This Row],[Twitter]]+Table3[[#This Row],[Others]]</f>
        <v>22151685</v>
      </c>
      <c r="J366" s="6">
        <f>Table3[[#This Row],[Facebook]]/I359</f>
        <v>0.37090908972516773</v>
      </c>
      <c r="K366" s="6">
        <f>Table3[[#This Row],[Youtube]]/I359</f>
        <v>0.2781818056660586</v>
      </c>
      <c r="L366" s="6">
        <f>Table3[[#This Row],[Twitter]]/I359</f>
        <v>0.11333331100792431</v>
      </c>
      <c r="M366" s="6">
        <f>Table3[[#This Row],[Others]]/I359</f>
        <v>0.26787876893601659</v>
      </c>
      <c r="N366" s="6">
        <f>Table3[[#This Row],[Listing]]/I359-1</f>
        <v>3.0302975335167126E-2</v>
      </c>
      <c r="O366" s="6">
        <f>VLOOKUP(Table3[[#This Row],[Date]],Table1[[#All],[Date]:[Order Change with respect to same day last week]],13,FALSE)</f>
        <v>-2.0096189604669967E-2</v>
      </c>
    </row>
    <row r="367" spans="2:15" x14ac:dyDescent="0.3">
      <c r="B367" s="10">
        <v>43830</v>
      </c>
      <c r="C367" s="29">
        <f>Table3[[#This Row],[Date]]</f>
        <v>43830</v>
      </c>
      <c r="D367" s="10">
        <f>Table3[[#This Row],[Date]]-7</f>
        <v>43823</v>
      </c>
      <c r="E367" s="2">
        <v>7896424</v>
      </c>
      <c r="F367" s="2">
        <v>5922318</v>
      </c>
      <c r="G367" s="2">
        <v>2412796</v>
      </c>
      <c r="H367" s="18">
        <v>5702973</v>
      </c>
      <c r="I367" s="26">
        <f>Table3[[#This Row],[Facebook]]+Table3[[#This Row],[Youtube]]+Table3[[#This Row],[Twitter]]+Table3[[#This Row],[Others]]</f>
        <v>21934511</v>
      </c>
      <c r="J367" s="6">
        <f>Table3[[#This Row],[Facebook]]/I360</f>
        <v>0.37102039036616657</v>
      </c>
      <c r="K367" s="6">
        <f>Table3[[#This Row],[Youtube]]/I360</f>
        <v>0.27826529277462492</v>
      </c>
      <c r="L367" s="6">
        <f>Table3[[#This Row],[Twitter]]/I360</f>
        <v>0.11336733105946759</v>
      </c>
      <c r="M367" s="6">
        <f>Table3[[#This Row],[Others]]/I360</f>
        <v>0.26795917604066194</v>
      </c>
      <c r="N367" s="6">
        <f>Table3[[#This Row],[Listing]]/I360-1</f>
        <v>3.06121902409211E-2</v>
      </c>
      <c r="O367" s="6">
        <f>VLOOKUP(Table3[[#This Row],[Date]],Table1[[#All],[Date]:[Order Change with respect to same day last week]],13,FALSE)</f>
        <v>-2.1348651972925126E-2</v>
      </c>
    </row>
    <row r="368" spans="2:15" x14ac:dyDescent="0.3">
      <c r="B368" s="22">
        <v>43831</v>
      </c>
      <c r="C368" s="30">
        <f>Table3[[#This Row],[Date]]</f>
        <v>43831</v>
      </c>
      <c r="D368" s="22">
        <f>Table3[[#This Row],[Date]]-7</f>
        <v>43824</v>
      </c>
      <c r="E368" s="23">
        <v>7818242</v>
      </c>
      <c r="F368" s="23">
        <v>5863681</v>
      </c>
      <c r="G368" s="23">
        <v>2388907</v>
      </c>
      <c r="H368" s="24">
        <v>5646508</v>
      </c>
      <c r="I368" s="27">
        <f>Table3[[#This Row],[Facebook]]+Table3[[#This Row],[Youtube]]+Table3[[#This Row],[Twitter]]+Table3[[#This Row],[Others]]</f>
        <v>21717338</v>
      </c>
      <c r="J368" s="6">
        <f>Table3[[#This Row],[Facebook]]/I361</f>
        <v>0.37894736740063917</v>
      </c>
      <c r="K368" s="6">
        <f>Table3[[#This Row],[Youtube]]/I361</f>
        <v>0.28421050131565989</v>
      </c>
      <c r="L368" s="6">
        <f>Table3[[#This Row],[Twitter]]/I361</f>
        <v>0.11578945990862892</v>
      </c>
      <c r="M368" s="6">
        <f>Table3[[#This Row],[Others]]/I361</f>
        <v>0.27368420440383506</v>
      </c>
      <c r="N368" s="6">
        <f>Table3[[#This Row],[Listing]]/I361-1</f>
        <v>5.2631533028763E-2</v>
      </c>
      <c r="O368" s="6">
        <f>VLOOKUP(Table3[[#This Row],[Date]],Table1[[#All],[Date]:[Order Change with respect to same day last week]],13,FALSE)</f>
        <v>2.0618704144240274E-2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358A2-F3CB-477B-A6C0-6C37BA40F013}">
  <dimension ref="A6:F80"/>
  <sheetViews>
    <sheetView workbookViewId="0">
      <selection activeCell="F20" sqref="F20"/>
    </sheetView>
  </sheetViews>
  <sheetFormatPr defaultRowHeight="15.6" x14ac:dyDescent="0.3"/>
  <cols>
    <col min="1" max="1" width="12.296875" bestFit="1" customWidth="1"/>
    <col min="2" max="2" width="14.8984375" bestFit="1" customWidth="1"/>
    <col min="3" max="3" width="13.3984375" bestFit="1" customWidth="1"/>
    <col min="4" max="4" width="12.69921875" bestFit="1" customWidth="1"/>
    <col min="5" max="5" width="12" bestFit="1" customWidth="1"/>
    <col min="6" max="6" width="13.3984375" bestFit="1" customWidth="1"/>
    <col min="7" max="7" width="50.19921875" bestFit="1" customWidth="1"/>
  </cols>
  <sheetData>
    <row r="6" spans="1:6" x14ac:dyDescent="0.3">
      <c r="A6" s="16" t="s">
        <v>48</v>
      </c>
      <c r="B6" t="s">
        <v>54</v>
      </c>
      <c r="C6" t="s">
        <v>52</v>
      </c>
      <c r="D6" t="s">
        <v>49</v>
      </c>
      <c r="E6" t="s">
        <v>50</v>
      </c>
      <c r="F6" t="s">
        <v>51</v>
      </c>
    </row>
    <row r="7" spans="1:6" x14ac:dyDescent="0.3">
      <c r="A7" s="17">
        <v>43482</v>
      </c>
      <c r="B7" s="14">
        <v>1.0595416371384867</v>
      </c>
      <c r="C7" s="32">
        <v>5815903</v>
      </c>
      <c r="D7" s="32">
        <v>8052789</v>
      </c>
      <c r="E7" s="32">
        <v>6039592</v>
      </c>
      <c r="F7" s="32">
        <v>2460574</v>
      </c>
    </row>
    <row r="8" spans="1:6" x14ac:dyDescent="0.3">
      <c r="A8" s="17">
        <v>43501</v>
      </c>
      <c r="B8" s="14">
        <v>1.1476852728398028</v>
      </c>
      <c r="C8" s="32">
        <v>5815903</v>
      </c>
      <c r="D8" s="32">
        <v>8052789</v>
      </c>
      <c r="E8" s="32">
        <v>6039592</v>
      </c>
      <c r="F8" s="32">
        <v>2460574</v>
      </c>
    </row>
    <row r="9" spans="1:6" x14ac:dyDescent="0.3">
      <c r="A9" s="17">
        <v>43522</v>
      </c>
      <c r="B9" s="14">
        <v>1.2004191790539451</v>
      </c>
      <c r="C9" s="32">
        <v>5815903</v>
      </c>
      <c r="D9" s="32">
        <v>8052789</v>
      </c>
      <c r="E9" s="32">
        <v>6039592</v>
      </c>
      <c r="F9" s="32">
        <v>2460574</v>
      </c>
    </row>
    <row r="10" spans="1:6" x14ac:dyDescent="0.3">
      <c r="A10" s="17">
        <v>43533</v>
      </c>
      <c r="B10" s="14">
        <v>1.0202070652584099</v>
      </c>
      <c r="C10" s="32">
        <v>12138188</v>
      </c>
      <c r="D10" s="32">
        <v>16806722</v>
      </c>
      <c r="E10" s="32">
        <v>12605042</v>
      </c>
      <c r="F10" s="32">
        <v>5135387</v>
      </c>
    </row>
    <row r="11" spans="1:6" x14ac:dyDescent="0.3">
      <c r="A11" s="17">
        <v>43566</v>
      </c>
      <c r="B11" s="14">
        <v>0.9239043412518404</v>
      </c>
      <c r="C11" s="32">
        <v>5364183</v>
      </c>
      <c r="D11" s="32">
        <v>7427330</v>
      </c>
      <c r="E11" s="32">
        <v>5570497</v>
      </c>
      <c r="F11" s="32">
        <v>2269462</v>
      </c>
    </row>
    <row r="12" spans="1:6" x14ac:dyDescent="0.3">
      <c r="A12" s="17">
        <v>43643</v>
      </c>
      <c r="B12" s="14">
        <v>1.1472182813955829</v>
      </c>
      <c r="C12" s="32">
        <v>5815903</v>
      </c>
      <c r="D12" s="32">
        <v>8052789</v>
      </c>
      <c r="E12" s="32">
        <v>6039592</v>
      </c>
      <c r="F12" s="32">
        <v>2460574</v>
      </c>
    </row>
    <row r="13" spans="1:6" x14ac:dyDescent="0.3">
      <c r="A13" s="17">
        <v>43669</v>
      </c>
      <c r="B13" s="14">
        <v>1.3503180372102532</v>
      </c>
      <c r="C13" s="32">
        <v>5533578</v>
      </c>
      <c r="D13" s="32">
        <v>7661877</v>
      </c>
      <c r="E13" s="32">
        <v>5746408</v>
      </c>
      <c r="F13" s="32">
        <v>2341129</v>
      </c>
    </row>
    <row r="14" spans="1:6" x14ac:dyDescent="0.3">
      <c r="A14" s="17">
        <v>43695</v>
      </c>
      <c r="B14" s="14">
        <v>1.0661671278564273</v>
      </c>
      <c r="C14" s="32">
        <v>11788048</v>
      </c>
      <c r="D14" s="32">
        <v>16321913</v>
      </c>
      <c r="E14" s="32">
        <v>12241435</v>
      </c>
      <c r="F14" s="32">
        <v>4987251</v>
      </c>
    </row>
    <row r="15" spans="1:6" x14ac:dyDescent="0.3">
      <c r="A15" s="17">
        <v>43729</v>
      </c>
      <c r="B15" s="14">
        <v>1.1152745531323451</v>
      </c>
      <c r="C15" s="32">
        <v>11437908</v>
      </c>
      <c r="D15" s="32">
        <v>15837104</v>
      </c>
      <c r="E15" s="32">
        <v>11877828</v>
      </c>
      <c r="F15" s="32">
        <v>4839115</v>
      </c>
    </row>
    <row r="16" spans="1:6" x14ac:dyDescent="0.3">
      <c r="A16" s="17">
        <v>43793</v>
      </c>
      <c r="B16" s="14">
        <v>1.3547702422639891</v>
      </c>
      <c r="C16" s="32">
        <v>12021475</v>
      </c>
      <c r="D16" s="32">
        <v>16645119</v>
      </c>
      <c r="E16" s="32">
        <v>12483839</v>
      </c>
      <c r="F16" s="32">
        <v>5086008</v>
      </c>
    </row>
    <row r="17" spans="1:6" x14ac:dyDescent="0.3">
      <c r="A17" s="17" t="s">
        <v>39</v>
      </c>
      <c r="B17" s="14">
        <v>11.385505737401083</v>
      </c>
      <c r="C17" s="32">
        <v>81546992</v>
      </c>
      <c r="D17" s="32">
        <v>112911221</v>
      </c>
      <c r="E17" s="32">
        <v>84683417</v>
      </c>
      <c r="F17" s="32">
        <v>34500648</v>
      </c>
    </row>
    <row r="40" spans="1:6" x14ac:dyDescent="0.3">
      <c r="A40" s="16" t="s">
        <v>48</v>
      </c>
      <c r="B40" t="s">
        <v>54</v>
      </c>
      <c r="C40" t="s">
        <v>52</v>
      </c>
      <c r="D40" t="s">
        <v>49</v>
      </c>
      <c r="E40" t="s">
        <v>50</v>
      </c>
      <c r="F40" t="s">
        <v>51</v>
      </c>
    </row>
    <row r="41" spans="1:6" x14ac:dyDescent="0.3">
      <c r="A41" s="17">
        <v>43475</v>
      </c>
      <c r="B41" s="14">
        <v>-0.4522502426107996</v>
      </c>
      <c r="C41" s="32">
        <v>6210572</v>
      </c>
      <c r="D41" s="32">
        <v>387156</v>
      </c>
      <c r="E41" s="32">
        <v>2873204</v>
      </c>
      <c r="F41" s="32">
        <v>1170564</v>
      </c>
    </row>
    <row r="42" spans="1:6" x14ac:dyDescent="0.3">
      <c r="A42" s="17">
        <v>43494</v>
      </c>
      <c r="B42" s="14">
        <v>-0.71708723442563915</v>
      </c>
      <c r="C42" s="32">
        <v>5815903</v>
      </c>
      <c r="D42" s="32">
        <v>8052789</v>
      </c>
      <c r="E42" s="32">
        <v>6039592</v>
      </c>
      <c r="F42" s="32">
        <v>2460574</v>
      </c>
    </row>
    <row r="43" spans="1:6" x14ac:dyDescent="0.3">
      <c r="A43" s="17">
        <v>43515</v>
      </c>
      <c r="B43" s="14">
        <v>-0.55839299648571217</v>
      </c>
      <c r="C43" s="32">
        <v>5702973</v>
      </c>
      <c r="D43" s="32">
        <v>7896424</v>
      </c>
      <c r="E43" s="32">
        <v>5922318</v>
      </c>
      <c r="F43" s="32">
        <v>2412796</v>
      </c>
    </row>
    <row r="44" spans="1:6" x14ac:dyDescent="0.3">
      <c r="A44" s="17">
        <v>43543</v>
      </c>
      <c r="B44" s="14">
        <v>-0.45549226537958976</v>
      </c>
      <c r="C44" s="32">
        <v>5702973</v>
      </c>
      <c r="D44" s="32">
        <v>7896424</v>
      </c>
      <c r="E44" s="32">
        <v>5922318</v>
      </c>
      <c r="F44" s="32">
        <v>2412796</v>
      </c>
    </row>
    <row r="45" spans="1:6" x14ac:dyDescent="0.3">
      <c r="A45" s="17">
        <v>43559</v>
      </c>
      <c r="B45" s="14">
        <v>-0.52087951809985289</v>
      </c>
      <c r="C45" s="32">
        <v>5759438</v>
      </c>
      <c r="D45" s="32">
        <v>7974607</v>
      </c>
      <c r="E45" s="32">
        <v>5980955</v>
      </c>
      <c r="F45" s="32">
        <v>2436685</v>
      </c>
    </row>
    <row r="46" spans="1:6" x14ac:dyDescent="0.3">
      <c r="A46" s="17">
        <v>43636</v>
      </c>
      <c r="B46" s="14">
        <v>-0.54373712252615491</v>
      </c>
      <c r="C46" s="32">
        <v>2653859</v>
      </c>
      <c r="D46" s="32">
        <v>3674574</v>
      </c>
      <c r="E46" s="32">
        <v>2755930</v>
      </c>
      <c r="F46" s="32">
        <v>1122786</v>
      </c>
    </row>
    <row r="47" spans="1:6" x14ac:dyDescent="0.3">
      <c r="A47" s="17">
        <v>43662</v>
      </c>
      <c r="B47" s="14">
        <v>-0.63082013655867986</v>
      </c>
      <c r="C47" s="32">
        <v>5364183</v>
      </c>
      <c r="D47" s="32">
        <v>7427330</v>
      </c>
      <c r="E47" s="32">
        <v>5570497</v>
      </c>
      <c r="F47" s="32">
        <v>2269462</v>
      </c>
    </row>
    <row r="48" spans="1:6" x14ac:dyDescent="0.3">
      <c r="A48" s="17">
        <v>43688</v>
      </c>
      <c r="B48" s="14">
        <v>-0.54353363205176886</v>
      </c>
      <c r="C48" s="32">
        <v>11437908</v>
      </c>
      <c r="D48" s="32">
        <v>15837104</v>
      </c>
      <c r="E48" s="32">
        <v>11877828</v>
      </c>
      <c r="F48" s="32">
        <v>4839115</v>
      </c>
    </row>
    <row r="49" spans="1:6" x14ac:dyDescent="0.3">
      <c r="A49" s="17">
        <v>43722</v>
      </c>
      <c r="B49" s="14">
        <v>-0.53590439000986212</v>
      </c>
      <c r="C49" s="32">
        <v>11554621</v>
      </c>
      <c r="D49" s="32">
        <v>15998707</v>
      </c>
      <c r="E49" s="32">
        <v>11999030</v>
      </c>
      <c r="F49" s="32">
        <v>4888493</v>
      </c>
    </row>
    <row r="50" spans="1:6" x14ac:dyDescent="0.3">
      <c r="A50" s="17">
        <v>43786</v>
      </c>
      <c r="B50" s="14">
        <v>-0.57004623700582813</v>
      </c>
      <c r="C50" s="32">
        <v>11437908</v>
      </c>
      <c r="D50" s="32">
        <v>15837104</v>
      </c>
      <c r="E50" s="32">
        <v>11877828</v>
      </c>
      <c r="F50" s="32">
        <v>4839115</v>
      </c>
    </row>
    <row r="51" spans="1:6" x14ac:dyDescent="0.3">
      <c r="A51" s="17" t="s">
        <v>39</v>
      </c>
      <c r="B51" s="14">
        <v>-5.5281437751538878</v>
      </c>
      <c r="C51" s="32">
        <v>71640338</v>
      </c>
      <c r="D51" s="32">
        <v>90982219</v>
      </c>
      <c r="E51" s="32">
        <v>70819500</v>
      </c>
      <c r="F51" s="32">
        <v>28852386</v>
      </c>
    </row>
    <row r="69" spans="1:5" x14ac:dyDescent="0.3">
      <c r="A69" s="16" t="s">
        <v>48</v>
      </c>
      <c r="B69" t="s">
        <v>58</v>
      </c>
      <c r="C69" t="s">
        <v>55</v>
      </c>
      <c r="D69" t="s">
        <v>56</v>
      </c>
      <c r="E69" t="s">
        <v>57</v>
      </c>
    </row>
    <row r="70" spans="1:5" x14ac:dyDescent="0.3">
      <c r="A70" s="17">
        <v>43475</v>
      </c>
      <c r="B70" s="32">
        <v>387156</v>
      </c>
      <c r="C70" s="32">
        <v>2873204</v>
      </c>
      <c r="D70" s="32">
        <v>1170564</v>
      </c>
      <c r="E70" s="32">
        <v>6210572</v>
      </c>
    </row>
    <row r="71" spans="1:5" x14ac:dyDescent="0.3">
      <c r="A71" s="17">
        <v>43494</v>
      </c>
      <c r="B71" s="32">
        <v>8052789</v>
      </c>
      <c r="C71" s="32">
        <v>6039592</v>
      </c>
      <c r="D71" s="32">
        <v>2460574</v>
      </c>
      <c r="E71" s="32">
        <v>5815903</v>
      </c>
    </row>
    <row r="72" spans="1:5" x14ac:dyDescent="0.3">
      <c r="A72" s="17">
        <v>43540</v>
      </c>
      <c r="B72" s="32">
        <v>15352294</v>
      </c>
      <c r="C72" s="32">
        <v>11514221</v>
      </c>
      <c r="D72" s="32">
        <v>4690978</v>
      </c>
      <c r="E72" s="32">
        <v>11087768</v>
      </c>
    </row>
    <row r="73" spans="1:5" x14ac:dyDescent="0.3">
      <c r="A73" s="17">
        <v>43541</v>
      </c>
      <c r="B73" s="32">
        <v>15352294</v>
      </c>
      <c r="C73" s="32">
        <v>11514221</v>
      </c>
      <c r="D73" s="32">
        <v>4690978</v>
      </c>
      <c r="E73" s="32">
        <v>11087768</v>
      </c>
    </row>
    <row r="74" spans="1:5" x14ac:dyDescent="0.3">
      <c r="A74" s="17">
        <v>43567</v>
      </c>
      <c r="B74" s="32">
        <v>7427330</v>
      </c>
      <c r="C74" s="32">
        <v>5570497</v>
      </c>
      <c r="D74" s="32">
        <v>2269462</v>
      </c>
      <c r="E74" s="32">
        <v>5364183</v>
      </c>
    </row>
    <row r="75" spans="1:5" x14ac:dyDescent="0.3">
      <c r="A75" s="17">
        <v>43578</v>
      </c>
      <c r="B75" s="32">
        <v>7427330</v>
      </c>
      <c r="C75" s="32">
        <v>5570497</v>
      </c>
      <c r="D75" s="32">
        <v>2269462</v>
      </c>
      <c r="E75" s="32">
        <v>5364183</v>
      </c>
    </row>
    <row r="76" spans="1:5" x14ac:dyDescent="0.3">
      <c r="A76" s="17">
        <v>43589</v>
      </c>
      <c r="B76" s="32">
        <v>15513897</v>
      </c>
      <c r="C76" s="32">
        <v>11635423</v>
      </c>
      <c r="D76" s="32">
        <v>4740357</v>
      </c>
      <c r="E76" s="32">
        <v>11204481</v>
      </c>
    </row>
    <row r="77" spans="1:5" x14ac:dyDescent="0.3">
      <c r="A77" s="17">
        <v>43624</v>
      </c>
      <c r="B77" s="32">
        <v>15352294</v>
      </c>
      <c r="C77" s="32">
        <v>11514221</v>
      </c>
      <c r="D77" s="32">
        <v>4690978</v>
      </c>
      <c r="E77" s="32">
        <v>11087768</v>
      </c>
    </row>
    <row r="78" spans="1:5" x14ac:dyDescent="0.3">
      <c r="A78" s="17">
        <v>43636</v>
      </c>
      <c r="B78" s="32">
        <v>3674574</v>
      </c>
      <c r="C78" s="32">
        <v>2755930</v>
      </c>
      <c r="D78" s="32">
        <v>1122786</v>
      </c>
      <c r="E78" s="32">
        <v>2653859</v>
      </c>
    </row>
    <row r="79" spans="1:5" x14ac:dyDescent="0.3">
      <c r="A79" s="17">
        <v>43662</v>
      </c>
      <c r="B79" s="32">
        <v>7427330</v>
      </c>
      <c r="C79" s="32">
        <v>5570497</v>
      </c>
      <c r="D79" s="32">
        <v>2269462</v>
      </c>
      <c r="E79" s="32">
        <v>5364183</v>
      </c>
    </row>
    <row r="80" spans="1:5" x14ac:dyDescent="0.3">
      <c r="A80" s="17" t="s">
        <v>39</v>
      </c>
      <c r="B80" s="32">
        <v>95967288</v>
      </c>
      <c r="C80" s="32">
        <v>74558303</v>
      </c>
      <c r="D80" s="32">
        <v>30375601</v>
      </c>
      <c r="E80" s="32">
        <v>75240668</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E095-C8CD-4EFB-96B2-E12B27AAFC62}">
  <dimension ref="A3:E363"/>
  <sheetViews>
    <sheetView topLeftCell="A6" workbookViewId="0">
      <selection activeCell="A4" sqref="A4"/>
    </sheetView>
  </sheetViews>
  <sheetFormatPr defaultRowHeight="15.6" x14ac:dyDescent="0.3"/>
  <cols>
    <col min="1" max="1" width="12.296875" bestFit="1" customWidth="1"/>
    <col min="2" max="2" width="27.09765625" bestFit="1" customWidth="1"/>
    <col min="3" max="3" width="26.8984375" bestFit="1" customWidth="1"/>
    <col min="4" max="4" width="26.296875" bestFit="1" customWidth="1"/>
    <col min="5" max="5" width="26.59765625" bestFit="1" customWidth="1"/>
    <col min="6" max="6" width="33.796875" bestFit="1" customWidth="1"/>
    <col min="7" max="7" width="26.59765625" bestFit="1" customWidth="1"/>
  </cols>
  <sheetData>
    <row r="3" spans="1:5" x14ac:dyDescent="0.3">
      <c r="A3" s="16" t="s">
        <v>48</v>
      </c>
      <c r="B3" t="s">
        <v>70</v>
      </c>
      <c r="C3" t="s">
        <v>67</v>
      </c>
      <c r="D3" t="s">
        <v>68</v>
      </c>
      <c r="E3" t="s">
        <v>69</v>
      </c>
    </row>
    <row r="4" spans="1:5" x14ac:dyDescent="0.3">
      <c r="A4" s="17">
        <v>43473</v>
      </c>
      <c r="B4" s="14">
        <v>-3.5239395845820809E-9</v>
      </c>
      <c r="C4" s="14">
        <v>-4.8543690197303091E-2</v>
      </c>
      <c r="D4" s="14">
        <v>6.1224239914980716E-2</v>
      </c>
      <c r="E4" s="14">
        <v>-1.9417564355858397E-2</v>
      </c>
    </row>
    <row r="5" spans="1:5" x14ac:dyDescent="0.3">
      <c r="A5" s="17">
        <v>43474</v>
      </c>
      <c r="B5" s="14">
        <v>5.0504893948929874E-2</v>
      </c>
      <c r="C5" s="14">
        <v>1.0000511727358719E-2</v>
      </c>
      <c r="D5" s="14">
        <v>3.0302432135410173E-2</v>
      </c>
      <c r="E5" s="14">
        <v>6.1225169651507594E-2</v>
      </c>
    </row>
    <row r="6" spans="1:5" x14ac:dyDescent="0.3">
      <c r="A6" s="17">
        <v>43475</v>
      </c>
      <c r="B6" s="14">
        <v>3.0000016112237571E-2</v>
      </c>
      <c r="C6" s="14">
        <v>1.0415836533304246E-2</v>
      </c>
      <c r="D6" s="14">
        <v>2.0833674287895176E-2</v>
      </c>
      <c r="E6" s="14">
        <v>1.0101461341815332E-2</v>
      </c>
    </row>
    <row r="7" spans="1:5" x14ac:dyDescent="0.3">
      <c r="A7" s="17">
        <v>43476</v>
      </c>
      <c r="B7" s="14">
        <v>-8.5714261446491746E-2</v>
      </c>
      <c r="C7" s="14">
        <v>5.6296562300772734E-8</v>
      </c>
      <c r="D7" s="14">
        <v>3.1578475549952412E-2</v>
      </c>
      <c r="E7" s="14">
        <v>-3.0302944645041796E-2</v>
      </c>
    </row>
    <row r="8" spans="1:5" x14ac:dyDescent="0.3">
      <c r="A8" s="17">
        <v>43477</v>
      </c>
      <c r="B8" s="14">
        <v>3.0612227457857077E-2</v>
      </c>
      <c r="C8" s="14">
        <v>2.0408314581632947E-2</v>
      </c>
      <c r="D8" s="14">
        <v>-2.8571445792771488E-2</v>
      </c>
      <c r="E8" s="14">
        <v>3.0611895738955619E-2</v>
      </c>
    </row>
    <row r="9" spans="1:5" x14ac:dyDescent="0.3">
      <c r="A9" s="17">
        <v>43478</v>
      </c>
      <c r="B9" s="14">
        <v>5.208333228591866E-2</v>
      </c>
      <c r="C9" s="14">
        <v>-1.9802077579766042E-2</v>
      </c>
      <c r="D9" s="14">
        <v>-1.9999657537945525E-2</v>
      </c>
      <c r="E9" s="14">
        <v>-4.0404434912276854E-2</v>
      </c>
    </row>
    <row r="10" spans="1:5" x14ac:dyDescent="0.3">
      <c r="A10" s="17">
        <v>43479</v>
      </c>
      <c r="B10" s="14">
        <v>7.3684321880632897E-2</v>
      </c>
      <c r="C10" s="14">
        <v>1.0416682420020473E-2</v>
      </c>
      <c r="D10" s="14">
        <v>-7.6153691974667481E-7</v>
      </c>
      <c r="E10" s="14">
        <v>6.3158537067777409E-2</v>
      </c>
    </row>
    <row r="11" spans="1:5" x14ac:dyDescent="0.3">
      <c r="A11" s="17">
        <v>43480</v>
      </c>
      <c r="B11" s="14">
        <v>-3.0612350855903081E-2</v>
      </c>
      <c r="C11" s="14">
        <v>3.0612432378004595E-2</v>
      </c>
      <c r="D11" s="14">
        <v>-4.807652191931322E-2</v>
      </c>
      <c r="E11" s="14">
        <v>-1.980229779402809E-2</v>
      </c>
    </row>
    <row r="12" spans="1:5" x14ac:dyDescent="0.3">
      <c r="A12" s="17">
        <v>43481</v>
      </c>
      <c r="B12" s="14">
        <v>9.6153921001345122E-3</v>
      </c>
      <c r="C12" s="14">
        <v>1.9801783700777786E-2</v>
      </c>
      <c r="D12" s="14">
        <v>-1.9607892854352382E-2</v>
      </c>
      <c r="E12" s="14">
        <v>-1.9230950647551204E-2</v>
      </c>
    </row>
    <row r="13" spans="1:5" x14ac:dyDescent="0.3">
      <c r="A13" s="17">
        <v>43482</v>
      </c>
      <c r="B13" s="14">
        <v>-1.9417423042320192E-2</v>
      </c>
      <c r="C13" s="14">
        <v>-1.0308829711940137E-2</v>
      </c>
      <c r="D13" s="14">
        <v>-1.0204133603334054E-2</v>
      </c>
      <c r="E13" s="14">
        <v>1.999937881945435E-2</v>
      </c>
    </row>
    <row r="14" spans="1:5" x14ac:dyDescent="0.3">
      <c r="A14" s="17">
        <v>43483</v>
      </c>
      <c r="B14" s="14">
        <v>8.3333330482179058E-2</v>
      </c>
      <c r="C14" s="14">
        <v>2.9703092977884982E-2</v>
      </c>
      <c r="D14" s="14">
        <v>-3.0611736495781527E-2</v>
      </c>
      <c r="E14" s="14">
        <v>-7.7002783094304306E-7</v>
      </c>
    </row>
    <row r="15" spans="1:5" x14ac:dyDescent="0.3">
      <c r="A15" s="17">
        <v>43484</v>
      </c>
      <c r="B15" s="14">
        <v>-3.9603938503448233E-2</v>
      </c>
      <c r="C15" s="14">
        <v>-1.9999902328494024E-2</v>
      </c>
      <c r="D15" s="14">
        <v>1.9607533282349321E-2</v>
      </c>
      <c r="E15" s="14">
        <v>5.9253743023290895E-7</v>
      </c>
    </row>
    <row r="16" spans="1:5" x14ac:dyDescent="0.3">
      <c r="A16" s="17">
        <v>43485</v>
      </c>
      <c r="B16" s="14">
        <v>-1.9801960128157492E-2</v>
      </c>
      <c r="C16" s="14">
        <v>5.0505322299537747E-2</v>
      </c>
      <c r="D16" s="14">
        <v>6.1224183723797454E-2</v>
      </c>
      <c r="E16" s="14">
        <v>6.3158096652613294E-2</v>
      </c>
    </row>
    <row r="17" spans="1:5" x14ac:dyDescent="0.3">
      <c r="A17" s="17">
        <v>43486</v>
      </c>
      <c r="B17" s="14">
        <v>1.9607752357905017E-2</v>
      </c>
      <c r="C17" s="14">
        <v>7.2164954141813231E-2</v>
      </c>
      <c r="D17" s="14">
        <v>9.4737407672766505E-2</v>
      </c>
      <c r="E17" s="14">
        <v>-1.9802843704489259E-2</v>
      </c>
    </row>
    <row r="18" spans="1:5" x14ac:dyDescent="0.3">
      <c r="A18" s="17">
        <v>43487</v>
      </c>
      <c r="B18" s="14">
        <v>9.4736969696082918E-2</v>
      </c>
      <c r="C18" s="14">
        <v>-4.9505089835207738E-2</v>
      </c>
      <c r="D18" s="14">
        <v>-2.0202279960467306E-2</v>
      </c>
      <c r="E18" s="14">
        <v>3.0303326173652723E-2</v>
      </c>
    </row>
    <row r="19" spans="1:5" x14ac:dyDescent="0.3">
      <c r="A19" s="17">
        <v>43488</v>
      </c>
      <c r="B19" s="14">
        <v>-3.8095137311352945E-2</v>
      </c>
      <c r="C19" s="14">
        <v>9.7085817910698147E-3</v>
      </c>
      <c r="D19" s="14">
        <v>2.574357422790996E-7</v>
      </c>
      <c r="E19" s="14">
        <v>9.8038382505731825E-3</v>
      </c>
    </row>
    <row r="20" spans="1:5" x14ac:dyDescent="0.3">
      <c r="A20" s="17">
        <v>43489</v>
      </c>
      <c r="B20" s="14">
        <v>-5.9406076379929673E-2</v>
      </c>
      <c r="C20" s="14">
        <v>-1.0416453034120865E-2</v>
      </c>
      <c r="D20" s="14">
        <v>1.0308630771063809E-2</v>
      </c>
      <c r="E20" s="14">
        <v>-4.9019507524496131E-2</v>
      </c>
    </row>
    <row r="21" spans="1:5" x14ac:dyDescent="0.3">
      <c r="A21" s="17">
        <v>43490</v>
      </c>
      <c r="B21" s="14">
        <v>-5.7692371236661377E-2</v>
      </c>
      <c r="C21" s="14">
        <v>-3.8461454986506216E-2</v>
      </c>
      <c r="D21" s="14">
        <v>8.4209904804703362E-2</v>
      </c>
      <c r="E21" s="14">
        <v>3.125049749464881E-2</v>
      </c>
    </row>
    <row r="22" spans="1:5" x14ac:dyDescent="0.3">
      <c r="A22" s="17">
        <v>43491</v>
      </c>
      <c r="B22" s="14">
        <v>4.1237030530143937E-2</v>
      </c>
      <c r="C22" s="14">
        <v>7.1428589893537398E-2</v>
      </c>
      <c r="D22" s="14">
        <v>-5.769201717667205E-2</v>
      </c>
      <c r="E22" s="14">
        <v>-5.9406158287980682E-2</v>
      </c>
    </row>
    <row r="23" spans="1:5" x14ac:dyDescent="0.3">
      <c r="A23" s="17">
        <v>43492</v>
      </c>
      <c r="B23" s="14">
        <v>2.0202032054790209E-2</v>
      </c>
      <c r="C23" s="14">
        <v>-1.0942487504994602E-7</v>
      </c>
      <c r="D23" s="14">
        <v>-1.9230586457108845E-2</v>
      </c>
      <c r="E23" s="14">
        <v>-3.9603807471280339E-2</v>
      </c>
    </row>
    <row r="24" spans="1:5" x14ac:dyDescent="0.3">
      <c r="A24" s="17">
        <v>43493</v>
      </c>
      <c r="B24" s="14">
        <v>-4.8076959301679323E-2</v>
      </c>
      <c r="C24" s="14">
        <v>-6.7307848639353574E-2</v>
      </c>
      <c r="D24" s="14">
        <v>-9.6153609498674797E-3</v>
      </c>
      <c r="E24" s="14">
        <v>5.050525912424586E-2</v>
      </c>
    </row>
    <row r="25" spans="1:5" x14ac:dyDescent="0.3">
      <c r="A25" s="17">
        <v>43494</v>
      </c>
      <c r="B25" s="14">
        <v>-0.54807690946756116</v>
      </c>
      <c r="C25" s="14">
        <v>8.3332559140494533E-2</v>
      </c>
      <c r="D25" s="14">
        <v>2.0618417861274718E-2</v>
      </c>
      <c r="E25" s="14">
        <v>-4.9019317183025657E-2</v>
      </c>
    </row>
    <row r="26" spans="1:5" x14ac:dyDescent="0.3">
      <c r="A26" s="17">
        <v>43495</v>
      </c>
      <c r="B26" s="14">
        <v>-1.9801923397551158E-2</v>
      </c>
      <c r="C26" s="14">
        <v>-1.7656806416965765E-7</v>
      </c>
      <c r="D26" s="14">
        <v>-3.9999507517126554E-2</v>
      </c>
      <c r="E26" s="14">
        <v>-5.825252861281105E-2</v>
      </c>
    </row>
    <row r="27" spans="1:5" x14ac:dyDescent="0.3">
      <c r="A27" s="17">
        <v>43496</v>
      </c>
      <c r="B27" s="14">
        <v>7.3684246611135595E-2</v>
      </c>
      <c r="C27" s="14">
        <v>6.3157856336027773E-2</v>
      </c>
      <c r="D27" s="14">
        <v>-1.02037960165835E-2</v>
      </c>
      <c r="E27" s="14">
        <v>5.1546742098031562E-2</v>
      </c>
    </row>
    <row r="28" spans="1:5" x14ac:dyDescent="0.3">
      <c r="A28" s="17">
        <v>43497</v>
      </c>
      <c r="B28" s="14">
        <v>0</v>
      </c>
      <c r="C28" s="14">
        <v>2.999974281412765E-2</v>
      </c>
      <c r="D28" s="14">
        <v>4.9237303834104296E-7</v>
      </c>
      <c r="E28" s="14">
        <v>4.0404171089319929E-2</v>
      </c>
    </row>
    <row r="29" spans="1:5" x14ac:dyDescent="0.3">
      <c r="A29" s="17">
        <v>43498</v>
      </c>
      <c r="B29" s="14">
        <v>-1.980197603221534E-2</v>
      </c>
      <c r="C29" s="14">
        <v>-7.6190405171793207E-2</v>
      </c>
      <c r="D29" s="14">
        <v>4.081625187988891E-2</v>
      </c>
      <c r="E29" s="14">
        <v>2.1052479911884747E-2</v>
      </c>
    </row>
    <row r="30" spans="1:5" x14ac:dyDescent="0.3">
      <c r="A30" s="17">
        <v>43499</v>
      </c>
      <c r="B30" s="14">
        <v>1.9802013611849967E-2</v>
      </c>
      <c r="C30" s="14">
        <v>-4.8076917666472041E-2</v>
      </c>
      <c r="D30" s="14">
        <v>2.9411721972869787E-2</v>
      </c>
      <c r="E30" s="14">
        <v>7.2165104465439001E-2</v>
      </c>
    </row>
    <row r="31" spans="1:5" x14ac:dyDescent="0.3">
      <c r="A31" s="17">
        <v>43500</v>
      </c>
      <c r="B31" s="14">
        <v>-4.0404059579993712E-2</v>
      </c>
      <c r="C31" s="14">
        <v>2.0618734792778426E-2</v>
      </c>
      <c r="D31" s="14">
        <v>-1.9417226027450885E-2</v>
      </c>
      <c r="E31" s="14">
        <v>-4.8076830678748905E-2</v>
      </c>
    </row>
    <row r="32" spans="1:5" x14ac:dyDescent="0.3">
      <c r="A32" s="17">
        <v>43501</v>
      </c>
      <c r="B32" s="14">
        <v>1.234042310339488</v>
      </c>
      <c r="C32" s="14">
        <v>-2.8845516358522727E-2</v>
      </c>
      <c r="D32" s="14">
        <v>-2.0201651638942719E-2</v>
      </c>
      <c r="E32" s="14">
        <v>1.030900185313155E-2</v>
      </c>
    </row>
    <row r="33" spans="1:5" x14ac:dyDescent="0.3">
      <c r="A33" s="17">
        <v>43502</v>
      </c>
      <c r="B33" s="14">
        <v>5.0505025959466154E-2</v>
      </c>
      <c r="C33" s="14">
        <v>-3.8461257349129085E-2</v>
      </c>
      <c r="D33" s="14">
        <v>-1.0417198237503755E-2</v>
      </c>
      <c r="E33" s="14">
        <v>8.2474805300750464E-2</v>
      </c>
    </row>
    <row r="34" spans="1:5" x14ac:dyDescent="0.3">
      <c r="A34" s="17">
        <v>43503</v>
      </c>
      <c r="B34" s="14">
        <v>-2.941172570339956E-2</v>
      </c>
      <c r="C34" s="14">
        <v>-9.9008002323367483E-3</v>
      </c>
      <c r="D34" s="14">
        <v>4.1237038355001587E-2</v>
      </c>
      <c r="E34" s="14">
        <v>1.9607813013118536E-2</v>
      </c>
    </row>
    <row r="35" spans="1:5" x14ac:dyDescent="0.3">
      <c r="A35" s="17">
        <v>43504</v>
      </c>
      <c r="B35" s="14">
        <v>-3.0612044935013571E-2</v>
      </c>
      <c r="C35" s="14">
        <v>-1.9417504842426103E-2</v>
      </c>
      <c r="D35" s="14">
        <v>-5.8252272489413892E-2</v>
      </c>
      <c r="E35" s="14">
        <v>-9.7089865349359039E-3</v>
      </c>
    </row>
    <row r="36" spans="1:5" x14ac:dyDescent="0.3">
      <c r="A36" s="17">
        <v>43505</v>
      </c>
      <c r="B36" s="14">
        <v>3.5154063438014305E-8</v>
      </c>
      <c r="C36" s="14">
        <v>8.2474178066321402E-2</v>
      </c>
      <c r="D36" s="14">
        <v>9.8038615529216777E-3</v>
      </c>
      <c r="E36" s="14">
        <v>7.2164813432870289E-2</v>
      </c>
    </row>
    <row r="37" spans="1:5" x14ac:dyDescent="0.3">
      <c r="A37" s="17">
        <v>43506</v>
      </c>
      <c r="B37" s="14">
        <v>-6.9808419156380808E-8</v>
      </c>
      <c r="C37" s="14">
        <v>3.8200203000826605E-8</v>
      </c>
      <c r="D37" s="14">
        <v>-8.571456673476896E-2</v>
      </c>
      <c r="E37" s="14">
        <v>9.6153897075994532E-3</v>
      </c>
    </row>
    <row r="38" spans="1:5" x14ac:dyDescent="0.3">
      <c r="A38" s="17">
        <v>43507</v>
      </c>
      <c r="B38" s="14">
        <v>1.1862914450766482E-7</v>
      </c>
      <c r="C38" s="14">
        <v>1.0100805642443422E-2</v>
      </c>
      <c r="D38" s="14">
        <v>9.9010203298601773E-3</v>
      </c>
      <c r="E38" s="14">
        <v>1.0101216045851791E-2</v>
      </c>
    </row>
    <row r="39" spans="1:5" x14ac:dyDescent="0.3">
      <c r="A39" s="17">
        <v>43508</v>
      </c>
      <c r="B39" s="14">
        <v>-2.8571435635021847E-2</v>
      </c>
      <c r="C39" s="14">
        <v>-3.9603837237817907E-2</v>
      </c>
      <c r="D39" s="14">
        <v>7.2164656822276463E-2</v>
      </c>
      <c r="E39" s="14">
        <v>2.0408157108046332E-2</v>
      </c>
    </row>
    <row r="40" spans="1:5" x14ac:dyDescent="0.3">
      <c r="A40" s="17">
        <v>43509</v>
      </c>
      <c r="B40" s="14">
        <v>-2.8846219452244637E-2</v>
      </c>
      <c r="C40" s="14">
        <v>2.99997604628639E-2</v>
      </c>
      <c r="D40" s="14">
        <v>7.3684674233033265E-2</v>
      </c>
      <c r="E40" s="14">
        <v>-3.8095487737340172E-2</v>
      </c>
    </row>
    <row r="41" spans="1:5" x14ac:dyDescent="0.3">
      <c r="A41" s="17">
        <v>43510</v>
      </c>
      <c r="B41" s="14">
        <v>-2.0202018530045551E-2</v>
      </c>
      <c r="C41" s="14">
        <v>-5.0000182538154636E-2</v>
      </c>
      <c r="D41" s="14">
        <v>-3.9603732674964975E-2</v>
      </c>
      <c r="E41" s="14">
        <v>-9.6154771468530686E-3</v>
      </c>
    </row>
    <row r="42" spans="1:5" x14ac:dyDescent="0.3">
      <c r="A42" s="17">
        <v>43511</v>
      </c>
      <c r="B42" s="14">
        <v>7.3684062469939748E-2</v>
      </c>
      <c r="C42" s="14">
        <v>2.9383318578268813E-7</v>
      </c>
      <c r="D42" s="14">
        <v>4.1236556896707688E-2</v>
      </c>
      <c r="E42" s="14">
        <v>-5.8822950491126957E-2</v>
      </c>
    </row>
    <row r="43" spans="1:5" x14ac:dyDescent="0.3">
      <c r="A43" s="17">
        <v>43512</v>
      </c>
      <c r="B43" s="14">
        <v>3.030306577463171E-2</v>
      </c>
      <c r="C43" s="14">
        <v>-4.7619145381102901E-2</v>
      </c>
      <c r="D43" s="14">
        <v>-1.9417622695553138E-2</v>
      </c>
      <c r="E43" s="14">
        <v>-4.8076448665551053E-2</v>
      </c>
    </row>
    <row r="44" spans="1:5" x14ac:dyDescent="0.3">
      <c r="A44" s="17">
        <v>43513</v>
      </c>
      <c r="B44" s="14">
        <v>9.7087268058555498E-3</v>
      </c>
      <c r="C44" s="14">
        <v>-3.030293125720851E-2</v>
      </c>
      <c r="D44" s="14">
        <v>-1.0416334513597247E-2</v>
      </c>
      <c r="E44" s="14">
        <v>-7.6191091772939035E-2</v>
      </c>
    </row>
    <row r="45" spans="1:5" x14ac:dyDescent="0.3">
      <c r="A45" s="17">
        <v>43514</v>
      </c>
      <c r="B45" s="14">
        <v>8.4210567642534651E-2</v>
      </c>
      <c r="C45" s="14">
        <v>5.0000162349815191E-2</v>
      </c>
      <c r="D45" s="14">
        <v>2.9411146393214294E-2</v>
      </c>
      <c r="E45" s="14">
        <v>-2.9999663803521148E-2</v>
      </c>
    </row>
    <row r="46" spans="1:5" x14ac:dyDescent="0.3">
      <c r="A46" s="17">
        <v>43515</v>
      </c>
      <c r="B46" s="14">
        <v>9.8040404605359566E-3</v>
      </c>
      <c r="C46" s="14">
        <v>-0.56701031734702356</v>
      </c>
      <c r="D46" s="14">
        <v>9.6143445174754483E-3</v>
      </c>
      <c r="E46" s="14">
        <v>4.0000914170649882E-2</v>
      </c>
    </row>
    <row r="47" spans="1:5" x14ac:dyDescent="0.3">
      <c r="A47" s="17">
        <v>43516</v>
      </c>
      <c r="B47" s="14">
        <v>-2.9702964683878341E-2</v>
      </c>
      <c r="C47" s="14">
        <v>-5.8252229514083709E-2</v>
      </c>
      <c r="D47" s="14">
        <v>-1.960841773829014E-2</v>
      </c>
      <c r="E47" s="14">
        <v>-3.9604065599740612E-2</v>
      </c>
    </row>
    <row r="48" spans="1:5" x14ac:dyDescent="0.3">
      <c r="A48" s="17">
        <v>43517</v>
      </c>
      <c r="B48" s="14">
        <v>-1.0309191825908059E-2</v>
      </c>
      <c r="C48" s="14">
        <v>1.0526312613097444E-2</v>
      </c>
      <c r="D48" s="14">
        <v>6.1855754194577228E-2</v>
      </c>
      <c r="E48" s="14">
        <v>-5.8252984944091146E-2</v>
      </c>
    </row>
    <row r="49" spans="1:5" x14ac:dyDescent="0.3">
      <c r="A49" s="17">
        <v>43518</v>
      </c>
      <c r="B49" s="14">
        <v>9.8039580614668331E-3</v>
      </c>
      <c r="C49" s="14">
        <v>5.6719670293858826E-8</v>
      </c>
      <c r="D49" s="14">
        <v>2.9702737974934834E-2</v>
      </c>
      <c r="E49" s="14">
        <v>-3.4143461735691716E-7</v>
      </c>
    </row>
    <row r="50" spans="1:5" x14ac:dyDescent="0.3">
      <c r="A50" s="17">
        <v>43519</v>
      </c>
      <c r="B50" s="14">
        <v>-1.9607894242600565E-2</v>
      </c>
      <c r="C50" s="14">
        <v>-5.0000140905708257E-2</v>
      </c>
      <c r="D50" s="14">
        <v>-4.9504715326525561E-2</v>
      </c>
      <c r="E50" s="14">
        <v>-2.020231884422008E-2</v>
      </c>
    </row>
    <row r="51" spans="1:5" x14ac:dyDescent="0.3">
      <c r="A51" s="17">
        <v>43520</v>
      </c>
      <c r="B51" s="14">
        <v>-7.6923005878521966E-2</v>
      </c>
      <c r="C51" s="14">
        <v>8.333324971330458E-2</v>
      </c>
      <c r="D51" s="14">
        <v>0</v>
      </c>
      <c r="E51" s="14">
        <v>6.1855927787890064E-2</v>
      </c>
    </row>
    <row r="52" spans="1:5" x14ac:dyDescent="0.3">
      <c r="A52" s="17">
        <v>43521</v>
      </c>
      <c r="B52" s="14">
        <v>-6.7961304195611305E-2</v>
      </c>
      <c r="C52" s="14">
        <v>-3.8095390258688577E-2</v>
      </c>
      <c r="D52" s="14">
        <v>-3.8094614313931019E-2</v>
      </c>
      <c r="E52" s="14">
        <v>6.1855333773228383E-2</v>
      </c>
    </row>
    <row r="53" spans="1:5" x14ac:dyDescent="0.3">
      <c r="A53" s="17">
        <v>43522</v>
      </c>
      <c r="B53" s="14">
        <v>-4.8543794424207753E-2</v>
      </c>
      <c r="C53" s="14">
        <v>1.4523805158365186</v>
      </c>
      <c r="D53" s="14">
        <v>-2.8570404886888778E-2</v>
      </c>
      <c r="E53" s="14">
        <v>-4.8077534554121337E-2</v>
      </c>
    </row>
    <row r="54" spans="1:5" x14ac:dyDescent="0.3">
      <c r="A54" s="17">
        <v>43523</v>
      </c>
      <c r="B54" s="14">
        <v>4.0816275883501785E-2</v>
      </c>
      <c r="C54" s="14">
        <v>-1.0309223843541604E-2</v>
      </c>
      <c r="D54" s="14">
        <v>5.0000071181356409E-2</v>
      </c>
      <c r="E54" s="14">
        <v>3.092764911433088E-2</v>
      </c>
    </row>
    <row r="55" spans="1:5" x14ac:dyDescent="0.3">
      <c r="A55" s="17">
        <v>43524</v>
      </c>
      <c r="B55" s="14">
        <v>6.2499884892301072E-2</v>
      </c>
      <c r="C55" s="14">
        <v>3.1249904776907478E-2</v>
      </c>
      <c r="D55" s="14">
        <v>-3.8834781612481994E-2</v>
      </c>
      <c r="E55" s="14">
        <v>7.2164795630487166E-2</v>
      </c>
    </row>
    <row r="56" spans="1:5" x14ac:dyDescent="0.3">
      <c r="A56" s="17">
        <v>43525</v>
      </c>
      <c r="B56" s="14">
        <v>9.7087049459398944E-3</v>
      </c>
      <c r="C56" s="14">
        <v>3.9603775754624593E-2</v>
      </c>
      <c r="D56" s="14">
        <v>9.6156294347693461E-3</v>
      </c>
      <c r="E56" s="14">
        <v>-1.0416537793278002E-2</v>
      </c>
    </row>
    <row r="57" spans="1:5" x14ac:dyDescent="0.3">
      <c r="A57" s="17">
        <v>43526</v>
      </c>
      <c r="B57" s="14">
        <v>2.550000210987946E-8</v>
      </c>
      <c r="C57" s="14">
        <v>5.2631779252142019E-2</v>
      </c>
      <c r="D57" s="14">
        <v>-0.48958358524039425</v>
      </c>
      <c r="E57" s="14">
        <v>7.2164650697249533E-2</v>
      </c>
    </row>
    <row r="58" spans="1:5" x14ac:dyDescent="0.3">
      <c r="A58" s="17">
        <v>43527</v>
      </c>
      <c r="B58" s="14">
        <v>1.0416636368535181E-2</v>
      </c>
      <c r="C58" s="14">
        <v>-7.6923063134606506E-2</v>
      </c>
      <c r="D58" s="14">
        <v>0.10526314625144662</v>
      </c>
      <c r="E58" s="14">
        <v>9.7090890785309636E-3</v>
      </c>
    </row>
    <row r="59" spans="1:5" x14ac:dyDescent="0.3">
      <c r="A59" s="17">
        <v>43528</v>
      </c>
      <c r="B59" s="14">
        <v>9.3750029174435312E-2</v>
      </c>
      <c r="C59" s="14">
        <v>2.9703170922326771E-2</v>
      </c>
      <c r="D59" s="14">
        <v>9.900371091160709E-3</v>
      </c>
      <c r="E59" s="14">
        <v>-7.7669784158003852E-2</v>
      </c>
    </row>
    <row r="60" spans="1:5" x14ac:dyDescent="0.3">
      <c r="A60" s="17">
        <v>43529</v>
      </c>
      <c r="B60" s="14">
        <v>-1.0203945810228099E-2</v>
      </c>
      <c r="C60" s="14">
        <v>-7.7670137966654229E-2</v>
      </c>
      <c r="D60" s="14">
        <v>3.16591619586859E-9</v>
      </c>
      <c r="E60" s="14">
        <v>4.0404040326173618E-2</v>
      </c>
    </row>
    <row r="61" spans="1:5" x14ac:dyDescent="0.3">
      <c r="A61" s="17">
        <v>43530</v>
      </c>
      <c r="B61" s="14">
        <v>-3.9215751298705914E-2</v>
      </c>
      <c r="C61" s="14">
        <v>1.041647581229932E-2</v>
      </c>
      <c r="D61" s="14">
        <v>-7.6189982470685869E-2</v>
      </c>
      <c r="E61" s="14">
        <v>-4.999970826424982E-2</v>
      </c>
    </row>
    <row r="62" spans="1:5" x14ac:dyDescent="0.3">
      <c r="A62" s="17">
        <v>43531</v>
      </c>
      <c r="B62" s="14">
        <v>-6.8627387776377669E-2</v>
      </c>
      <c r="C62" s="14">
        <v>-1.5999554037193775E-7</v>
      </c>
      <c r="D62" s="14">
        <v>-2.0202153149615265E-2</v>
      </c>
      <c r="E62" s="14">
        <v>-9.6149438342155724E-3</v>
      </c>
    </row>
    <row r="63" spans="1:5" x14ac:dyDescent="0.3">
      <c r="A63" s="17">
        <v>43532</v>
      </c>
      <c r="B63" s="14">
        <v>9.6153559473064476E-3</v>
      </c>
      <c r="C63" s="14">
        <v>-6.8973454281362478E-8</v>
      </c>
      <c r="D63" s="14">
        <v>-5.7142425637677463E-2</v>
      </c>
      <c r="E63" s="14">
        <v>3.1578830054969309E-2</v>
      </c>
    </row>
    <row r="64" spans="1:5" x14ac:dyDescent="0.3">
      <c r="A64" s="17">
        <v>43533</v>
      </c>
      <c r="B64" s="14">
        <v>-9.9999785799986807E-3</v>
      </c>
      <c r="C64" s="14">
        <v>-9.9999224199929237E-3</v>
      </c>
      <c r="D64" s="14">
        <v>1.1224496738699306</v>
      </c>
      <c r="E64" s="14">
        <v>-2.8846115409956741E-2</v>
      </c>
    </row>
    <row r="65" spans="1:5" x14ac:dyDescent="0.3">
      <c r="A65" s="17">
        <v>43534</v>
      </c>
      <c r="B65" s="14">
        <v>7.2164960337149031E-2</v>
      </c>
      <c r="C65" s="14">
        <v>6.2500004676606657E-2</v>
      </c>
      <c r="D65" s="14">
        <v>-9.5238085706966347E-2</v>
      </c>
      <c r="E65" s="14">
        <v>-6.7307748406793322E-2</v>
      </c>
    </row>
    <row r="66" spans="1:5" x14ac:dyDescent="0.3">
      <c r="A66" s="17">
        <v>43535</v>
      </c>
      <c r="B66" s="14">
        <v>-8.5714222708460741E-2</v>
      </c>
      <c r="C66" s="14">
        <v>-9.6153960629744573E-3</v>
      </c>
      <c r="D66" s="14">
        <v>-6.8627455488447509E-2</v>
      </c>
      <c r="E66" s="14">
        <v>7.3684007803028528E-2</v>
      </c>
    </row>
    <row r="67" spans="1:5" x14ac:dyDescent="0.3">
      <c r="A67" s="17">
        <v>43536</v>
      </c>
      <c r="B67" s="14">
        <v>4.1237071390163305E-2</v>
      </c>
      <c r="C67" s="14">
        <v>4.2105425453004663E-2</v>
      </c>
      <c r="D67" s="14">
        <v>2.700969066182779E-7</v>
      </c>
      <c r="E67" s="14">
        <v>-3.8835606101167874E-2</v>
      </c>
    </row>
    <row r="68" spans="1:5" x14ac:dyDescent="0.3">
      <c r="A68" s="17">
        <v>43537</v>
      </c>
      <c r="B68" s="14">
        <v>7.1428617307271791E-2</v>
      </c>
      <c r="C68" s="14">
        <v>-2.0618483960505252E-2</v>
      </c>
      <c r="D68" s="14">
        <v>-2.067752193912753E-7</v>
      </c>
      <c r="E68" s="14">
        <v>3.1578712588876012E-2</v>
      </c>
    </row>
    <row r="69" spans="1:5" x14ac:dyDescent="0.3">
      <c r="A69" s="17">
        <v>43538</v>
      </c>
      <c r="B69" s="14">
        <v>-7.3858497540157941E-8</v>
      </c>
      <c r="C69" s="14">
        <v>1.904281514697459E-7</v>
      </c>
      <c r="D69" s="14">
        <v>7.2164558717066951E-2</v>
      </c>
      <c r="E69" s="14">
        <v>-7.7669290790789991E-2</v>
      </c>
    </row>
    <row r="70" spans="1:5" x14ac:dyDescent="0.3">
      <c r="A70" s="17">
        <v>43539</v>
      </c>
      <c r="B70" s="14">
        <v>-9.5238093592796336E-2</v>
      </c>
      <c r="C70" s="14">
        <v>-9.5237402268267823E-3</v>
      </c>
      <c r="D70" s="14">
        <v>-1.0101305704043773E-2</v>
      </c>
      <c r="E70" s="14">
        <v>-3.0612459267979064E-2</v>
      </c>
    </row>
    <row r="71" spans="1:5" x14ac:dyDescent="0.3">
      <c r="A71" s="17">
        <v>43540</v>
      </c>
      <c r="B71" s="14">
        <v>5.0505021098709468E-2</v>
      </c>
      <c r="C71" s="14">
        <v>5.0504961268183379E-2</v>
      </c>
      <c r="D71" s="14">
        <v>-4.8076661923349362E-2</v>
      </c>
      <c r="E71" s="14">
        <v>3.9603664116847348E-2</v>
      </c>
    </row>
    <row r="72" spans="1:5" x14ac:dyDescent="0.3">
      <c r="A72" s="17">
        <v>43541</v>
      </c>
      <c r="B72" s="14">
        <v>-6.7307686190931637E-2</v>
      </c>
      <c r="C72" s="14">
        <v>-3.9215736006802282E-2</v>
      </c>
      <c r="D72" s="14">
        <v>5.2631365022796528E-2</v>
      </c>
      <c r="E72" s="14">
        <v>1.0309187162886202E-2</v>
      </c>
    </row>
    <row r="73" spans="1:5" x14ac:dyDescent="0.3">
      <c r="A73" s="17">
        <v>43542</v>
      </c>
      <c r="B73" s="14">
        <v>-1.186051223900364E-8</v>
      </c>
      <c r="C73" s="14">
        <v>9.7089246885728731E-3</v>
      </c>
      <c r="D73" s="14">
        <v>4.2105566712915321E-2</v>
      </c>
      <c r="E73" s="14">
        <v>-2.9411891389631073E-2</v>
      </c>
    </row>
    <row r="74" spans="1:5" x14ac:dyDescent="0.3">
      <c r="A74" s="17">
        <v>43543</v>
      </c>
      <c r="B74" s="14">
        <v>3.9603872853995581E-2</v>
      </c>
      <c r="C74" s="14">
        <v>6.0606468891118981E-2</v>
      </c>
      <c r="D74" s="14">
        <v>1.9607633672155123E-2</v>
      </c>
      <c r="E74" s="14">
        <v>-0.52525253838500408</v>
      </c>
    </row>
    <row r="75" spans="1:5" x14ac:dyDescent="0.3">
      <c r="A75" s="17">
        <v>43544</v>
      </c>
      <c r="B75" s="14">
        <v>-2.8571339253511518E-2</v>
      </c>
      <c r="C75" s="14">
        <v>4.2105180237766771E-2</v>
      </c>
      <c r="D75" s="14">
        <v>5.1546588131297977E-2</v>
      </c>
      <c r="E75" s="14">
        <v>7.1428341361902792E-2</v>
      </c>
    </row>
    <row r="76" spans="1:5" x14ac:dyDescent="0.3">
      <c r="A76" s="17">
        <v>43545</v>
      </c>
      <c r="B76" s="14">
        <v>5.2631707713837406E-2</v>
      </c>
      <c r="C76" s="14">
        <v>-1.0100994618661541E-2</v>
      </c>
      <c r="D76" s="14">
        <v>-8.6538431282776718E-2</v>
      </c>
      <c r="E76" s="14">
        <v>7.3684119944433801E-2</v>
      </c>
    </row>
    <row r="77" spans="1:5" x14ac:dyDescent="0.3">
      <c r="A77" s="17">
        <v>43546</v>
      </c>
      <c r="B77" s="14">
        <v>0.10526315138764697</v>
      </c>
      <c r="C77" s="14">
        <v>-7.6923139557080633E-2</v>
      </c>
      <c r="D77" s="14">
        <v>6.1224516976005505E-2</v>
      </c>
      <c r="E77" s="14">
        <v>8.4210800112130224E-2</v>
      </c>
    </row>
    <row r="78" spans="1:5" x14ac:dyDescent="0.3">
      <c r="A78" s="17">
        <v>43547</v>
      </c>
      <c r="B78" s="14">
        <v>-9.6153898295691098E-3</v>
      </c>
      <c r="C78" s="14">
        <v>-3.8461503515282769E-2</v>
      </c>
      <c r="D78" s="14">
        <v>4.0403658943138243E-2</v>
      </c>
      <c r="E78" s="14">
        <v>6.3711681774769602E-7</v>
      </c>
    </row>
    <row r="79" spans="1:5" x14ac:dyDescent="0.3">
      <c r="A79" s="17">
        <v>43548</v>
      </c>
      <c r="B79" s="14">
        <v>2.061846576038473E-2</v>
      </c>
      <c r="C79" s="14">
        <v>5.1020255191124297E-2</v>
      </c>
      <c r="D79" s="14">
        <v>2.0000379435892279E-2</v>
      </c>
      <c r="E79" s="14">
        <v>5.1020332005990321E-2</v>
      </c>
    </row>
    <row r="80" spans="1:5" x14ac:dyDescent="0.3">
      <c r="A80" s="17">
        <v>43549</v>
      </c>
      <c r="B80" s="14">
        <v>3.1250104777363452E-2</v>
      </c>
      <c r="C80" s="14">
        <v>-1.9231086238971185E-2</v>
      </c>
      <c r="D80" s="14">
        <v>9.1669471791178125E-8</v>
      </c>
      <c r="E80" s="14">
        <v>2.0201511555547613E-2</v>
      </c>
    </row>
    <row r="81" spans="1:5" x14ac:dyDescent="0.3">
      <c r="A81" s="17">
        <v>43550</v>
      </c>
      <c r="B81" s="14">
        <v>-6.6666608611452793E-2</v>
      </c>
      <c r="C81" s="14">
        <v>-4.7619227486649485E-2</v>
      </c>
      <c r="D81" s="14">
        <v>-4.8076697021672166E-2</v>
      </c>
      <c r="E81" s="14">
        <v>1.2127650047192211</v>
      </c>
    </row>
    <row r="82" spans="1:5" x14ac:dyDescent="0.3">
      <c r="A82" s="17">
        <v>43551</v>
      </c>
      <c r="B82" s="14">
        <v>-1.9607898347013153E-2</v>
      </c>
      <c r="C82" s="14">
        <v>1.0101073863401533E-2</v>
      </c>
      <c r="D82" s="14">
        <v>-4.9019998549087895E-2</v>
      </c>
      <c r="E82" s="14">
        <v>-9.5237294522805271E-2</v>
      </c>
    </row>
    <row r="83" spans="1:5" x14ac:dyDescent="0.3">
      <c r="A83" s="17">
        <v>43552</v>
      </c>
      <c r="B83" s="14">
        <v>-2.0000170231235903E-2</v>
      </c>
      <c r="C83" s="14">
        <v>3.0532784744963237E-7</v>
      </c>
      <c r="D83" s="14">
        <v>8.4210603552845598E-2</v>
      </c>
      <c r="E83" s="14">
        <v>9.8034520327570096E-3</v>
      </c>
    </row>
    <row r="84" spans="1:5" x14ac:dyDescent="0.3">
      <c r="A84" s="17">
        <v>43553</v>
      </c>
      <c r="B84" s="14">
        <v>-3.8095235851973275E-2</v>
      </c>
      <c r="C84" s="14">
        <v>1.0416890622818142E-2</v>
      </c>
      <c r="D84" s="14">
        <v>9.6154456811436972E-3</v>
      </c>
      <c r="E84" s="14">
        <v>-3.8835215329840023E-2</v>
      </c>
    </row>
    <row r="85" spans="1:5" x14ac:dyDescent="0.3">
      <c r="A85" s="17">
        <v>43554</v>
      </c>
      <c r="B85" s="14">
        <v>1.9417542040847557E-2</v>
      </c>
      <c r="C85" s="14">
        <v>9.9998798355669383E-3</v>
      </c>
      <c r="D85" s="14">
        <v>-2.9125888683334211E-2</v>
      </c>
      <c r="E85" s="14">
        <v>-7.6190774920610105E-2</v>
      </c>
    </row>
    <row r="86" spans="1:5" x14ac:dyDescent="0.3">
      <c r="A86" s="17">
        <v>43555</v>
      </c>
      <c r="B86" s="14">
        <v>-3.0302938085692843E-2</v>
      </c>
      <c r="C86" s="14">
        <v>-6.7961274741228928E-2</v>
      </c>
      <c r="D86" s="14">
        <v>2.9411466639187145E-2</v>
      </c>
      <c r="E86" s="14">
        <v>1.9417924235081818E-2</v>
      </c>
    </row>
    <row r="87" spans="1:5" x14ac:dyDescent="0.3">
      <c r="A87" s="17">
        <v>43556</v>
      </c>
      <c r="B87" s="14">
        <v>4.0403887546021755E-2</v>
      </c>
      <c r="C87" s="14">
        <v>2.94119403300106E-2</v>
      </c>
      <c r="D87" s="14">
        <v>-1.0101075703767615E-2</v>
      </c>
      <c r="E87" s="14">
        <v>9.9010178921481451E-3</v>
      </c>
    </row>
    <row r="88" spans="1:5" x14ac:dyDescent="0.3">
      <c r="A88" s="17">
        <v>43557</v>
      </c>
      <c r="B88" s="14">
        <v>2.0408082957817264E-2</v>
      </c>
      <c r="C88" s="14">
        <v>-9.999989044464086E-3</v>
      </c>
      <c r="D88" s="14">
        <v>-4.0404200502572318E-2</v>
      </c>
      <c r="E88" s="14">
        <v>-1.9229904034641865E-2</v>
      </c>
    </row>
    <row r="89" spans="1:5" x14ac:dyDescent="0.3">
      <c r="A89" s="17">
        <v>43558</v>
      </c>
      <c r="B89" s="14">
        <v>-9.999878206789159E-3</v>
      </c>
      <c r="C89" s="14">
        <v>3.9999798542984077E-2</v>
      </c>
      <c r="D89" s="14">
        <v>-2.0618283741517418E-2</v>
      </c>
      <c r="E89" s="14">
        <v>7.3683386570598586E-2</v>
      </c>
    </row>
    <row r="90" spans="1:5" x14ac:dyDescent="0.3">
      <c r="A90" s="17">
        <v>43559</v>
      </c>
      <c r="B90" s="14">
        <v>7.1428603225100362E-2</v>
      </c>
      <c r="C90" s="14">
        <v>-0.48979617291931032</v>
      </c>
      <c r="D90" s="14">
        <v>-7.7669563438227507E-2</v>
      </c>
      <c r="E90" s="14">
        <v>-7.7670126670266071E-2</v>
      </c>
    </row>
    <row r="91" spans="1:5" x14ac:dyDescent="0.3">
      <c r="A91" s="17">
        <v>43560</v>
      </c>
      <c r="B91" s="14">
        <v>3.960393677626084E-2</v>
      </c>
      <c r="C91" s="14">
        <v>5.1546400038013696E-2</v>
      </c>
      <c r="D91" s="14">
        <v>4.7777564349260615E-8</v>
      </c>
      <c r="E91" s="14">
        <v>4.0404111828026279E-2</v>
      </c>
    </row>
    <row r="92" spans="1:5" x14ac:dyDescent="0.3">
      <c r="A92" s="17">
        <v>43561</v>
      </c>
      <c r="B92" s="14">
        <v>-2.8571521273469846E-2</v>
      </c>
      <c r="C92" s="14">
        <v>2.3121361958367004E-7</v>
      </c>
      <c r="D92" s="14">
        <v>-2.0000324785350965E-2</v>
      </c>
      <c r="E92" s="14">
        <v>7.2165258490304529E-2</v>
      </c>
    </row>
    <row r="93" spans="1:5" x14ac:dyDescent="0.3">
      <c r="A93" s="17">
        <v>43562</v>
      </c>
      <c r="B93" s="14">
        <v>-7.3088966434653457E-8</v>
      </c>
      <c r="C93" s="14">
        <v>5.2083522790502768E-2</v>
      </c>
      <c r="D93" s="14">
        <v>-8.5714210587013562E-2</v>
      </c>
      <c r="E93" s="14">
        <v>-5.7143315931895033E-2</v>
      </c>
    </row>
    <row r="94" spans="1:5" x14ac:dyDescent="0.3">
      <c r="A94" s="17">
        <v>43563</v>
      </c>
      <c r="B94" s="14">
        <v>1.1937629507130509E-7</v>
      </c>
      <c r="C94" s="14">
        <v>-6.6666969253381447E-2</v>
      </c>
      <c r="D94" s="14">
        <v>-2.0408452289015111E-2</v>
      </c>
      <c r="E94" s="14">
        <v>-9.8028938591424586E-3</v>
      </c>
    </row>
    <row r="95" spans="1:5" x14ac:dyDescent="0.3">
      <c r="A95" s="17">
        <v>43564</v>
      </c>
      <c r="B95" s="14">
        <v>3.0000126298041385E-2</v>
      </c>
      <c r="C95" s="14">
        <v>2.3601847143339683E-8</v>
      </c>
      <c r="D95" s="14">
        <v>-3.2606001565405052E-7</v>
      </c>
      <c r="E95" s="14">
        <v>2.9411308713502837E-2</v>
      </c>
    </row>
    <row r="96" spans="1:5" x14ac:dyDescent="0.3">
      <c r="A96" s="17">
        <v>43565</v>
      </c>
      <c r="B96" s="14">
        <v>1.0100841790163795E-2</v>
      </c>
      <c r="C96" s="14">
        <v>-7.6922606525024029E-2</v>
      </c>
      <c r="D96" s="14">
        <v>6.3157743542544775E-2</v>
      </c>
      <c r="E96" s="14">
        <v>-4.9020044382346528E-2</v>
      </c>
    </row>
    <row r="97" spans="1:5" x14ac:dyDescent="0.3">
      <c r="A97" s="17">
        <v>43566</v>
      </c>
      <c r="B97" s="14">
        <v>-5.7142826131208468E-2</v>
      </c>
      <c r="C97" s="14">
        <v>0.94000053800870198</v>
      </c>
      <c r="D97" s="14">
        <v>9.4736328659880575E-2</v>
      </c>
      <c r="E97" s="14">
        <v>3.1579622196837187E-2</v>
      </c>
    </row>
    <row r="98" spans="1:5" x14ac:dyDescent="0.3">
      <c r="A98" s="17">
        <v>43567</v>
      </c>
      <c r="B98" s="14">
        <v>-6.6666684462544645E-2</v>
      </c>
      <c r="C98" s="14">
        <v>-6.8627406366330912E-2</v>
      </c>
      <c r="D98" s="14">
        <v>-4.7619571353577417E-2</v>
      </c>
      <c r="E98" s="14">
        <v>-3.8834346650810314E-2</v>
      </c>
    </row>
    <row r="99" spans="1:5" x14ac:dyDescent="0.3">
      <c r="A99" s="17">
        <v>43568</v>
      </c>
      <c r="B99" s="14">
        <v>-9.8038759803875664E-3</v>
      </c>
      <c r="C99" s="14">
        <v>-9.9011337123791066E-3</v>
      </c>
      <c r="D99" s="14">
        <v>2.0408160400809283E-2</v>
      </c>
      <c r="E99" s="14">
        <v>-6.7307651253838086E-2</v>
      </c>
    </row>
    <row r="100" spans="1:5" x14ac:dyDescent="0.3">
      <c r="A100" s="17">
        <v>43569</v>
      </c>
      <c r="B100" s="14">
        <v>4.1666702821183899E-2</v>
      </c>
      <c r="C100" s="14">
        <v>2.9702948935431461E-2</v>
      </c>
      <c r="D100" s="14">
        <v>4.1666759914109841E-2</v>
      </c>
      <c r="E100" s="14">
        <v>6.060651143284379E-2</v>
      </c>
    </row>
    <row r="101" spans="1:5" x14ac:dyDescent="0.3">
      <c r="A101" s="17">
        <v>43570</v>
      </c>
      <c r="B101" s="14">
        <v>9.7087014499208646E-3</v>
      </c>
      <c r="C101" s="14">
        <v>5.1020563753471304E-2</v>
      </c>
      <c r="D101" s="14">
        <v>9.3750333925295637E-2</v>
      </c>
      <c r="E101" s="14">
        <v>-9.9014671949028132E-3</v>
      </c>
    </row>
    <row r="102" spans="1:5" x14ac:dyDescent="0.3">
      <c r="A102" s="17">
        <v>43571</v>
      </c>
      <c r="B102" s="14">
        <v>9.7086024603321164E-3</v>
      </c>
      <c r="C102" s="14">
        <v>-3.0303103166703704E-2</v>
      </c>
      <c r="D102" s="14">
        <v>2.1053175130929969E-2</v>
      </c>
      <c r="E102" s="14">
        <v>-5.714268622689056E-2</v>
      </c>
    </row>
    <row r="103" spans="1:5" x14ac:dyDescent="0.3">
      <c r="A103" s="17">
        <v>43572</v>
      </c>
      <c r="B103" s="14">
        <v>-2.9999938052512998E-2</v>
      </c>
      <c r="C103" s="14">
        <v>7.2916519884353992E-2</v>
      </c>
      <c r="D103" s="14">
        <v>-3.9603878059783271E-2</v>
      </c>
      <c r="E103" s="14">
        <v>8.2474336646192858E-2</v>
      </c>
    </row>
    <row r="104" spans="1:5" x14ac:dyDescent="0.3">
      <c r="A104" s="17">
        <v>43573</v>
      </c>
      <c r="B104" s="14">
        <v>-4.0404051142573727E-2</v>
      </c>
      <c r="C104" s="14">
        <v>0.73195869172841044</v>
      </c>
      <c r="D104" s="14">
        <v>-3.846107135024035E-2</v>
      </c>
      <c r="E104" s="14">
        <v>-2.0408667021213023E-2</v>
      </c>
    </row>
    <row r="105" spans="1:5" x14ac:dyDescent="0.3">
      <c r="A105" s="17">
        <v>43574</v>
      </c>
      <c r="B105" s="14">
        <v>2.0408203728917051E-2</v>
      </c>
      <c r="C105" s="14">
        <v>8.421019863662127E-2</v>
      </c>
      <c r="D105" s="14">
        <v>5.0000506473760531E-2</v>
      </c>
      <c r="E105" s="14">
        <v>-3.1538509692730088E-7</v>
      </c>
    </row>
    <row r="106" spans="1:5" x14ac:dyDescent="0.3">
      <c r="A106" s="17">
        <v>43575</v>
      </c>
      <c r="B106" s="14">
        <v>1.9801964227286417E-2</v>
      </c>
      <c r="C106" s="14">
        <v>9.9998220177808239E-3</v>
      </c>
      <c r="D106" s="14">
        <v>-4.999990239724228E-2</v>
      </c>
      <c r="E106" s="14">
        <v>-1.0309145064803404E-2</v>
      </c>
    </row>
    <row r="107" spans="1:5" x14ac:dyDescent="0.3">
      <c r="A107" s="17">
        <v>43576</v>
      </c>
      <c r="B107" s="14">
        <v>3.0000037740002261E-2</v>
      </c>
      <c r="C107" s="14">
        <v>-9.6153237985004969E-3</v>
      </c>
      <c r="D107" s="14">
        <v>-2.0000179299764054E-2</v>
      </c>
      <c r="E107" s="14">
        <v>-2.5953342086548759E-7</v>
      </c>
    </row>
    <row r="108" spans="1:5" x14ac:dyDescent="0.3">
      <c r="A108" s="17">
        <v>43577</v>
      </c>
      <c r="B108" s="14">
        <v>-9.6154120964384582E-3</v>
      </c>
      <c r="C108" s="14">
        <v>-7.5513427622020401E-8</v>
      </c>
      <c r="D108" s="14">
        <v>-1.8940802914979571E-7</v>
      </c>
      <c r="E108" s="14">
        <v>5.0000224128242898E-2</v>
      </c>
    </row>
    <row r="109" spans="1:5" x14ac:dyDescent="0.3">
      <c r="A109" s="17">
        <v>43578</v>
      </c>
      <c r="B109" s="14">
        <v>-8.6538487002538189E-2</v>
      </c>
      <c r="C109" s="14">
        <v>1.2985642894314253E-7</v>
      </c>
      <c r="D109" s="14">
        <v>6.1855086812310889E-2</v>
      </c>
      <c r="E109" s="14">
        <v>2.4148027799597571E-7</v>
      </c>
    </row>
    <row r="110" spans="1:5" x14ac:dyDescent="0.3">
      <c r="A110" s="17">
        <v>43579</v>
      </c>
      <c r="B110" s="14">
        <v>8.2474166304610685E-2</v>
      </c>
      <c r="C110" s="14">
        <v>-9.7086434650468512E-3</v>
      </c>
      <c r="D110" s="14">
        <v>7.2164381660695165E-2</v>
      </c>
      <c r="E110" s="14">
        <v>-2.8570841152392057E-2</v>
      </c>
    </row>
    <row r="111" spans="1:5" x14ac:dyDescent="0.3">
      <c r="A111" s="17">
        <v>43580</v>
      </c>
      <c r="B111" s="14">
        <v>5.2631569229144359E-2</v>
      </c>
      <c r="C111" s="14">
        <v>-0.42857151946575822</v>
      </c>
      <c r="D111" s="14">
        <v>-5.000001890695549E-2</v>
      </c>
      <c r="E111" s="14">
        <v>7.291673909029428E-2</v>
      </c>
    </row>
    <row r="112" spans="1:5" x14ac:dyDescent="0.3">
      <c r="A112" s="17">
        <v>43581</v>
      </c>
      <c r="B112" s="14">
        <v>4.0000028891708617E-2</v>
      </c>
      <c r="C112" s="14">
        <v>-7.7669905622844593E-2</v>
      </c>
      <c r="D112" s="14">
        <v>-8.5714311304192159E-2</v>
      </c>
      <c r="E112" s="14">
        <v>5.0504593129482078E-2</v>
      </c>
    </row>
    <row r="113" spans="1:5" x14ac:dyDescent="0.3">
      <c r="A113" s="17">
        <v>43582</v>
      </c>
      <c r="B113" s="14">
        <v>-1.9417510621078882E-2</v>
      </c>
      <c r="C113" s="14">
        <v>-3.9603746666213469E-2</v>
      </c>
      <c r="D113" s="14">
        <v>0.10526341329162103</v>
      </c>
      <c r="E113" s="14">
        <v>-1.0417222324961006E-2</v>
      </c>
    </row>
    <row r="114" spans="1:5" x14ac:dyDescent="0.3">
      <c r="A114" s="17">
        <v>43583</v>
      </c>
      <c r="B114" s="14">
        <v>-7.7669936922877159E-2</v>
      </c>
      <c r="C114" s="14">
        <v>9.7086529732131055E-3</v>
      </c>
      <c r="D114" s="14">
        <v>-1.0203901974524143E-2</v>
      </c>
      <c r="E114" s="14">
        <v>-6.6666748239620044E-2</v>
      </c>
    </row>
    <row r="115" spans="1:5" x14ac:dyDescent="0.3">
      <c r="A115" s="17">
        <v>43584</v>
      </c>
      <c r="B115" s="14">
        <v>-1.941740000690606E-2</v>
      </c>
      <c r="C115" s="14">
        <v>-3.8834647643419484E-2</v>
      </c>
      <c r="D115" s="14">
        <v>-6.6666535709513641E-2</v>
      </c>
      <c r="E115" s="14">
        <v>-4.761999297638364E-2</v>
      </c>
    </row>
    <row r="116" spans="1:5" x14ac:dyDescent="0.3">
      <c r="A116" s="17">
        <v>43585</v>
      </c>
      <c r="B116" s="14">
        <v>6.3157966519865383E-2</v>
      </c>
      <c r="C116" s="14">
        <v>5.2083305071124686E-2</v>
      </c>
      <c r="D116" s="14">
        <v>-7.7669435763735639E-2</v>
      </c>
      <c r="E116" s="14">
        <v>3.0302602348566854E-2</v>
      </c>
    </row>
    <row r="117" spans="1:5" x14ac:dyDescent="0.3">
      <c r="A117" s="17">
        <v>43586</v>
      </c>
      <c r="B117" s="14">
        <v>-7.6190471178649188E-2</v>
      </c>
      <c r="C117" s="14">
        <v>9.803783250699194E-3</v>
      </c>
      <c r="D117" s="14">
        <v>-1.9230540869267343E-2</v>
      </c>
      <c r="E117" s="14">
        <v>2.9412051030555331E-2</v>
      </c>
    </row>
    <row r="118" spans="1:5" x14ac:dyDescent="0.3">
      <c r="A118" s="17">
        <v>43587</v>
      </c>
      <c r="B118" s="14">
        <v>4.0000102993045017E-2</v>
      </c>
      <c r="C118" s="14">
        <v>2.0833334594179131E-2</v>
      </c>
      <c r="D118" s="14">
        <v>7.368398478689886E-2</v>
      </c>
      <c r="E118" s="14">
        <v>-5.825210565746064E-2</v>
      </c>
    </row>
    <row r="119" spans="1:5" x14ac:dyDescent="0.3">
      <c r="A119" s="17">
        <v>43588</v>
      </c>
      <c r="B119" s="14">
        <v>-2.8846070517210776E-2</v>
      </c>
      <c r="C119" s="14">
        <v>7.3684194432599437E-2</v>
      </c>
      <c r="D119" s="14">
        <v>3.1250330009052751E-2</v>
      </c>
      <c r="E119" s="14">
        <v>-4.8076927716415807E-2</v>
      </c>
    </row>
    <row r="120" spans="1:5" x14ac:dyDescent="0.3">
      <c r="A120" s="17">
        <v>43589</v>
      </c>
      <c r="B120" s="14">
        <v>1.9801981545578329E-2</v>
      </c>
      <c r="C120" s="14">
        <v>-1.0309351956360513E-2</v>
      </c>
      <c r="D120" s="14">
        <v>-8.5714597582449814E-2</v>
      </c>
      <c r="E120" s="14">
        <v>1.0526524457600939E-2</v>
      </c>
    </row>
    <row r="121" spans="1:5" x14ac:dyDescent="0.3">
      <c r="A121" s="17">
        <v>43590</v>
      </c>
      <c r="B121" s="14">
        <v>1.0526342670331035E-2</v>
      </c>
      <c r="C121" s="14">
        <v>1.8860765282902037E-7</v>
      </c>
      <c r="D121" s="14">
        <v>-3.3952074818266453E-7</v>
      </c>
      <c r="E121" s="14">
        <v>-3.0612175310603784E-2</v>
      </c>
    </row>
    <row r="122" spans="1:5" x14ac:dyDescent="0.3">
      <c r="A122" s="17">
        <v>43591</v>
      </c>
      <c r="B122" s="14">
        <v>-5.9405998371804158E-2</v>
      </c>
      <c r="C122" s="14">
        <v>-4.0404446079675527E-2</v>
      </c>
      <c r="D122" s="14">
        <v>2.0408178714460545E-2</v>
      </c>
      <c r="E122" s="14">
        <v>-9.9991682939953863E-3</v>
      </c>
    </row>
    <row r="123" spans="1:5" x14ac:dyDescent="0.3">
      <c r="A123" s="17">
        <v>43592</v>
      </c>
      <c r="B123" s="14">
        <v>3.9603918158988671E-2</v>
      </c>
      <c r="C123" s="14">
        <v>9.9008827874436101E-3</v>
      </c>
      <c r="D123" s="14">
        <v>2.105230536604763E-2</v>
      </c>
      <c r="E123" s="14">
        <v>-6.8627122643580507E-2</v>
      </c>
    </row>
    <row r="124" spans="1:5" x14ac:dyDescent="0.3">
      <c r="A124" s="17">
        <v>43593</v>
      </c>
      <c r="B124" s="14">
        <v>4.1237105944778474E-2</v>
      </c>
      <c r="C124" s="14">
        <v>-7.7670029762231363E-2</v>
      </c>
      <c r="D124" s="14">
        <v>-3.9215235901547851E-2</v>
      </c>
      <c r="E124" s="14">
        <v>-9.5239993887127339E-3</v>
      </c>
    </row>
    <row r="125" spans="1:5" x14ac:dyDescent="0.3">
      <c r="A125" s="17">
        <v>43594</v>
      </c>
      <c r="B125" s="14">
        <v>-6.730772587071876E-2</v>
      </c>
      <c r="C125" s="14">
        <v>3.0612396720372193E-2</v>
      </c>
      <c r="D125" s="14">
        <v>-1.9607918944187785E-2</v>
      </c>
      <c r="E125" s="14">
        <v>1.0308759987366578E-2</v>
      </c>
    </row>
    <row r="126" spans="1:5" x14ac:dyDescent="0.3">
      <c r="A126" s="17">
        <v>43595</v>
      </c>
      <c r="B126" s="14">
        <v>-1.9802043385739543E-2</v>
      </c>
      <c r="C126" s="14">
        <v>1.9607762544149754E-2</v>
      </c>
      <c r="D126" s="14">
        <v>1.0100553540590251E-2</v>
      </c>
      <c r="E126" s="14">
        <v>4.0404655060232608E-2</v>
      </c>
    </row>
    <row r="127" spans="1:5" x14ac:dyDescent="0.3">
      <c r="A127" s="17">
        <v>43596</v>
      </c>
      <c r="B127" s="14">
        <v>1.9417496191914685E-2</v>
      </c>
      <c r="C127" s="14">
        <v>3.1250045098268009E-2</v>
      </c>
      <c r="D127" s="14">
        <v>-3.062394970942961E-8</v>
      </c>
      <c r="E127" s="14">
        <v>1.04169047945466E-2</v>
      </c>
    </row>
    <row r="128" spans="1:5" x14ac:dyDescent="0.3">
      <c r="A128" s="17">
        <v>43597</v>
      </c>
      <c r="B128" s="14">
        <v>4.1666654948048443E-2</v>
      </c>
      <c r="C128" s="14">
        <v>-2.1100107405747082E-7</v>
      </c>
      <c r="D128" s="14">
        <v>3.4100455281738107E-7</v>
      </c>
      <c r="E128" s="14">
        <v>1.0526276237697418E-2</v>
      </c>
    </row>
    <row r="129" spans="1:5" x14ac:dyDescent="0.3">
      <c r="A129" s="17">
        <v>43598</v>
      </c>
      <c r="B129" s="14">
        <v>9.4736903245035808E-2</v>
      </c>
      <c r="C129" s="14">
        <v>3.1206023276553196E-7</v>
      </c>
      <c r="D129" s="14">
        <v>-5.0000153590419094E-2</v>
      </c>
      <c r="E129" s="14">
        <v>6.0605939359478E-2</v>
      </c>
    </row>
    <row r="130" spans="1:5" x14ac:dyDescent="0.3">
      <c r="A130" s="17">
        <v>43599</v>
      </c>
      <c r="B130" s="14">
        <v>-4.7619035744621896E-2</v>
      </c>
      <c r="C130" s="14">
        <v>-1.9607876262673574E-2</v>
      </c>
      <c r="D130" s="14">
        <v>7.2165177473321185E-2</v>
      </c>
      <c r="E130" s="14">
        <v>6.3158137789519619E-2</v>
      </c>
    </row>
    <row r="131" spans="1:5" x14ac:dyDescent="0.3">
      <c r="A131" s="17">
        <v>43600</v>
      </c>
      <c r="B131" s="14">
        <v>-9.900903260423255E-3</v>
      </c>
      <c r="C131" s="14">
        <v>0.10526300533785715</v>
      </c>
      <c r="D131" s="14">
        <v>-3.7864985280577912E-7</v>
      </c>
      <c r="E131" s="14">
        <v>-8.6538107777101692E-2</v>
      </c>
    </row>
    <row r="132" spans="1:5" x14ac:dyDescent="0.3">
      <c r="A132" s="17">
        <v>43601</v>
      </c>
      <c r="B132" s="14">
        <v>6.1855615614957227E-2</v>
      </c>
      <c r="C132" s="14">
        <v>2.9702924112918749E-2</v>
      </c>
      <c r="D132" s="14">
        <v>2.0000081428552807E-2</v>
      </c>
      <c r="E132" s="14">
        <v>2.040810137212401E-2</v>
      </c>
    </row>
    <row r="133" spans="1:5" x14ac:dyDescent="0.3">
      <c r="A133" s="17">
        <v>43602</v>
      </c>
      <c r="B133" s="14">
        <v>4.0404071939383668E-2</v>
      </c>
      <c r="C133" s="14">
        <v>-5.7692377144951457E-2</v>
      </c>
      <c r="D133" s="14">
        <v>-1.9999902996648222E-2</v>
      </c>
      <c r="E133" s="14">
        <v>-5.8252621029438401E-2</v>
      </c>
    </row>
    <row r="134" spans="1:5" x14ac:dyDescent="0.3">
      <c r="A134" s="17">
        <v>43603</v>
      </c>
      <c r="B134" s="14">
        <v>-5.7142796865301104E-2</v>
      </c>
      <c r="C134" s="14">
        <v>6.0605867963525739E-2</v>
      </c>
      <c r="D134" s="14">
        <v>-1.0416173800447237E-2</v>
      </c>
      <c r="E134" s="14">
        <v>7.2164725469435975E-2</v>
      </c>
    </row>
    <row r="135" spans="1:5" x14ac:dyDescent="0.3">
      <c r="A135" s="17">
        <v>43604</v>
      </c>
      <c r="B135" s="14">
        <v>-5.0000024196343529E-2</v>
      </c>
      <c r="C135" s="14">
        <v>-7.6923089397346822E-2</v>
      </c>
      <c r="D135" s="14">
        <v>2.0618684511409802E-2</v>
      </c>
      <c r="E135" s="14">
        <v>1.3875855287004413E-7</v>
      </c>
    </row>
    <row r="136" spans="1:5" x14ac:dyDescent="0.3">
      <c r="A136" s="17">
        <v>43605</v>
      </c>
      <c r="B136" s="14">
        <v>-5.7692435005404774E-2</v>
      </c>
      <c r="C136" s="14">
        <v>3.1579048354050343E-2</v>
      </c>
      <c r="D136" s="14">
        <v>3.1578826048628938E-2</v>
      </c>
      <c r="E136" s="14">
        <v>-9.5235625235950971E-3</v>
      </c>
    </row>
    <row r="137" spans="1:5" x14ac:dyDescent="0.3">
      <c r="A137" s="17">
        <v>43606</v>
      </c>
      <c r="B137" s="14">
        <v>-2.9999970737378256E-2</v>
      </c>
      <c r="C137" s="14">
        <v>-1.0000014377761879E-2</v>
      </c>
      <c r="D137" s="14">
        <v>-6.7307818196163272E-2</v>
      </c>
      <c r="E137" s="14">
        <v>-1.9802477224453052E-2</v>
      </c>
    </row>
    <row r="138" spans="1:5" x14ac:dyDescent="0.3">
      <c r="A138" s="17">
        <v>43607</v>
      </c>
      <c r="B138" s="14">
        <v>3.0000029177763343E-2</v>
      </c>
      <c r="C138" s="14">
        <v>1.0235153324877899E-7</v>
      </c>
      <c r="D138" s="14">
        <v>7.1428502966190299E-2</v>
      </c>
      <c r="E138" s="14">
        <v>4.210469743739953E-2</v>
      </c>
    </row>
    <row r="139" spans="1:5" x14ac:dyDescent="0.3">
      <c r="A139" s="17">
        <v>43608</v>
      </c>
      <c r="B139" s="14">
        <v>-1.9417459619854416E-2</v>
      </c>
      <c r="C139" s="14">
        <v>9.6155583013330936E-3</v>
      </c>
      <c r="D139" s="14">
        <v>-2.9412041154188939E-2</v>
      </c>
      <c r="E139" s="14">
        <v>-9.9996003033470116E-3</v>
      </c>
    </row>
    <row r="140" spans="1:5" x14ac:dyDescent="0.3">
      <c r="A140" s="17">
        <v>43609</v>
      </c>
      <c r="B140" s="14">
        <v>-7.7669894666066996E-2</v>
      </c>
      <c r="C140" s="14">
        <v>0</v>
      </c>
      <c r="D140" s="14">
        <v>1.0204389840849704E-2</v>
      </c>
      <c r="E140" s="14">
        <v>8.2474320982746985E-2</v>
      </c>
    </row>
    <row r="141" spans="1:5" x14ac:dyDescent="0.3">
      <c r="A141" s="17">
        <v>43610</v>
      </c>
      <c r="B141" s="14">
        <v>1.0101014847837764E-2</v>
      </c>
      <c r="C141" s="14">
        <v>-9.5235960039636858E-3</v>
      </c>
      <c r="D141" s="14">
        <v>9.4736628478026885E-2</v>
      </c>
      <c r="E141" s="14">
        <v>-7.6923382682529406E-2</v>
      </c>
    </row>
    <row r="142" spans="1:5" x14ac:dyDescent="0.3">
      <c r="A142" s="17">
        <v>43611</v>
      </c>
      <c r="B142" s="14">
        <v>4.2105307935103475E-2</v>
      </c>
      <c r="C142" s="14">
        <v>5.2083527757447623E-2</v>
      </c>
      <c r="D142" s="14">
        <v>1.0100549636270051E-2</v>
      </c>
      <c r="E142" s="14">
        <v>-1.0416581536410341E-2</v>
      </c>
    </row>
    <row r="143" spans="1:5" x14ac:dyDescent="0.3">
      <c r="A143" s="17">
        <v>43612</v>
      </c>
      <c r="B143" s="14">
        <v>-2.0408193148367726E-2</v>
      </c>
      <c r="C143" s="14">
        <v>-2.0408480062736434E-2</v>
      </c>
      <c r="D143" s="14">
        <v>4.0816555786855169E-2</v>
      </c>
      <c r="E143" s="14">
        <v>-8.6538396508076709E-2</v>
      </c>
    </row>
    <row r="144" spans="1:5" x14ac:dyDescent="0.3">
      <c r="A144" s="17">
        <v>43613</v>
      </c>
      <c r="B144" s="14">
        <v>5.6661207725738905E-8</v>
      </c>
      <c r="C144" s="14">
        <v>-2.0202223232990701E-2</v>
      </c>
      <c r="D144" s="14">
        <v>5.1546760567697358E-2</v>
      </c>
      <c r="E144" s="14">
        <v>-4.0404270560347788E-2</v>
      </c>
    </row>
    <row r="145" spans="1:5" x14ac:dyDescent="0.3">
      <c r="A145" s="17">
        <v>43614</v>
      </c>
      <c r="B145" s="14">
        <v>-9.7088365317793413E-3</v>
      </c>
      <c r="C145" s="14">
        <v>-2.8571297953020158E-2</v>
      </c>
      <c r="D145" s="14">
        <v>-6.6666295962671374E-2</v>
      </c>
      <c r="E145" s="14">
        <v>2.0202100651875998E-2</v>
      </c>
    </row>
    <row r="146" spans="1:5" x14ac:dyDescent="0.3">
      <c r="A146" s="17">
        <v>43615</v>
      </c>
      <c r="B146" s="14">
        <v>7.2546570084597306E-8</v>
      </c>
      <c r="C146" s="14">
        <v>-6.6666878522770645E-2</v>
      </c>
      <c r="D146" s="14">
        <v>2.0202449109697707E-2</v>
      </c>
      <c r="E146" s="14">
        <v>-1.0101044014995231E-2</v>
      </c>
    </row>
    <row r="147" spans="1:5" x14ac:dyDescent="0.3">
      <c r="A147" s="17">
        <v>43616</v>
      </c>
      <c r="B147" s="14">
        <v>1.0526288050078714E-2</v>
      </c>
      <c r="C147" s="14">
        <v>5.1020457430180022E-2</v>
      </c>
      <c r="D147" s="14">
        <v>-2.1872665134647917E-7</v>
      </c>
      <c r="E147" s="14">
        <v>-5.7143018530244949E-2</v>
      </c>
    </row>
    <row r="148" spans="1:5" x14ac:dyDescent="0.3">
      <c r="A148" s="17">
        <v>43617</v>
      </c>
      <c r="B148" s="14">
        <v>3.9999971786605304E-2</v>
      </c>
      <c r="C148" s="14">
        <v>-9.615532153217643E-3</v>
      </c>
      <c r="D148" s="14">
        <v>-6.7307808576862138E-2</v>
      </c>
      <c r="E148" s="14">
        <v>1.0417283644619912E-2</v>
      </c>
    </row>
    <row r="149" spans="1:5" x14ac:dyDescent="0.3">
      <c r="A149" s="17">
        <v>43618</v>
      </c>
      <c r="B149" s="14">
        <v>1.0100998484228407E-2</v>
      </c>
      <c r="C149" s="14">
        <v>-2.9703215442501651E-2</v>
      </c>
      <c r="D149" s="14">
        <v>5.0000334220591025E-2</v>
      </c>
      <c r="E149" s="14">
        <v>6.3157972439415566E-2</v>
      </c>
    </row>
    <row r="150" spans="1:5" x14ac:dyDescent="0.3">
      <c r="A150" s="17">
        <v>43619</v>
      </c>
      <c r="B150" s="14">
        <v>4.1666686146261123E-2</v>
      </c>
      <c r="C150" s="14">
        <v>4.1666829137147365E-2</v>
      </c>
      <c r="D150" s="14">
        <v>-5.8823626528011541E-2</v>
      </c>
      <c r="E150" s="14">
        <v>1.0526364026618662E-2</v>
      </c>
    </row>
    <row r="151" spans="1:5" x14ac:dyDescent="0.3">
      <c r="A151" s="17">
        <v>43620</v>
      </c>
      <c r="B151" s="14">
        <v>6.1855634643845248E-2</v>
      </c>
      <c r="C151" s="14">
        <v>2.0618749056393604E-2</v>
      </c>
      <c r="D151" s="14">
        <v>9.8037836031112935E-3</v>
      </c>
      <c r="E151" s="14">
        <v>4.2105758355743816E-2</v>
      </c>
    </row>
    <row r="152" spans="1:5" x14ac:dyDescent="0.3">
      <c r="A152" s="17">
        <v>43621</v>
      </c>
      <c r="B152" s="14">
        <v>-2.9411624949602699E-2</v>
      </c>
      <c r="C152" s="14">
        <v>-3.9215975714460005E-2</v>
      </c>
      <c r="D152" s="14">
        <v>-1.0204314563600159E-2</v>
      </c>
      <c r="E152" s="14">
        <v>-1.9802009083936811E-2</v>
      </c>
    </row>
    <row r="153" spans="1:5" x14ac:dyDescent="0.3">
      <c r="A153" s="17">
        <v>43622</v>
      </c>
      <c r="B153" s="14">
        <v>2.9702895837776744E-2</v>
      </c>
      <c r="C153" s="14">
        <v>2.0408298025622384E-2</v>
      </c>
      <c r="D153" s="14">
        <v>2.97026860498526E-2</v>
      </c>
      <c r="E153" s="14">
        <v>4.0816205876357925E-2</v>
      </c>
    </row>
    <row r="154" spans="1:5" x14ac:dyDescent="0.3">
      <c r="A154" s="17">
        <v>43623</v>
      </c>
      <c r="B154" s="14">
        <v>8.3333374492154944E-2</v>
      </c>
      <c r="C154" s="14">
        <v>9.7090593492654698E-3</v>
      </c>
      <c r="D154" s="14">
        <v>-3.0303089079854462E-2</v>
      </c>
      <c r="E154" s="14">
        <v>4.0403413021458334E-2</v>
      </c>
    </row>
    <row r="155" spans="1:5" x14ac:dyDescent="0.3">
      <c r="A155" s="17">
        <v>43624</v>
      </c>
      <c r="B155" s="14">
        <v>-7.6923055980007815E-2</v>
      </c>
      <c r="C155" s="14">
        <v>-7.766978799699209E-2</v>
      </c>
      <c r="D155" s="14">
        <v>5.1546090006231227E-2</v>
      </c>
      <c r="E155" s="14">
        <v>-2.0618816950184193E-2</v>
      </c>
    </row>
    <row r="156" spans="1:5" x14ac:dyDescent="0.3">
      <c r="A156" s="17">
        <v>43625</v>
      </c>
      <c r="B156" s="14">
        <v>3.9999978040345274E-2</v>
      </c>
      <c r="C156" s="14">
        <v>2.0408386462318351E-2</v>
      </c>
      <c r="D156" s="14">
        <v>-9.5238179753857288E-2</v>
      </c>
      <c r="E156" s="14">
        <v>-2.9702941369999625E-2</v>
      </c>
    </row>
    <row r="157" spans="1:5" x14ac:dyDescent="0.3">
      <c r="A157" s="17">
        <v>43626</v>
      </c>
      <c r="B157" s="14">
        <v>-2.9999938052512998E-2</v>
      </c>
      <c r="C157" s="14">
        <v>3.9999956605554887E-2</v>
      </c>
      <c r="D157" s="14">
        <v>6.2500224994006093E-2</v>
      </c>
      <c r="E157" s="14">
        <v>1.0416542822512254E-2</v>
      </c>
    </row>
    <row r="158" spans="1:5" x14ac:dyDescent="0.3">
      <c r="A158" s="17">
        <v>43627</v>
      </c>
      <c r="B158" s="14">
        <v>0</v>
      </c>
      <c r="C158" s="14">
        <v>3.0303136585074997E-2</v>
      </c>
      <c r="D158" s="14">
        <v>-4.854408333483573E-2</v>
      </c>
      <c r="E158" s="14">
        <v>-4.0403872329709101E-2</v>
      </c>
    </row>
    <row r="159" spans="1:5" x14ac:dyDescent="0.3">
      <c r="A159" s="17">
        <v>43628</v>
      </c>
      <c r="B159" s="14">
        <v>6.0605909835549143E-2</v>
      </c>
      <c r="C159" s="14">
        <v>7.142909150295873E-2</v>
      </c>
      <c r="D159" s="14">
        <v>8.2473886290383769E-2</v>
      </c>
      <c r="E159" s="14">
        <v>-4.0403945497948013E-2</v>
      </c>
    </row>
    <row r="160" spans="1:5" x14ac:dyDescent="0.3">
      <c r="A160" s="17">
        <v>43629</v>
      </c>
      <c r="B160" s="14">
        <v>-2.8846115641886882E-2</v>
      </c>
      <c r="C160" s="14">
        <v>-3.9999986764861273E-2</v>
      </c>
      <c r="D160" s="14">
        <v>-9.6156107944904701E-3</v>
      </c>
      <c r="E160" s="14">
        <v>1.9608327063124875E-2</v>
      </c>
    </row>
    <row r="161" spans="1:5" x14ac:dyDescent="0.3">
      <c r="A161" s="17">
        <v>43630</v>
      </c>
      <c r="B161" s="14">
        <v>-6.6649812446861745E-8</v>
      </c>
      <c r="C161" s="14">
        <v>-5.7692294464007032E-2</v>
      </c>
      <c r="D161" s="14">
        <v>3.1250033830361179E-2</v>
      </c>
      <c r="E161" s="14">
        <v>-7.7669670196110929E-2</v>
      </c>
    </row>
    <row r="162" spans="1:5" x14ac:dyDescent="0.3">
      <c r="A162" s="17">
        <v>43631</v>
      </c>
      <c r="B162" s="14">
        <v>-1.0416683637904156E-2</v>
      </c>
      <c r="C162" s="14">
        <v>9.473689172359423E-2</v>
      </c>
      <c r="D162" s="14">
        <v>-2.9411365197477002E-2</v>
      </c>
      <c r="E162" s="14">
        <v>3.1578732722409297E-2</v>
      </c>
    </row>
    <row r="163" spans="1:5" x14ac:dyDescent="0.3">
      <c r="A163" s="17">
        <v>43632</v>
      </c>
      <c r="B163" s="14">
        <v>-7.6923046461536693E-2</v>
      </c>
      <c r="C163" s="14">
        <v>1.9999823241950487E-2</v>
      </c>
      <c r="D163" s="14">
        <v>3.1579162505453118E-2</v>
      </c>
      <c r="E163" s="14">
        <v>4.0815871060471576E-2</v>
      </c>
    </row>
    <row r="164" spans="1:5" x14ac:dyDescent="0.3">
      <c r="A164" s="17">
        <v>43633</v>
      </c>
      <c r="B164" s="14">
        <v>8.2474139830811088E-2</v>
      </c>
      <c r="C164" s="14">
        <v>-8.6538472421935242E-2</v>
      </c>
      <c r="D164" s="14">
        <v>-3.9215588555615355E-2</v>
      </c>
      <c r="E164" s="14">
        <v>6.1855700015697845E-2</v>
      </c>
    </row>
    <row r="165" spans="1:5" x14ac:dyDescent="0.3">
      <c r="A165" s="17">
        <v>43634</v>
      </c>
      <c r="B165" s="14">
        <v>1.9417417107497892E-2</v>
      </c>
      <c r="C165" s="14">
        <v>-6.8627467934502029E-2</v>
      </c>
      <c r="D165" s="14">
        <v>5.1020893538147538E-2</v>
      </c>
      <c r="E165" s="14">
        <v>2.1052187118518528E-2</v>
      </c>
    </row>
    <row r="166" spans="1:5" x14ac:dyDescent="0.3">
      <c r="A166" s="17">
        <v>43635</v>
      </c>
      <c r="B166" s="14">
        <v>-9.5238105068244483E-2</v>
      </c>
      <c r="C166" s="14">
        <v>-2.8571607458791171E-2</v>
      </c>
      <c r="D166" s="14">
        <v>-7.6190309295170677E-2</v>
      </c>
      <c r="E166" s="14">
        <v>9.4737183458500906E-2</v>
      </c>
    </row>
    <row r="167" spans="1:5" x14ac:dyDescent="0.3">
      <c r="A167" s="17">
        <v>43636</v>
      </c>
      <c r="B167" s="14">
        <v>-1.9802160136903502E-2</v>
      </c>
      <c r="C167" s="14">
        <v>7.291692141834516E-2</v>
      </c>
      <c r="D167" s="14">
        <v>-6.796177816155613E-2</v>
      </c>
      <c r="E167" s="14">
        <v>-9.6157843604993687E-3</v>
      </c>
    </row>
    <row r="168" spans="1:5" x14ac:dyDescent="0.3">
      <c r="A168" s="17">
        <v>43637</v>
      </c>
      <c r="B168" s="14">
        <v>-6.7307659988393609E-2</v>
      </c>
      <c r="C168" s="14">
        <v>5.102043105635623E-2</v>
      </c>
      <c r="D168" s="14">
        <v>6.0605542634638132E-2</v>
      </c>
      <c r="E168" s="14">
        <v>6.3158106390400981E-2</v>
      </c>
    </row>
    <row r="169" spans="1:5" x14ac:dyDescent="0.3">
      <c r="A169" s="17">
        <v>43638</v>
      </c>
      <c r="B169" s="14">
        <v>4.2105280759535013E-2</v>
      </c>
      <c r="C169" s="14">
        <v>-8.6538489999999912E-2</v>
      </c>
      <c r="D169" s="14">
        <v>5.0505077312197555E-2</v>
      </c>
      <c r="E169" s="14">
        <v>-3.0612470959279658E-2</v>
      </c>
    </row>
    <row r="170" spans="1:5" x14ac:dyDescent="0.3">
      <c r="A170" s="17">
        <v>43639</v>
      </c>
      <c r="B170" s="14">
        <v>1.0416570358946498E-2</v>
      </c>
      <c r="C170" s="14">
        <v>1.9608065251683238E-2</v>
      </c>
      <c r="D170" s="14">
        <v>-1.0204351899304021E-2</v>
      </c>
      <c r="E170" s="14">
        <v>9.8044106900883055E-3</v>
      </c>
    </row>
    <row r="171" spans="1:5" x14ac:dyDescent="0.3">
      <c r="A171" s="17">
        <v>43640</v>
      </c>
      <c r="B171" s="14">
        <v>-9.523810398699617E-2</v>
      </c>
      <c r="C171" s="14">
        <v>6.315823285904365E-2</v>
      </c>
      <c r="D171" s="14">
        <v>-5.0503736370721697E-7</v>
      </c>
      <c r="E171" s="14">
        <v>-2.3235495982820709E-7</v>
      </c>
    </row>
    <row r="172" spans="1:5" x14ac:dyDescent="0.3">
      <c r="A172" s="17">
        <v>43641</v>
      </c>
      <c r="B172" s="14">
        <v>-4.7619002781875364E-2</v>
      </c>
      <c r="C172" s="14">
        <v>4.2105313802588418E-2</v>
      </c>
      <c r="D172" s="14">
        <v>-2.9126611999782837E-2</v>
      </c>
      <c r="E172" s="14">
        <v>-2.0617915796311559E-2</v>
      </c>
    </row>
    <row r="173" spans="1:5" x14ac:dyDescent="0.3">
      <c r="A173" s="17">
        <v>43642</v>
      </c>
      <c r="B173" s="14">
        <v>8.4210578141887371E-2</v>
      </c>
      <c r="C173" s="14">
        <v>-4.9019786461369397E-2</v>
      </c>
      <c r="D173" s="14">
        <v>2.0618717233669814E-2</v>
      </c>
      <c r="E173" s="14">
        <v>-3.846217836857968E-2</v>
      </c>
    </row>
    <row r="174" spans="1:5" x14ac:dyDescent="0.3">
      <c r="A174" s="17">
        <v>43643</v>
      </c>
      <c r="B174" s="14">
        <v>4.0404216518584501E-2</v>
      </c>
      <c r="C174" s="14">
        <v>-5.8252847443228783E-2</v>
      </c>
      <c r="D174" s="14">
        <v>7.2917618264793482E-2</v>
      </c>
      <c r="E174" s="14">
        <v>-6.7961085339092397E-2</v>
      </c>
    </row>
    <row r="175" spans="1:5" x14ac:dyDescent="0.3">
      <c r="A175" s="17">
        <v>43644</v>
      </c>
      <c r="B175" s="14">
        <v>4.123704281474927E-2</v>
      </c>
      <c r="C175" s="14">
        <v>-6.7961068697693805E-2</v>
      </c>
      <c r="D175" s="14">
        <v>-7.6190292893307254E-2</v>
      </c>
      <c r="E175" s="14">
        <v>1.980193461210189E-2</v>
      </c>
    </row>
    <row r="176" spans="1:5" x14ac:dyDescent="0.3">
      <c r="A176" s="17">
        <v>43645</v>
      </c>
      <c r="B176" s="14">
        <v>3.0302947753900966E-2</v>
      </c>
      <c r="C176" s="14">
        <v>8.4210640851316798E-2</v>
      </c>
      <c r="D176" s="14">
        <v>-7.6923342744678935E-2</v>
      </c>
      <c r="E176" s="14">
        <v>2.1053123294251241E-2</v>
      </c>
    </row>
    <row r="177" spans="1:5" x14ac:dyDescent="0.3">
      <c r="A177" s="17">
        <v>43646</v>
      </c>
      <c r="B177" s="14">
        <v>-2.061845822307895E-2</v>
      </c>
      <c r="C177" s="14">
        <v>9.6153772065961096E-3</v>
      </c>
      <c r="D177" s="14">
        <v>-3.2141468697677311E-7</v>
      </c>
      <c r="E177" s="14">
        <v>1.941717388576647E-2</v>
      </c>
    </row>
    <row r="178" spans="1:5" x14ac:dyDescent="0.3">
      <c r="A178" s="17">
        <v>43647</v>
      </c>
      <c r="B178" s="14">
        <v>2.1052703325268096E-2</v>
      </c>
      <c r="C178" s="14">
        <v>3.9603973892463396E-2</v>
      </c>
      <c r="D178" s="14">
        <v>1.020398478644724E-2</v>
      </c>
      <c r="E178" s="14">
        <v>-2.9126068709552144E-2</v>
      </c>
    </row>
    <row r="179" spans="1:5" x14ac:dyDescent="0.3">
      <c r="A179" s="17">
        <v>43648</v>
      </c>
      <c r="B179" s="14">
        <v>-3.9999936875031561E-2</v>
      </c>
      <c r="C179" s="14">
        <v>1.0100990054437986E-2</v>
      </c>
      <c r="D179" s="14">
        <v>2.9999865330744502E-2</v>
      </c>
      <c r="E179" s="14">
        <v>6.3157744240790459E-2</v>
      </c>
    </row>
    <row r="180" spans="1:5" x14ac:dyDescent="0.3">
      <c r="A180" s="17">
        <v>43649</v>
      </c>
      <c r="B180" s="14">
        <v>1.9417408545137738E-2</v>
      </c>
      <c r="C180" s="14">
        <v>2.0618607695191526E-2</v>
      </c>
      <c r="D180" s="14">
        <v>4.0403846127417875E-2</v>
      </c>
      <c r="E180" s="14">
        <v>3.0000817632066079E-2</v>
      </c>
    </row>
    <row r="181" spans="1:5" x14ac:dyDescent="0.3">
      <c r="A181" s="17">
        <v>43650</v>
      </c>
      <c r="B181" s="14">
        <v>0</v>
      </c>
      <c r="C181" s="14">
        <v>6.1855891523093787E-2</v>
      </c>
      <c r="D181" s="14">
        <v>-7.7669858355480237E-2</v>
      </c>
      <c r="E181" s="14">
        <v>4.1666217105777115E-2</v>
      </c>
    </row>
    <row r="182" spans="1:5" x14ac:dyDescent="0.3">
      <c r="A182" s="17">
        <v>43651</v>
      </c>
      <c r="B182" s="14">
        <v>-5.9405973151498426E-2</v>
      </c>
      <c r="C182" s="14">
        <v>8.3333088551329704E-2</v>
      </c>
      <c r="D182" s="14">
        <v>8.2474444829546689E-2</v>
      </c>
      <c r="E182" s="14">
        <v>-4.8543302467467075E-2</v>
      </c>
    </row>
    <row r="183" spans="1:5" x14ac:dyDescent="0.3">
      <c r="A183" s="17">
        <v>43652</v>
      </c>
      <c r="B183" s="14">
        <v>-2.9411686941168691E-2</v>
      </c>
      <c r="C183" s="14">
        <v>-1.9417766120608304E-2</v>
      </c>
      <c r="D183" s="14">
        <v>4.1667054774842782E-2</v>
      </c>
      <c r="E183" s="14">
        <v>6.1855263104174441E-2</v>
      </c>
    </row>
    <row r="184" spans="1:5" x14ac:dyDescent="0.3">
      <c r="A184" s="17">
        <v>43653</v>
      </c>
      <c r="B184" s="14">
        <v>5.2631560924996101E-2</v>
      </c>
      <c r="C184" s="14">
        <v>-3.8095240474528169E-2</v>
      </c>
      <c r="D184" s="14">
        <v>3.0928038333314589E-2</v>
      </c>
      <c r="E184" s="14">
        <v>-6.6666435022744497E-2</v>
      </c>
    </row>
    <row r="185" spans="1:5" x14ac:dyDescent="0.3">
      <c r="A185" s="17">
        <v>43654</v>
      </c>
      <c r="B185" s="14">
        <v>2.0618505380605168E-2</v>
      </c>
      <c r="C185" s="14">
        <v>-8.5714531940275007E-2</v>
      </c>
      <c r="D185" s="14">
        <v>5.0505218988614153E-2</v>
      </c>
      <c r="E185" s="14">
        <v>1.999985518004066E-2</v>
      </c>
    </row>
    <row r="186" spans="1:5" x14ac:dyDescent="0.3">
      <c r="A186" s="17">
        <v>43655</v>
      </c>
      <c r="B186" s="14">
        <v>3.1249889662994024E-2</v>
      </c>
      <c r="C186" s="14">
        <v>-9.9999183730993257E-3</v>
      </c>
      <c r="D186" s="14">
        <v>-1.9416944473254372E-2</v>
      </c>
      <c r="E186" s="14">
        <v>-9.9018943499898926E-3</v>
      </c>
    </row>
    <row r="187" spans="1:5" x14ac:dyDescent="0.3">
      <c r="A187" s="17">
        <v>43656</v>
      </c>
      <c r="B187" s="14">
        <v>-2.8571419800732412E-2</v>
      </c>
      <c r="C187" s="14">
        <v>4.0404018470755698E-2</v>
      </c>
      <c r="D187" s="14">
        <v>9.7092133602276753E-3</v>
      </c>
      <c r="E187" s="14">
        <v>-1.9417860529610587E-2</v>
      </c>
    </row>
    <row r="188" spans="1:5" x14ac:dyDescent="0.3">
      <c r="A188" s="17">
        <v>43657</v>
      </c>
      <c r="B188" s="14">
        <v>-3.8834936423285615E-2</v>
      </c>
      <c r="C188" s="14">
        <v>-1.9417661912481732E-2</v>
      </c>
      <c r="D188" s="14">
        <v>7.3684440386685868E-2</v>
      </c>
      <c r="E188" s="14">
        <v>1.9999883870490898E-2</v>
      </c>
    </row>
    <row r="189" spans="1:5" x14ac:dyDescent="0.3">
      <c r="A189" s="17">
        <v>43658</v>
      </c>
      <c r="B189" s="14">
        <v>4.2105464498808587E-2</v>
      </c>
      <c r="C189" s="14">
        <v>-9.6155188278593817E-3</v>
      </c>
      <c r="D189" s="14">
        <v>-1.9047684103469131E-2</v>
      </c>
      <c r="E189" s="14">
        <v>7.1428534868310356E-2</v>
      </c>
    </row>
    <row r="190" spans="1:5" x14ac:dyDescent="0.3">
      <c r="A190" s="17">
        <v>43659</v>
      </c>
      <c r="B190" s="14">
        <v>6.0606076841138945E-2</v>
      </c>
      <c r="C190" s="14">
        <v>1.9802139625167969E-2</v>
      </c>
      <c r="D190" s="14">
        <v>1.9999639229512312E-2</v>
      </c>
      <c r="E190" s="14">
        <v>-9.7082659594197596E-3</v>
      </c>
    </row>
    <row r="191" spans="1:5" x14ac:dyDescent="0.3">
      <c r="A191" s="17">
        <v>43660</v>
      </c>
      <c r="B191" s="14">
        <v>2.000001212264757E-2</v>
      </c>
      <c r="C191" s="14">
        <v>1.9801891762183832E-2</v>
      </c>
      <c r="D191" s="14">
        <v>3.0000002450394581E-2</v>
      </c>
      <c r="E191" s="14">
        <v>4.0816017064046362E-2</v>
      </c>
    </row>
    <row r="192" spans="1:5" x14ac:dyDescent="0.3">
      <c r="A192" s="17">
        <v>43661</v>
      </c>
      <c r="B192" s="14">
        <v>5.0505124639288024E-2</v>
      </c>
      <c r="C192" s="14">
        <v>4.166675888758542E-2</v>
      </c>
      <c r="D192" s="14">
        <v>-5.7692385822921688E-2</v>
      </c>
      <c r="E192" s="14">
        <v>-2.9411464644936935E-2</v>
      </c>
    </row>
    <row r="193" spans="1:5" x14ac:dyDescent="0.3">
      <c r="A193" s="17">
        <v>43662</v>
      </c>
      <c r="B193" s="14">
        <v>-0.59595960227083933</v>
      </c>
      <c r="C193" s="14">
        <v>-2.4695566513965872E-7</v>
      </c>
      <c r="D193" s="14">
        <v>-9.9017791961107937E-3</v>
      </c>
      <c r="E193" s="14">
        <v>2.0001324776860452E-2</v>
      </c>
    </row>
    <row r="194" spans="1:5" x14ac:dyDescent="0.3">
      <c r="A194" s="17">
        <v>43663</v>
      </c>
      <c r="B194" s="14">
        <v>-3.9215723462067253E-2</v>
      </c>
      <c r="C194" s="14">
        <v>-4.854330199108059E-2</v>
      </c>
      <c r="D194" s="14">
        <v>-9.6158381682532879E-3</v>
      </c>
      <c r="E194" s="14">
        <v>1.2058419884830585E-7</v>
      </c>
    </row>
    <row r="195" spans="1:5" x14ac:dyDescent="0.3">
      <c r="A195" s="17">
        <v>43664</v>
      </c>
      <c r="B195" s="14">
        <v>5.0505003059462039E-2</v>
      </c>
      <c r="C195" s="14">
        <v>-4.9504783649126138E-2</v>
      </c>
      <c r="D195" s="14">
        <v>2.9411775787385963E-2</v>
      </c>
      <c r="E195" s="14">
        <v>1.9608244703647637E-2</v>
      </c>
    </row>
    <row r="196" spans="1:5" x14ac:dyDescent="0.3">
      <c r="A196" s="17">
        <v>43665</v>
      </c>
      <c r="B196" s="14">
        <v>5.0504876825647305E-2</v>
      </c>
      <c r="C196" s="14">
        <v>9.708929466619054E-3</v>
      </c>
      <c r="D196" s="14">
        <v>-2.9126398373182982E-2</v>
      </c>
      <c r="E196" s="14">
        <v>-2.8571505327517066E-2</v>
      </c>
    </row>
    <row r="197" spans="1:5" x14ac:dyDescent="0.3">
      <c r="A197" s="17">
        <v>43666</v>
      </c>
      <c r="B197" s="14">
        <v>-4.7619072912636562E-2</v>
      </c>
      <c r="C197" s="14">
        <v>1.9417301213995319E-2</v>
      </c>
      <c r="D197" s="14">
        <v>-6.862704237950501E-2</v>
      </c>
      <c r="E197" s="14">
        <v>9.803728011847701E-3</v>
      </c>
    </row>
    <row r="198" spans="1:5" x14ac:dyDescent="0.3">
      <c r="A198" s="17">
        <v>43667</v>
      </c>
      <c r="B198" s="14">
        <v>-2.8829895026838415E-8</v>
      </c>
      <c r="C198" s="14">
        <v>-7.7670017861540819E-2</v>
      </c>
      <c r="D198" s="14">
        <v>-6.7961106748378075E-2</v>
      </c>
      <c r="E198" s="14">
        <v>9.8040351940418269E-3</v>
      </c>
    </row>
    <row r="199" spans="1:5" x14ac:dyDescent="0.3">
      <c r="A199" s="17">
        <v>43668</v>
      </c>
      <c r="B199" s="14">
        <v>-4.8076911036283532E-2</v>
      </c>
      <c r="C199" s="14">
        <v>-9.8479579824228836E-8</v>
      </c>
      <c r="D199" s="14">
        <v>2.0408731782935341E-2</v>
      </c>
      <c r="E199" s="14">
        <v>2.0201534074975935E-2</v>
      </c>
    </row>
    <row r="200" spans="1:5" x14ac:dyDescent="0.3">
      <c r="A200" s="17">
        <v>43669</v>
      </c>
      <c r="B200" s="14">
        <v>1.3749999518394702</v>
      </c>
      <c r="C200" s="14">
        <v>1.7955054865126385E-7</v>
      </c>
      <c r="D200" s="14">
        <v>3.0000715452885407E-2</v>
      </c>
      <c r="E200" s="14">
        <v>-6.8628471411807612E-2</v>
      </c>
    </row>
    <row r="201" spans="1:5" x14ac:dyDescent="0.3">
      <c r="A201" s="17">
        <v>43670</v>
      </c>
      <c r="B201" s="14">
        <v>4.0816541751299562E-2</v>
      </c>
      <c r="C201" s="14">
        <v>-1.513243071959991E-7</v>
      </c>
      <c r="D201" s="14">
        <v>-6.7961527495662866E-2</v>
      </c>
      <c r="E201" s="14">
        <v>1.9802295100175726E-2</v>
      </c>
    </row>
    <row r="202" spans="1:5" x14ac:dyDescent="0.3">
      <c r="A202" s="17">
        <v>43671</v>
      </c>
      <c r="B202" s="14">
        <v>9.6153697954910466E-3</v>
      </c>
      <c r="C202" s="14">
        <v>2.0833271930895458E-2</v>
      </c>
      <c r="D202" s="14">
        <v>-2.8571802836935722E-2</v>
      </c>
      <c r="E202" s="14">
        <v>-3.8461168377245114E-2</v>
      </c>
    </row>
    <row r="203" spans="1:5" x14ac:dyDescent="0.3">
      <c r="A203" s="17">
        <v>43672</v>
      </c>
      <c r="B203" s="14">
        <v>-2.8846115347458956E-2</v>
      </c>
      <c r="C203" s="14">
        <v>-6.7307736440819665E-2</v>
      </c>
      <c r="D203" s="14">
        <v>3.9999963824946638E-2</v>
      </c>
      <c r="E203" s="14">
        <v>-4.9019315593413104E-2</v>
      </c>
    </row>
    <row r="204" spans="1:5" x14ac:dyDescent="0.3">
      <c r="A204" s="17">
        <v>43673</v>
      </c>
      <c r="B204" s="14">
        <v>1.9999966472289632E-2</v>
      </c>
      <c r="C204" s="14">
        <v>-7.6190468640130016E-2</v>
      </c>
      <c r="D204" s="14">
        <v>5.2631354010703069E-2</v>
      </c>
      <c r="E204" s="14">
        <v>-1.941753676518887E-2</v>
      </c>
    </row>
    <row r="205" spans="1:5" x14ac:dyDescent="0.3">
      <c r="A205" s="17">
        <v>43674</v>
      </c>
      <c r="B205" s="14">
        <v>-5.8823547772859142E-2</v>
      </c>
      <c r="C205" s="14">
        <v>8.421053197144901E-2</v>
      </c>
      <c r="D205" s="14">
        <v>1.0416688269502927E-2</v>
      </c>
      <c r="E205" s="14">
        <v>1.9417931652093046E-2</v>
      </c>
    </row>
    <row r="206" spans="1:5" x14ac:dyDescent="0.3">
      <c r="A206" s="17">
        <v>43675</v>
      </c>
      <c r="B206" s="14">
        <v>4.0404104943706276E-2</v>
      </c>
      <c r="C206" s="14">
        <v>9.7611200455816061E-8</v>
      </c>
      <c r="D206" s="14">
        <v>-4.000051541094618E-2</v>
      </c>
      <c r="E206" s="14">
        <v>9.9013637652074493E-3</v>
      </c>
    </row>
    <row r="207" spans="1:5" x14ac:dyDescent="0.3">
      <c r="A207" s="17">
        <v>43676</v>
      </c>
      <c r="B207" s="14">
        <v>5.2631652376363469E-2</v>
      </c>
      <c r="C207" s="14">
        <v>-1.0100985238119309E-2</v>
      </c>
      <c r="D207" s="14">
        <v>-7.7670160640092578E-2</v>
      </c>
      <c r="E207" s="14">
        <v>9.4737297595598458E-2</v>
      </c>
    </row>
    <row r="208" spans="1:5" x14ac:dyDescent="0.3">
      <c r="A208" s="17">
        <v>43677</v>
      </c>
      <c r="B208" s="14">
        <v>-1.9607875564000676E-2</v>
      </c>
      <c r="C208" s="14">
        <v>1.0204014082449309E-2</v>
      </c>
      <c r="D208" s="14">
        <v>-1.0416460949495887E-2</v>
      </c>
      <c r="E208" s="14">
        <v>1.9416669146370413E-2</v>
      </c>
    </row>
    <row r="209" spans="1:5" x14ac:dyDescent="0.3">
      <c r="A209" s="17">
        <v>43678</v>
      </c>
      <c r="B209" s="14">
        <v>-1.9047568269251136E-2</v>
      </c>
      <c r="C209" s="14">
        <v>4.0816447291996294E-2</v>
      </c>
      <c r="D209" s="14">
        <v>9.8037352878941331E-3</v>
      </c>
      <c r="E209" s="14">
        <v>4.9999629815369762E-2</v>
      </c>
    </row>
    <row r="210" spans="1:5" x14ac:dyDescent="0.3">
      <c r="A210" s="17">
        <v>43679</v>
      </c>
      <c r="B210" s="14">
        <v>9.9009581867819385E-3</v>
      </c>
      <c r="C210" s="14">
        <v>8.5113614822773798E-8</v>
      </c>
      <c r="D210" s="14">
        <v>-7.6922836336441924E-2</v>
      </c>
      <c r="E210" s="14">
        <v>5.1545510107991799E-2</v>
      </c>
    </row>
    <row r="211" spans="1:5" x14ac:dyDescent="0.3">
      <c r="A211" s="17">
        <v>43680</v>
      </c>
      <c r="B211" s="14">
        <v>-6.8627435811957516E-2</v>
      </c>
      <c r="C211" s="14">
        <v>6.1855881454901729E-2</v>
      </c>
      <c r="D211" s="14">
        <v>3.9999751876417911E-2</v>
      </c>
      <c r="E211" s="14">
        <v>9.9011167341060968E-3</v>
      </c>
    </row>
    <row r="212" spans="1:5" x14ac:dyDescent="0.3">
      <c r="A212" s="17">
        <v>43681</v>
      </c>
      <c r="B212" s="14">
        <v>2.0833352417464424E-2</v>
      </c>
      <c r="C212" s="14">
        <v>-7.7669930661339315E-2</v>
      </c>
      <c r="D212" s="14">
        <v>7.2165263843283256E-2</v>
      </c>
      <c r="E212" s="14">
        <v>-9.524270773628829E-3</v>
      </c>
    </row>
    <row r="213" spans="1:5" x14ac:dyDescent="0.3">
      <c r="A213" s="17">
        <v>43682</v>
      </c>
      <c r="B213" s="14">
        <v>-2.9126213153819802E-2</v>
      </c>
      <c r="C213" s="14">
        <v>-9.9999731769968569E-3</v>
      </c>
      <c r="D213" s="14">
        <v>0</v>
      </c>
      <c r="E213" s="14">
        <v>-6.8627473639041092E-2</v>
      </c>
    </row>
    <row r="214" spans="1:5" x14ac:dyDescent="0.3">
      <c r="A214" s="17">
        <v>43683</v>
      </c>
      <c r="B214" s="14">
        <v>-3.999993624377729E-2</v>
      </c>
      <c r="C214" s="14">
        <v>4.7287072479917924E-8</v>
      </c>
      <c r="D214" s="14">
        <v>4.2104887925109136E-2</v>
      </c>
      <c r="E214" s="14">
        <v>-6.7307648763831551E-2</v>
      </c>
    </row>
    <row r="215" spans="1:5" x14ac:dyDescent="0.3">
      <c r="A215" s="17">
        <v>43684</v>
      </c>
      <c r="B215" s="14">
        <v>-5.0000013282544442E-2</v>
      </c>
      <c r="C215" s="14">
        <v>-1.570973403586251E-7</v>
      </c>
      <c r="D215" s="14">
        <v>1.0526281949095218E-2</v>
      </c>
      <c r="E215" s="14">
        <v>-7.6190369657809454E-2</v>
      </c>
    </row>
    <row r="216" spans="1:5" x14ac:dyDescent="0.3">
      <c r="A216" s="17">
        <v>43685</v>
      </c>
      <c r="B216" s="14">
        <v>-1.9417427955689681E-2</v>
      </c>
      <c r="C216" s="14">
        <v>9.8036753199515214E-3</v>
      </c>
      <c r="D216" s="14">
        <v>-6.7960689278955044E-2</v>
      </c>
      <c r="E216" s="14">
        <v>-5.714333241853331E-2</v>
      </c>
    </row>
    <row r="217" spans="1:5" x14ac:dyDescent="0.3">
      <c r="A217" s="17">
        <v>43686</v>
      </c>
      <c r="B217" s="14">
        <v>-2.9411705732162674E-2</v>
      </c>
      <c r="C217" s="14">
        <v>-2.0618715196248361E-2</v>
      </c>
      <c r="D217" s="14">
        <v>5.2083172335742889E-2</v>
      </c>
      <c r="E217" s="14">
        <v>9.8043500978199916E-3</v>
      </c>
    </row>
    <row r="218" spans="1:5" x14ac:dyDescent="0.3">
      <c r="A218" s="17">
        <v>43687</v>
      </c>
      <c r="B218" s="14">
        <v>1.0526288216142543E-2</v>
      </c>
      <c r="C218" s="14">
        <v>9.7088174174004838E-3</v>
      </c>
      <c r="D218" s="14">
        <v>-9.6152149354027383E-3</v>
      </c>
      <c r="E218" s="14">
        <v>1.9607781952354131E-2</v>
      </c>
    </row>
    <row r="219" spans="1:5" x14ac:dyDescent="0.3">
      <c r="A219" s="17">
        <v>43688</v>
      </c>
      <c r="B219" s="14">
        <v>7.1428602986852496E-2</v>
      </c>
      <c r="C219" s="14">
        <v>1.0526317221645431E-2</v>
      </c>
      <c r="D219" s="14">
        <v>-0.53846175315374123</v>
      </c>
      <c r="E219" s="14">
        <v>-8.6538549836479906E-2</v>
      </c>
    </row>
    <row r="220" spans="1:5" x14ac:dyDescent="0.3">
      <c r="A220" s="17">
        <v>43689</v>
      </c>
      <c r="B220" s="14">
        <v>-4.8469636637626934E-8</v>
      </c>
      <c r="C220" s="14">
        <v>1.0100976040322118E-2</v>
      </c>
      <c r="D220" s="14">
        <v>4.211606730031292E-8</v>
      </c>
      <c r="E220" s="14">
        <v>0.10526348485793835</v>
      </c>
    </row>
    <row r="221" spans="1:5" x14ac:dyDescent="0.3">
      <c r="A221" s="17">
        <v>43690</v>
      </c>
      <c r="B221" s="14">
        <v>6.2499885468792149E-2</v>
      </c>
      <c r="C221" s="14">
        <v>6.1224467076987699E-2</v>
      </c>
      <c r="D221" s="14">
        <v>-3.0302527974824911E-2</v>
      </c>
      <c r="E221" s="14">
        <v>8.247414136367559E-2</v>
      </c>
    </row>
    <row r="222" spans="1:5" x14ac:dyDescent="0.3">
      <c r="A222" s="17">
        <v>43691</v>
      </c>
      <c r="B222" s="14">
        <v>2.1052600181612036E-2</v>
      </c>
      <c r="C222" s="14">
        <v>-1.0100928482280613E-2</v>
      </c>
      <c r="D222" s="14">
        <v>3.1250306681045892E-2</v>
      </c>
      <c r="E222" s="14">
        <v>8.2474680495928876E-2</v>
      </c>
    </row>
    <row r="223" spans="1:5" x14ac:dyDescent="0.3">
      <c r="A223" s="17">
        <v>43692</v>
      </c>
      <c r="B223" s="14">
        <v>2.970292418015541E-2</v>
      </c>
      <c r="C223" s="14">
        <v>-4.854360491387133E-2</v>
      </c>
      <c r="D223" s="14">
        <v>3.1250048419311227E-2</v>
      </c>
      <c r="E223" s="14">
        <v>-1.0101027852257527E-2</v>
      </c>
    </row>
    <row r="224" spans="1:5" x14ac:dyDescent="0.3">
      <c r="A224" s="17">
        <v>43693</v>
      </c>
      <c r="B224" s="14">
        <v>4.0403985228002481E-2</v>
      </c>
      <c r="C224" s="14">
        <v>9.4737055742428078E-2</v>
      </c>
      <c r="D224" s="14">
        <v>-5.9405594271985773E-2</v>
      </c>
      <c r="E224" s="14">
        <v>-5.825249826268919E-2</v>
      </c>
    </row>
    <row r="225" spans="1:5" x14ac:dyDescent="0.3">
      <c r="A225" s="17">
        <v>43694</v>
      </c>
      <c r="B225" s="14">
        <v>7.2916724218754281E-2</v>
      </c>
      <c r="C225" s="14">
        <v>-4.8076974138817397E-2</v>
      </c>
      <c r="D225" s="14">
        <v>-9.7088209151628968E-3</v>
      </c>
      <c r="E225" s="14">
        <v>-2.8845900575328431E-2</v>
      </c>
    </row>
    <row r="226" spans="1:5" x14ac:dyDescent="0.3">
      <c r="A226" s="17">
        <v>43695</v>
      </c>
      <c r="B226" s="14">
        <v>-4.7619048012258913E-2</v>
      </c>
      <c r="C226" s="14">
        <v>1.0416892971213176E-2</v>
      </c>
      <c r="D226" s="14">
        <v>0.97916698064497742</v>
      </c>
      <c r="E226" s="14">
        <v>5.2631613150393664E-2</v>
      </c>
    </row>
    <row r="227" spans="1:5" x14ac:dyDescent="0.3">
      <c r="A227" s="17">
        <v>43696</v>
      </c>
      <c r="B227" s="14">
        <v>-5.0000001424107432E-2</v>
      </c>
      <c r="C227" s="14">
        <v>1.9999671145963127E-2</v>
      </c>
      <c r="D227" s="14">
        <v>7.2916853311604024E-2</v>
      </c>
      <c r="E227" s="14">
        <v>-6.6667250376196363E-2</v>
      </c>
    </row>
    <row r="228" spans="1:5" x14ac:dyDescent="0.3">
      <c r="A228" s="17">
        <v>43697</v>
      </c>
      <c r="B228" s="14">
        <v>2.9411787610014395E-2</v>
      </c>
      <c r="C228" s="14">
        <v>-3.8461761132460137E-2</v>
      </c>
      <c r="D228" s="14">
        <v>6.2500448542635034E-2</v>
      </c>
      <c r="E228" s="14">
        <v>-5.7143278363565919E-2</v>
      </c>
    </row>
    <row r="229" spans="1:5" x14ac:dyDescent="0.3">
      <c r="A229" s="17">
        <v>43698</v>
      </c>
      <c r="B229" s="14">
        <v>3.092788116659273E-2</v>
      </c>
      <c r="C229" s="14">
        <v>3.0611994674026644E-2</v>
      </c>
      <c r="D229" s="14">
        <v>-2.0201785994515942E-2</v>
      </c>
      <c r="E229" s="14">
        <v>-1.9048218342229251E-2</v>
      </c>
    </row>
    <row r="230" spans="1:5" x14ac:dyDescent="0.3">
      <c r="A230" s="17">
        <v>43699</v>
      </c>
      <c r="B230" s="14">
        <v>-3.8461518229176206E-2</v>
      </c>
      <c r="C230" s="14">
        <v>2.0408260104270992E-2</v>
      </c>
      <c r="D230" s="14">
        <v>2.0201643613032116E-2</v>
      </c>
      <c r="E230" s="14">
        <v>7.1429245178783685E-2</v>
      </c>
    </row>
    <row r="231" spans="1:5" x14ac:dyDescent="0.3">
      <c r="A231" s="17">
        <v>43700</v>
      </c>
      <c r="B231" s="14">
        <v>9.7088738229960114E-3</v>
      </c>
      <c r="C231" s="14">
        <v>-4.8077226104462523E-2</v>
      </c>
      <c r="D231" s="14">
        <v>2.1052240670601075E-2</v>
      </c>
      <c r="E231" s="14">
        <v>7.2165471287025218E-2</v>
      </c>
    </row>
    <row r="232" spans="1:5" x14ac:dyDescent="0.3">
      <c r="A232" s="17">
        <v>43701</v>
      </c>
      <c r="B232" s="14">
        <v>-8.2524273636863654E-8</v>
      </c>
      <c r="C232" s="14">
        <v>4.0403905609483814E-2</v>
      </c>
      <c r="D232" s="14">
        <v>-6.8627435174744789E-2</v>
      </c>
      <c r="E232" s="14">
        <v>-1.9801860655415893E-2</v>
      </c>
    </row>
    <row r="233" spans="1:5" x14ac:dyDescent="0.3">
      <c r="A233" s="17">
        <v>43702</v>
      </c>
      <c r="B233" s="14">
        <v>-5.5273208232620163E-9</v>
      </c>
      <c r="C233" s="14">
        <v>8.2474017981154724E-2</v>
      </c>
      <c r="D233" s="14">
        <v>6.3157998834844964E-2</v>
      </c>
      <c r="E233" s="14">
        <v>1.3617577843128004E-7</v>
      </c>
    </row>
    <row r="234" spans="1:5" x14ac:dyDescent="0.3">
      <c r="A234" s="17">
        <v>43703</v>
      </c>
      <c r="B234" s="14">
        <v>2.1052579072234234E-2</v>
      </c>
      <c r="C234" s="14">
        <v>-1.9607522382328435E-2</v>
      </c>
      <c r="D234" s="14">
        <v>-3.8835014699922454E-2</v>
      </c>
      <c r="E234" s="14">
        <v>-1.1289169021821976E-7</v>
      </c>
    </row>
    <row r="235" spans="1:5" x14ac:dyDescent="0.3">
      <c r="A235" s="17">
        <v>43704</v>
      </c>
      <c r="B235" s="14">
        <v>-8.571418782445428E-2</v>
      </c>
      <c r="C235" s="14">
        <v>-2.0000044474226653E-2</v>
      </c>
      <c r="D235" s="14">
        <v>-9.8040790167961411E-3</v>
      </c>
      <c r="E235" s="14">
        <v>-2.0202060424429513E-2</v>
      </c>
    </row>
    <row r="236" spans="1:5" x14ac:dyDescent="0.3">
      <c r="A236" s="17">
        <v>43705</v>
      </c>
      <c r="B236" s="14">
        <v>2.0000033736787381E-2</v>
      </c>
      <c r="C236" s="14">
        <v>1.9802363081942165E-2</v>
      </c>
      <c r="D236" s="14">
        <v>4.1236580450687121E-2</v>
      </c>
      <c r="E236" s="14">
        <v>-9.7085766037293686E-3</v>
      </c>
    </row>
    <row r="237" spans="1:5" x14ac:dyDescent="0.3">
      <c r="A237" s="17">
        <v>43706</v>
      </c>
      <c r="B237" s="14">
        <v>-2.0000008885447285E-2</v>
      </c>
      <c r="C237" s="14">
        <v>-2.0000167627085896E-2</v>
      </c>
      <c r="D237" s="14">
        <v>3.9604366562858262E-2</v>
      </c>
      <c r="E237" s="14">
        <v>-2.8571753695107893E-2</v>
      </c>
    </row>
    <row r="238" spans="1:5" x14ac:dyDescent="0.3">
      <c r="A238" s="17">
        <v>43707</v>
      </c>
      <c r="B238" s="14">
        <v>-6.7307769767425696E-2</v>
      </c>
      <c r="C238" s="14">
        <v>1.0101011353646161E-2</v>
      </c>
      <c r="D238" s="14">
        <v>1.0309810979719947E-2</v>
      </c>
      <c r="E238" s="14">
        <v>-6.7308420893952947E-2</v>
      </c>
    </row>
    <row r="239" spans="1:5" x14ac:dyDescent="0.3">
      <c r="A239" s="17">
        <v>43708</v>
      </c>
      <c r="B239" s="14">
        <v>-5.8252406488113806E-2</v>
      </c>
      <c r="C239" s="14">
        <v>9.7087125560291199E-3</v>
      </c>
      <c r="D239" s="14">
        <v>3.1579189073908553E-2</v>
      </c>
      <c r="E239" s="14">
        <v>-1.0101184353127679E-2</v>
      </c>
    </row>
    <row r="240" spans="1:5" x14ac:dyDescent="0.3">
      <c r="A240" s="17">
        <v>43709</v>
      </c>
      <c r="B240" s="14">
        <v>2.9999971145111548E-2</v>
      </c>
      <c r="C240" s="14">
        <v>-9.5237560118581754E-3</v>
      </c>
      <c r="D240" s="14">
        <v>-9.9008655688209712E-3</v>
      </c>
      <c r="E240" s="14">
        <v>-4.0000154694894152E-2</v>
      </c>
    </row>
    <row r="241" spans="1:5" x14ac:dyDescent="0.3">
      <c r="A241" s="17">
        <v>43710</v>
      </c>
      <c r="B241" s="14">
        <v>-2.4742477067185575E-8</v>
      </c>
      <c r="C241" s="14">
        <v>3.0000038880412472E-2</v>
      </c>
      <c r="D241" s="14">
        <v>3.0303002170148252E-2</v>
      </c>
      <c r="E241" s="14">
        <v>-2.0407523538631289E-2</v>
      </c>
    </row>
    <row r="242" spans="1:5" x14ac:dyDescent="0.3">
      <c r="A242" s="17">
        <v>43711</v>
      </c>
      <c r="B242" s="14">
        <v>5.2083233823143837E-2</v>
      </c>
      <c r="C242" s="14">
        <v>-3.0612279377024709E-2</v>
      </c>
      <c r="D242" s="14">
        <v>-5.9406103815011768E-2</v>
      </c>
      <c r="E242" s="14">
        <v>-2.0618211210710724E-2</v>
      </c>
    </row>
    <row r="243" spans="1:5" x14ac:dyDescent="0.3">
      <c r="A243" s="17">
        <v>43712</v>
      </c>
      <c r="B243" s="14">
        <v>-1.9607875564000676E-2</v>
      </c>
      <c r="C243" s="14">
        <v>-1.9417843887022834E-2</v>
      </c>
      <c r="D243" s="14">
        <v>-5.9405391077233194E-2</v>
      </c>
      <c r="E243" s="14">
        <v>-3.0128629657788508E-7</v>
      </c>
    </row>
    <row r="244" spans="1:5" x14ac:dyDescent="0.3">
      <c r="A244" s="17">
        <v>43713</v>
      </c>
      <c r="B244" s="14">
        <v>4.0816261749863747E-2</v>
      </c>
      <c r="C244" s="14">
        <v>4.0816502484330108E-2</v>
      </c>
      <c r="D244" s="14">
        <v>-2.8571804120163025E-2</v>
      </c>
      <c r="E244" s="14">
        <v>-3.9215002461799098E-2</v>
      </c>
    </row>
    <row r="245" spans="1:5" x14ac:dyDescent="0.3">
      <c r="A245" s="17">
        <v>43714</v>
      </c>
      <c r="B245" s="14">
        <v>4.1237169446747934E-2</v>
      </c>
      <c r="C245" s="14">
        <v>-9.9997531114558447E-3</v>
      </c>
      <c r="D245" s="14">
        <v>-2.0408329210253151E-2</v>
      </c>
      <c r="E245" s="14">
        <v>6.1855254512489743E-2</v>
      </c>
    </row>
    <row r="246" spans="1:5" x14ac:dyDescent="0.3">
      <c r="A246" s="17">
        <v>43715</v>
      </c>
      <c r="B246" s="14">
        <v>-2.0618528029265004E-2</v>
      </c>
      <c r="C246" s="14">
        <v>-4.8076746117372893E-2</v>
      </c>
      <c r="D246" s="14">
        <v>-3.061232400838132E-2</v>
      </c>
      <c r="E246" s="14">
        <v>-3.0612722850452578E-2</v>
      </c>
    </row>
    <row r="247" spans="1:5" x14ac:dyDescent="0.3">
      <c r="A247" s="17">
        <v>43716</v>
      </c>
      <c r="B247" s="14">
        <v>-9.7087040514215461E-3</v>
      </c>
      <c r="C247" s="14">
        <v>-2.884602425468108E-2</v>
      </c>
      <c r="D247" s="14">
        <v>-1.0000205361436421E-2</v>
      </c>
      <c r="E247" s="14">
        <v>6.2500357676679164E-2</v>
      </c>
    </row>
    <row r="248" spans="1:5" x14ac:dyDescent="0.3">
      <c r="A248" s="17">
        <v>43717</v>
      </c>
      <c r="B248" s="14">
        <v>2.061856201434531E-2</v>
      </c>
      <c r="C248" s="14">
        <v>1.9417431867834622E-2</v>
      </c>
      <c r="D248" s="14">
        <v>9.8041123622520931E-3</v>
      </c>
      <c r="E248" s="14">
        <v>6.249964944367048E-2</v>
      </c>
    </row>
    <row r="249" spans="1:5" x14ac:dyDescent="0.3">
      <c r="A249" s="17">
        <v>43718</v>
      </c>
      <c r="B249" s="14">
        <v>-2.9702994700507079E-2</v>
      </c>
      <c r="C249" s="14">
        <v>2.105271133088249E-2</v>
      </c>
      <c r="D249" s="14">
        <v>2.1052739488583772E-2</v>
      </c>
      <c r="E249" s="14">
        <v>1.0526721846982889E-2</v>
      </c>
    </row>
    <row r="250" spans="1:5" x14ac:dyDescent="0.3">
      <c r="A250" s="17">
        <v>43719</v>
      </c>
      <c r="B250" s="14">
        <v>-4.0000151904839187E-2</v>
      </c>
      <c r="C250" s="14">
        <v>-2.9702616613799915E-2</v>
      </c>
      <c r="D250" s="14">
        <v>9.4736435044697309E-2</v>
      </c>
      <c r="E250" s="14">
        <v>-9.8037077006406514E-3</v>
      </c>
    </row>
    <row r="251" spans="1:5" x14ac:dyDescent="0.3">
      <c r="A251" s="17">
        <v>43720</v>
      </c>
      <c r="B251" s="14">
        <v>-2.9411629615505364E-2</v>
      </c>
      <c r="C251" s="14">
        <v>-3.9215919748351813E-2</v>
      </c>
      <c r="D251" s="14">
        <v>1.9607831653851271E-2</v>
      </c>
      <c r="E251" s="14">
        <v>6.1224129773385538E-2</v>
      </c>
    </row>
    <row r="252" spans="1:5" x14ac:dyDescent="0.3">
      <c r="A252" s="17">
        <v>43721</v>
      </c>
      <c r="B252" s="14">
        <v>3.9603837651913887E-2</v>
      </c>
      <c r="C252" s="14">
        <v>-2.020211817796691E-2</v>
      </c>
      <c r="D252" s="14">
        <v>-1.0416662923316999E-2</v>
      </c>
      <c r="E252" s="14">
        <v>9.5134432731569518E-7</v>
      </c>
    </row>
    <row r="253" spans="1:5" x14ac:dyDescent="0.3">
      <c r="A253" s="17">
        <v>43722</v>
      </c>
      <c r="B253" s="14">
        <v>5.263160158092961E-2</v>
      </c>
      <c r="C253" s="14">
        <v>-0.55555583947261233</v>
      </c>
      <c r="D253" s="14">
        <v>4.2105041850968972E-2</v>
      </c>
      <c r="E253" s="14">
        <v>1.1387589260447584E-6</v>
      </c>
    </row>
    <row r="254" spans="1:5" x14ac:dyDescent="0.3">
      <c r="A254" s="17">
        <v>43723</v>
      </c>
      <c r="B254" s="14">
        <v>-3.9215675690683183E-2</v>
      </c>
      <c r="C254" s="14">
        <v>2.9702793771912761E-2</v>
      </c>
      <c r="D254" s="14">
        <v>3.0303039236166951E-2</v>
      </c>
      <c r="E254" s="14">
        <v>-2.9442189264372587E-7</v>
      </c>
    </row>
    <row r="255" spans="1:5" x14ac:dyDescent="0.3">
      <c r="A255" s="17">
        <v>43724</v>
      </c>
      <c r="B255" s="14">
        <v>9.7918468888735788E-9</v>
      </c>
      <c r="C255" s="14">
        <v>-8.571418542444742E-2</v>
      </c>
      <c r="D255" s="14">
        <v>-1.9417388902602029E-2</v>
      </c>
      <c r="E255" s="14">
        <v>-3.9216347218116177E-2</v>
      </c>
    </row>
    <row r="256" spans="1:5" x14ac:dyDescent="0.3">
      <c r="A256" s="17">
        <v>43725</v>
      </c>
      <c r="B256" s="14">
        <v>-3.0612166696774024E-2</v>
      </c>
      <c r="C256" s="14">
        <v>6.1856023491528855E-2</v>
      </c>
      <c r="D256" s="14">
        <v>2.0617970335744085E-2</v>
      </c>
      <c r="E256" s="14">
        <v>9.3749569556358603E-2</v>
      </c>
    </row>
    <row r="257" spans="1:5" x14ac:dyDescent="0.3">
      <c r="A257" s="17">
        <v>43726</v>
      </c>
      <c r="B257" s="14">
        <v>9.3750010763725244E-2</v>
      </c>
      <c r="C257" s="14">
        <v>-3.0612382927451831E-2</v>
      </c>
      <c r="D257" s="14">
        <v>-7.6923194013081453E-2</v>
      </c>
      <c r="E257" s="14">
        <v>-3.9603331340342773E-2</v>
      </c>
    </row>
    <row r="258" spans="1:5" x14ac:dyDescent="0.3">
      <c r="A258" s="17">
        <v>43727</v>
      </c>
      <c r="B258" s="14">
        <v>-4.0404220782814693E-2</v>
      </c>
      <c r="C258" s="14">
        <v>4.0816837928921545E-2</v>
      </c>
      <c r="D258" s="14">
        <v>-1.9230481320591464E-2</v>
      </c>
      <c r="E258" s="14">
        <v>-3.8461726423786646E-2</v>
      </c>
    </row>
    <row r="259" spans="1:5" x14ac:dyDescent="0.3">
      <c r="A259" s="17">
        <v>43728</v>
      </c>
      <c r="B259" s="14">
        <v>-8.5714215071390321E-2</v>
      </c>
      <c r="C259" s="14">
        <v>3.0927870853731276E-2</v>
      </c>
      <c r="D259" s="14">
        <v>6.3157815452745236E-2</v>
      </c>
      <c r="E259" s="14">
        <v>-2.9126504332466219E-2</v>
      </c>
    </row>
    <row r="260" spans="1:5" x14ac:dyDescent="0.3">
      <c r="A260" s="17">
        <v>43729</v>
      </c>
      <c r="B260" s="14">
        <v>-4.0000000482837916E-2</v>
      </c>
      <c r="C260" s="14">
        <v>1.2954556157538075</v>
      </c>
      <c r="D260" s="14">
        <v>-4.0404103902907162E-2</v>
      </c>
      <c r="E260" s="14">
        <v>1.0525678970731533E-2</v>
      </c>
    </row>
    <row r="261" spans="1:5" x14ac:dyDescent="0.3">
      <c r="A261" s="17">
        <v>43730</v>
      </c>
      <c r="B261" s="14">
        <v>-8.3975004061542791E-8</v>
      </c>
      <c r="C261" s="14">
        <v>9.6155418415586613E-3</v>
      </c>
      <c r="D261" s="14">
        <v>2.9411857049291834E-2</v>
      </c>
      <c r="E261" s="14">
        <v>-9.8037942887603258E-3</v>
      </c>
    </row>
    <row r="262" spans="1:5" x14ac:dyDescent="0.3">
      <c r="A262" s="17">
        <v>43731</v>
      </c>
      <c r="B262" s="14">
        <v>2.0202111298031511E-2</v>
      </c>
      <c r="C262" s="14">
        <v>8.3332959942197249E-2</v>
      </c>
      <c r="D262" s="14">
        <v>-5.9406057694654901E-2</v>
      </c>
      <c r="E262" s="14">
        <v>9.7013703448389776E-7</v>
      </c>
    </row>
    <row r="263" spans="1:5" x14ac:dyDescent="0.3">
      <c r="A263" s="17">
        <v>43732</v>
      </c>
      <c r="B263" s="14">
        <v>9.4736820676873945E-2</v>
      </c>
      <c r="C263" s="14">
        <v>-4.8543932443480875E-2</v>
      </c>
      <c r="D263" s="14">
        <v>5.5122461772860731E-7</v>
      </c>
      <c r="E263" s="14">
        <v>-3.8095451463307728E-2</v>
      </c>
    </row>
    <row r="264" spans="1:5" x14ac:dyDescent="0.3">
      <c r="A264" s="17">
        <v>43733</v>
      </c>
      <c r="B264" s="14">
        <v>2.9809700263783157E-8</v>
      </c>
      <c r="C264" s="14">
        <v>7.3684248852305734E-2</v>
      </c>
      <c r="D264" s="14">
        <v>9.3750155171178351E-2</v>
      </c>
      <c r="E264" s="14">
        <v>1.0309200788661599E-2</v>
      </c>
    </row>
    <row r="265" spans="1:5" x14ac:dyDescent="0.3">
      <c r="A265" s="17">
        <v>43734</v>
      </c>
      <c r="B265" s="14">
        <v>2.1052697226750849E-2</v>
      </c>
      <c r="C265" s="14">
        <v>-5.7567568823024828E-8</v>
      </c>
      <c r="D265" s="14">
        <v>-8.8983207358062089E-8</v>
      </c>
      <c r="E265" s="14">
        <v>-1.0000346153761219E-2</v>
      </c>
    </row>
    <row r="266" spans="1:5" x14ac:dyDescent="0.3">
      <c r="A266" s="17">
        <v>43735</v>
      </c>
      <c r="B266" s="14">
        <v>1.0416599063289622E-2</v>
      </c>
      <c r="C266" s="14">
        <v>-2.9999829888099239E-2</v>
      </c>
      <c r="D266" s="14">
        <v>1.9802080723380078E-2</v>
      </c>
      <c r="E266" s="14">
        <v>-1.0000528739527836E-2</v>
      </c>
    </row>
    <row r="267" spans="1:5" x14ac:dyDescent="0.3">
      <c r="A267" s="17">
        <v>43736</v>
      </c>
      <c r="B267" s="14">
        <v>4.1666619685372552E-2</v>
      </c>
      <c r="C267" s="14">
        <v>-9.9009974592395578E-3</v>
      </c>
      <c r="D267" s="14">
        <v>5.2631872145051162E-2</v>
      </c>
      <c r="E267" s="14">
        <v>-1.0416565737968786E-2</v>
      </c>
    </row>
    <row r="268" spans="1:5" x14ac:dyDescent="0.3">
      <c r="A268" s="17">
        <v>43737</v>
      </c>
      <c r="B268" s="14">
        <v>1.0204142968423424E-2</v>
      </c>
      <c r="C268" s="14">
        <v>-5.7143063421372098E-2</v>
      </c>
      <c r="D268" s="14">
        <v>-8.5714084537787061E-2</v>
      </c>
      <c r="E268" s="14">
        <v>1.9801774349552881E-2</v>
      </c>
    </row>
    <row r="269" spans="1:5" x14ac:dyDescent="0.3">
      <c r="A269" s="17">
        <v>43738</v>
      </c>
      <c r="B269" s="14">
        <v>-1.9802077319929001E-2</v>
      </c>
      <c r="C269" s="14">
        <v>-3.8461397707795331E-2</v>
      </c>
      <c r="D269" s="14">
        <v>4.2105613403893072E-2</v>
      </c>
      <c r="E269" s="14">
        <v>-1.0204434322789835E-2</v>
      </c>
    </row>
    <row r="270" spans="1:5" x14ac:dyDescent="0.3">
      <c r="A270" s="17">
        <v>43739</v>
      </c>
      <c r="B270" s="14">
        <v>-6.730770073784309E-2</v>
      </c>
      <c r="C270" s="14">
        <v>-1.2469460408670585E-7</v>
      </c>
      <c r="D270" s="14">
        <v>-2.0202166772570918E-2</v>
      </c>
      <c r="E270" s="14">
        <v>-3.9603829188519346E-2</v>
      </c>
    </row>
    <row r="271" spans="1:5" x14ac:dyDescent="0.3">
      <c r="A271" s="17">
        <v>43740</v>
      </c>
      <c r="B271" s="14">
        <v>-6.6666718113825851E-2</v>
      </c>
      <c r="C271" s="14">
        <v>-2.9411571032051054E-2</v>
      </c>
      <c r="D271" s="14">
        <v>-8.5714137290558767E-2</v>
      </c>
      <c r="E271" s="14">
        <v>-2.0408753199242069E-2</v>
      </c>
    </row>
    <row r="272" spans="1:5" x14ac:dyDescent="0.3">
      <c r="A272" s="17">
        <v>43741</v>
      </c>
      <c r="B272" s="14">
        <v>6.1855642622671514E-2</v>
      </c>
      <c r="C272" s="14">
        <v>-4.9019951104512183E-2</v>
      </c>
      <c r="D272" s="14">
        <v>-9.80397588964943E-3</v>
      </c>
      <c r="E272" s="14">
        <v>3.0303578599974568E-2</v>
      </c>
    </row>
    <row r="273" spans="1:5" x14ac:dyDescent="0.3">
      <c r="A273" s="17">
        <v>43742</v>
      </c>
      <c r="B273" s="14">
        <v>2.0618600837373213E-2</v>
      </c>
      <c r="C273" s="14">
        <v>2.0618556709943503E-2</v>
      </c>
      <c r="D273" s="14">
        <v>-7.7670235929961806E-2</v>
      </c>
      <c r="E273" s="14">
        <v>-3.0302421776476351E-2</v>
      </c>
    </row>
    <row r="274" spans="1:5" x14ac:dyDescent="0.3">
      <c r="A274" s="17">
        <v>43743</v>
      </c>
      <c r="B274" s="14">
        <v>-9.9999925249004695E-3</v>
      </c>
      <c r="C274" s="14">
        <v>-9.9999808944563062E-3</v>
      </c>
      <c r="D274" s="14">
        <v>-1.0000225070603719E-2</v>
      </c>
      <c r="E274" s="14">
        <v>2.1052365209859536E-2</v>
      </c>
    </row>
    <row r="275" spans="1:5" x14ac:dyDescent="0.3">
      <c r="A275" s="17">
        <v>43744</v>
      </c>
      <c r="B275" s="14">
        <v>1.0101010462650883E-2</v>
      </c>
      <c r="C275" s="14">
        <v>2.02022760256928E-2</v>
      </c>
      <c r="D275" s="14">
        <v>4.1666241028444073E-2</v>
      </c>
      <c r="E275" s="14">
        <v>-9.7087625223057916E-3</v>
      </c>
    </row>
    <row r="276" spans="1:5" x14ac:dyDescent="0.3">
      <c r="A276" s="17">
        <v>43745</v>
      </c>
      <c r="B276" s="14">
        <v>6.0606031477791422E-2</v>
      </c>
      <c r="C276" s="14">
        <v>-9.9998282183326737E-3</v>
      </c>
      <c r="D276" s="14">
        <v>1.0100317527398373E-2</v>
      </c>
      <c r="E276" s="14">
        <v>6.1855850733984585E-2</v>
      </c>
    </row>
    <row r="277" spans="1:5" x14ac:dyDescent="0.3">
      <c r="A277" s="17">
        <v>43746</v>
      </c>
      <c r="B277" s="14">
        <v>2.0618661584254294E-2</v>
      </c>
      <c r="C277" s="14">
        <v>6.122441042651805E-2</v>
      </c>
      <c r="D277" s="14">
        <v>5.0354675762420698E-8</v>
      </c>
      <c r="E277" s="14">
        <v>-2.0618390872048531E-2</v>
      </c>
    </row>
    <row r="278" spans="1:5" x14ac:dyDescent="0.3">
      <c r="A278" s="17">
        <v>43747</v>
      </c>
      <c r="B278" s="14">
        <v>7.1428626475593893E-2</v>
      </c>
      <c r="C278" s="14">
        <v>1.0100746111059822E-2</v>
      </c>
      <c r="D278" s="14">
        <v>9.3749957138350659E-2</v>
      </c>
      <c r="E278" s="14">
        <v>7.2917272145561984E-2</v>
      </c>
    </row>
    <row r="279" spans="1:5" x14ac:dyDescent="0.3">
      <c r="A279" s="17">
        <v>43748</v>
      </c>
      <c r="B279" s="14">
        <v>-3.8834969171789524E-2</v>
      </c>
      <c r="C279" s="14">
        <v>-1.030919384958473E-2</v>
      </c>
      <c r="D279" s="14">
        <v>-5.940564299148765E-2</v>
      </c>
      <c r="E279" s="14">
        <v>-3.9216263655005856E-2</v>
      </c>
    </row>
    <row r="280" spans="1:5" x14ac:dyDescent="0.3">
      <c r="A280" s="17">
        <v>43749</v>
      </c>
      <c r="B280" s="14">
        <v>-5.9394103302246037E-8</v>
      </c>
      <c r="C280" s="14">
        <v>-2.0202345418408929E-2</v>
      </c>
      <c r="D280" s="14">
        <v>8.4210846314881183E-2</v>
      </c>
      <c r="E280" s="14">
        <v>2.0833474971021282E-2</v>
      </c>
    </row>
    <row r="281" spans="1:5" x14ac:dyDescent="0.3">
      <c r="A281" s="17">
        <v>43750</v>
      </c>
      <c r="B281" s="14">
        <v>-4.0404019801325131E-2</v>
      </c>
      <c r="C281" s="14">
        <v>-2.0202173158092251E-2</v>
      </c>
      <c r="D281" s="14">
        <v>1.0101339333406401E-2</v>
      </c>
      <c r="E281" s="14">
        <v>7.216514800219076E-2</v>
      </c>
    </row>
    <row r="282" spans="1:5" x14ac:dyDescent="0.3">
      <c r="A282" s="17">
        <v>43751</v>
      </c>
      <c r="B282" s="14">
        <v>3.9999925634637279E-2</v>
      </c>
      <c r="C282" s="14">
        <v>-4.9504851483667345E-2</v>
      </c>
      <c r="D282" s="14">
        <v>-1.0000137920997965E-2</v>
      </c>
      <c r="E282" s="14">
        <v>9.8039493007420209E-3</v>
      </c>
    </row>
    <row r="283" spans="1:5" x14ac:dyDescent="0.3">
      <c r="A283" s="17">
        <v>43752</v>
      </c>
      <c r="B283" s="14">
        <v>-6.6666577501603985E-2</v>
      </c>
      <c r="C283" s="14">
        <v>-2.020209889274982E-2</v>
      </c>
      <c r="D283" s="14">
        <v>-2.999999688408439E-2</v>
      </c>
      <c r="E283" s="14">
        <v>-6.796074671751795E-2</v>
      </c>
    </row>
    <row r="284" spans="1:5" x14ac:dyDescent="0.3">
      <c r="A284" s="17">
        <v>43753</v>
      </c>
      <c r="B284" s="14">
        <v>-4.0404036470283677E-2</v>
      </c>
      <c r="C284" s="14">
        <v>-7.69230200274581E-2</v>
      </c>
      <c r="D284" s="14">
        <v>-2.6199794667114418E-7</v>
      </c>
      <c r="E284" s="14">
        <v>2.1053005824797744E-2</v>
      </c>
    </row>
    <row r="285" spans="1:5" x14ac:dyDescent="0.3">
      <c r="A285" s="17">
        <v>43754</v>
      </c>
      <c r="B285" s="14">
        <v>-9.5236846677686504E-3</v>
      </c>
      <c r="C285" s="14">
        <v>4.9999793071922927E-2</v>
      </c>
      <c r="D285" s="14">
        <v>-4.7618968953030416E-2</v>
      </c>
      <c r="E285" s="14">
        <v>-5.8252642113401421E-2</v>
      </c>
    </row>
    <row r="286" spans="1:5" x14ac:dyDescent="0.3">
      <c r="A286" s="17">
        <v>43755</v>
      </c>
      <c r="B286" s="14">
        <v>3.0303146678507309E-2</v>
      </c>
      <c r="C286" s="14">
        <v>-1.0416674952641647E-2</v>
      </c>
      <c r="D286" s="14">
        <v>1.0526251313387691E-2</v>
      </c>
      <c r="E286" s="14">
        <v>-1.0203734796199404E-2</v>
      </c>
    </row>
    <row r="287" spans="1:5" x14ac:dyDescent="0.3">
      <c r="A287" s="17">
        <v>43756</v>
      </c>
      <c r="B287" s="14">
        <v>3.0303038950185268E-2</v>
      </c>
      <c r="C287" s="14">
        <v>6.1855723083976466E-2</v>
      </c>
      <c r="D287" s="14">
        <v>-4.8543770746710235E-2</v>
      </c>
      <c r="E287" s="14">
        <v>5.1020285447952007E-2</v>
      </c>
    </row>
    <row r="288" spans="1:5" x14ac:dyDescent="0.3">
      <c r="A288" s="17">
        <v>43757</v>
      </c>
      <c r="B288" s="14">
        <v>2.1052615132040486E-2</v>
      </c>
      <c r="C288" s="14">
        <v>3.0927972165151196E-2</v>
      </c>
      <c r="D288" s="14">
        <v>2.0000016629388995E-2</v>
      </c>
      <c r="E288" s="14">
        <v>-5.7692703955354419E-2</v>
      </c>
    </row>
    <row r="289" spans="1:5" x14ac:dyDescent="0.3">
      <c r="A289" s="17">
        <v>43758</v>
      </c>
      <c r="B289" s="14">
        <v>-2.8846100986529732E-2</v>
      </c>
      <c r="C289" s="14">
        <v>6.249990280134643E-2</v>
      </c>
      <c r="D289" s="14">
        <v>-3.03028787458135E-2</v>
      </c>
      <c r="E289" s="14">
        <v>1.9417510896918788E-2</v>
      </c>
    </row>
    <row r="290" spans="1:5" x14ac:dyDescent="0.3">
      <c r="A290" s="17">
        <v>43759</v>
      </c>
      <c r="B290" s="14">
        <v>2.0408082957817264E-2</v>
      </c>
      <c r="C290" s="14">
        <v>7.2164950341893075E-2</v>
      </c>
      <c r="D290" s="14">
        <v>4.1237363999205634E-2</v>
      </c>
      <c r="E290" s="14">
        <v>6.2499139722772323E-2</v>
      </c>
    </row>
    <row r="291" spans="1:5" x14ac:dyDescent="0.3">
      <c r="A291" s="17">
        <v>43760</v>
      </c>
      <c r="B291" s="14">
        <v>5.2631546112283933E-2</v>
      </c>
      <c r="C291" s="14">
        <v>1.0417003564739069E-2</v>
      </c>
      <c r="D291" s="14">
        <v>5.1546016338329892E-2</v>
      </c>
      <c r="E291" s="14">
        <v>8.2474603012231862E-2</v>
      </c>
    </row>
    <row r="292" spans="1:5" x14ac:dyDescent="0.3">
      <c r="A292" s="17">
        <v>43761</v>
      </c>
      <c r="B292" s="14">
        <v>-5.7692364335817814E-2</v>
      </c>
      <c r="C292" s="14">
        <v>-6.6666407050682941E-2</v>
      </c>
      <c r="D292" s="14">
        <v>2.9999502736572481E-2</v>
      </c>
      <c r="E292" s="14">
        <v>6.1855580046786596E-2</v>
      </c>
    </row>
    <row r="293" spans="1:5" x14ac:dyDescent="0.3">
      <c r="A293" s="17">
        <v>43762</v>
      </c>
      <c r="B293" s="14">
        <v>-9.8039915255448973E-3</v>
      </c>
      <c r="C293" s="14">
        <v>0.10526337375537098</v>
      </c>
      <c r="D293" s="14">
        <v>6.2499386222738096E-2</v>
      </c>
      <c r="E293" s="14">
        <v>-1.0309236436616853E-2</v>
      </c>
    </row>
    <row r="294" spans="1:5" x14ac:dyDescent="0.3">
      <c r="A294" s="17">
        <v>43763</v>
      </c>
      <c r="B294" s="14">
        <v>-2.9411692080629992E-2</v>
      </c>
      <c r="C294" s="14">
        <v>-3.8834862512548529E-2</v>
      </c>
      <c r="D294" s="14">
        <v>3.4164820750248737E-8</v>
      </c>
      <c r="E294" s="14">
        <v>-6.7961350488562999E-2</v>
      </c>
    </row>
    <row r="295" spans="1:5" x14ac:dyDescent="0.3">
      <c r="A295" s="17">
        <v>43764</v>
      </c>
      <c r="B295" s="14">
        <v>4.1237088797290378E-2</v>
      </c>
      <c r="C295" s="14">
        <v>1.0000139971770405E-2</v>
      </c>
      <c r="D295" s="14">
        <v>-6.8627719981044111E-2</v>
      </c>
      <c r="E295" s="14">
        <v>5.2960112828515093E-7</v>
      </c>
    </row>
    <row r="296" spans="1:5" x14ac:dyDescent="0.3">
      <c r="A296" s="17">
        <v>43765</v>
      </c>
      <c r="B296" s="14">
        <v>1.9801929286341613E-2</v>
      </c>
      <c r="C296" s="14">
        <v>-2.9411811919884179E-2</v>
      </c>
      <c r="D296" s="14">
        <v>5.2083523643184693E-2</v>
      </c>
      <c r="E296" s="14">
        <v>-8.5714117186693306E-2</v>
      </c>
    </row>
    <row r="297" spans="1:5" x14ac:dyDescent="0.3">
      <c r="A297" s="17">
        <v>43766</v>
      </c>
      <c r="B297" s="14">
        <v>3.0000012084575367E-2</v>
      </c>
      <c r="C297" s="14">
        <v>-6.7307529363299645E-2</v>
      </c>
      <c r="D297" s="14">
        <v>-3.9603907025301477E-2</v>
      </c>
      <c r="E297" s="14">
        <v>-1.9607590899170857E-2</v>
      </c>
    </row>
    <row r="298" spans="1:5" x14ac:dyDescent="0.3">
      <c r="A298" s="17">
        <v>43767</v>
      </c>
      <c r="B298" s="14">
        <v>-5.0000119629714845E-2</v>
      </c>
      <c r="C298" s="14">
        <v>-1.0309581680237767E-2</v>
      </c>
      <c r="D298" s="14">
        <v>-4.9019019073019421E-2</v>
      </c>
      <c r="E298" s="14">
        <v>-4.7619753644116192E-2</v>
      </c>
    </row>
    <row r="299" spans="1:5" x14ac:dyDescent="0.3">
      <c r="A299" s="17">
        <v>43768</v>
      </c>
      <c r="B299" s="14">
        <v>7.1428472846377877E-2</v>
      </c>
      <c r="C299" s="14">
        <v>5.1020645377010121E-2</v>
      </c>
      <c r="D299" s="14">
        <v>-6.7960951470824149E-2</v>
      </c>
      <c r="E299" s="14">
        <v>3.6713298179336107E-8</v>
      </c>
    </row>
    <row r="300" spans="1:5" x14ac:dyDescent="0.3">
      <c r="A300" s="17">
        <v>43769</v>
      </c>
      <c r="B300" s="14">
        <v>-3.9603899962223021E-2</v>
      </c>
      <c r="C300" s="14">
        <v>-8.5714621313318307E-2</v>
      </c>
      <c r="D300" s="14">
        <v>-6.8626749068202542E-2</v>
      </c>
      <c r="E300" s="14">
        <v>2.0832797600027098E-2</v>
      </c>
    </row>
    <row r="301" spans="1:5" x14ac:dyDescent="0.3">
      <c r="A301" s="17">
        <v>43770</v>
      </c>
      <c r="B301" s="14">
        <v>-3.0303123150914435E-2</v>
      </c>
      <c r="C301" s="14">
        <v>5.050510022784982E-2</v>
      </c>
      <c r="D301" s="14">
        <v>5.1020214969491162E-2</v>
      </c>
      <c r="E301" s="14">
        <v>2.0833329923489297E-2</v>
      </c>
    </row>
    <row r="302" spans="1:5" x14ac:dyDescent="0.3">
      <c r="A302" s="17">
        <v>43771</v>
      </c>
      <c r="B302" s="14">
        <v>9.901024054021379E-3</v>
      </c>
      <c r="C302" s="14">
        <v>-4.9505064669794319E-2</v>
      </c>
      <c r="D302" s="14">
        <v>-1.1059416504810571E-7</v>
      </c>
      <c r="E302" s="14">
        <v>-1.0204203355166808E-2</v>
      </c>
    </row>
    <row r="303" spans="1:5" x14ac:dyDescent="0.3">
      <c r="A303" s="17">
        <v>43772</v>
      </c>
      <c r="B303" s="14">
        <v>-1.9417420463751389E-2</v>
      </c>
      <c r="C303" s="14">
        <v>-1.6810608094441903E-7</v>
      </c>
      <c r="D303" s="14">
        <v>-3.9604103081355313E-2</v>
      </c>
      <c r="E303" s="14">
        <v>2.0833392678552221E-2</v>
      </c>
    </row>
    <row r="304" spans="1:5" x14ac:dyDescent="0.3">
      <c r="A304" s="17">
        <v>43773</v>
      </c>
      <c r="B304" s="14">
        <v>-6.796111175454167E-2</v>
      </c>
      <c r="C304" s="14">
        <v>-2.0618557868033793E-2</v>
      </c>
      <c r="D304" s="14">
        <v>-1.030925235231317E-2</v>
      </c>
      <c r="E304" s="14">
        <v>-4.0000824671314827E-2</v>
      </c>
    </row>
    <row r="305" spans="1:5" x14ac:dyDescent="0.3">
      <c r="A305" s="17">
        <v>43774</v>
      </c>
      <c r="B305" s="14">
        <v>9.4736988039403114E-2</v>
      </c>
      <c r="C305" s="14">
        <v>4.1666879953670577E-2</v>
      </c>
      <c r="D305" s="14">
        <v>2.0618040066658461E-2</v>
      </c>
      <c r="E305" s="14">
        <v>-2.0000038687453481E-2</v>
      </c>
    </row>
    <row r="306" spans="1:5" x14ac:dyDescent="0.3">
      <c r="A306" s="17">
        <v>43775</v>
      </c>
      <c r="B306" s="14">
        <v>-9.5238078363256706E-2</v>
      </c>
      <c r="C306" s="14">
        <v>-3.8835279898416175E-2</v>
      </c>
      <c r="D306" s="14">
        <v>3.1249873696809649E-2</v>
      </c>
      <c r="E306" s="14">
        <v>-5.8252340903947375E-2</v>
      </c>
    </row>
    <row r="307" spans="1:5" x14ac:dyDescent="0.3">
      <c r="A307" s="17">
        <v>43776</v>
      </c>
      <c r="B307" s="14">
        <v>4.1237132799597287E-2</v>
      </c>
      <c r="C307" s="14">
        <v>-1.0416579418319305E-2</v>
      </c>
      <c r="D307" s="14">
        <v>7.368391793029061E-2</v>
      </c>
      <c r="E307" s="14">
        <v>1.0204958212841841E-2</v>
      </c>
    </row>
    <row r="308" spans="1:5" x14ac:dyDescent="0.3">
      <c r="A308" s="17">
        <v>43777</v>
      </c>
      <c r="B308" s="14">
        <v>1.041675732169578E-2</v>
      </c>
      <c r="C308" s="14">
        <v>-1.9230747220690514E-2</v>
      </c>
      <c r="D308" s="14">
        <v>-7.7670184488838667E-2</v>
      </c>
      <c r="E308" s="14">
        <v>6.1224703616036491E-2</v>
      </c>
    </row>
    <row r="309" spans="1:5" x14ac:dyDescent="0.3">
      <c r="A309" s="17">
        <v>43778</v>
      </c>
      <c r="B309" s="14">
        <v>-9.8039153253003386E-3</v>
      </c>
      <c r="C309" s="14">
        <v>6.2500000361962904E-2</v>
      </c>
      <c r="D309" s="14">
        <v>5.2631657820237931E-2</v>
      </c>
      <c r="E309" s="14">
        <v>6.1855475865157272E-2</v>
      </c>
    </row>
    <row r="310" spans="1:5" x14ac:dyDescent="0.3">
      <c r="A310" s="17">
        <v>43779</v>
      </c>
      <c r="B310" s="14">
        <v>9.9009427419523011E-3</v>
      </c>
      <c r="C310" s="14">
        <v>-4.0403960912302916E-2</v>
      </c>
      <c r="D310" s="14">
        <v>1.030929569225747E-2</v>
      </c>
      <c r="E310" s="14">
        <v>-2.0408390157586442E-2</v>
      </c>
    </row>
    <row r="311" spans="1:5" x14ac:dyDescent="0.3">
      <c r="A311" s="17">
        <v>43780</v>
      </c>
      <c r="B311" s="14">
        <v>6.2499953192104218E-2</v>
      </c>
      <c r="C311" s="14">
        <v>-6.3231656244333578E-8</v>
      </c>
      <c r="D311" s="14">
        <v>7.2916822864360187E-2</v>
      </c>
      <c r="E311" s="14">
        <v>1.0417032689490568E-2</v>
      </c>
    </row>
    <row r="312" spans="1:5" x14ac:dyDescent="0.3">
      <c r="A312" s="17">
        <v>43781</v>
      </c>
      <c r="B312" s="14">
        <v>-8.6538624407224485E-2</v>
      </c>
      <c r="C312" s="14">
        <v>2.9999948067531479E-2</v>
      </c>
      <c r="D312" s="14">
        <v>6.0606746739074291E-2</v>
      </c>
      <c r="E312" s="14">
        <v>-1.0204367373629619E-2</v>
      </c>
    </row>
    <row r="313" spans="1:5" x14ac:dyDescent="0.3">
      <c r="A313" s="17">
        <v>43782</v>
      </c>
      <c r="B313" s="14">
        <v>0.10526313728032233</v>
      </c>
      <c r="C313" s="14">
        <v>3.0303013124793887E-2</v>
      </c>
      <c r="D313" s="14">
        <v>5.050549731149534E-2</v>
      </c>
      <c r="E313" s="14">
        <v>-2.0618702092187746E-2</v>
      </c>
    </row>
    <row r="314" spans="1:5" x14ac:dyDescent="0.3">
      <c r="A314" s="17">
        <v>43783</v>
      </c>
      <c r="B314" s="14">
        <v>-1.9801936939940368E-2</v>
      </c>
      <c r="C314" s="14">
        <v>8.4210574193935628E-2</v>
      </c>
      <c r="D314" s="14">
        <v>2.9411761518776558E-2</v>
      </c>
      <c r="E314" s="14">
        <v>2.0201969561373101E-2</v>
      </c>
    </row>
    <row r="315" spans="1:5" x14ac:dyDescent="0.3">
      <c r="A315" s="17">
        <v>43784</v>
      </c>
      <c r="B315" s="14">
        <v>-1.0309324471696191E-2</v>
      </c>
      <c r="C315" s="14">
        <v>-2.8130557361283337E-7</v>
      </c>
      <c r="D315" s="14">
        <v>6.3158844899956712E-2</v>
      </c>
      <c r="E315" s="14">
        <v>-9.6155088519985776E-3</v>
      </c>
    </row>
    <row r="316" spans="1:5" x14ac:dyDescent="0.3">
      <c r="A316" s="17">
        <v>43785</v>
      </c>
      <c r="B316" s="14">
        <v>-5.9405960184384599E-2</v>
      </c>
      <c r="C316" s="14">
        <v>-6.8627481263608847E-2</v>
      </c>
      <c r="D316" s="14">
        <v>-2.9999814324385921E-2</v>
      </c>
      <c r="E316" s="14">
        <v>-3.8834853771182787E-2</v>
      </c>
    </row>
    <row r="317" spans="1:5" x14ac:dyDescent="0.3">
      <c r="A317" s="17">
        <v>43786</v>
      </c>
      <c r="B317" s="14">
        <v>-9.8039146714037351E-3</v>
      </c>
      <c r="C317" s="14">
        <v>-0.57894739660948003</v>
      </c>
      <c r="D317" s="14">
        <v>7.1428245561705461E-2</v>
      </c>
      <c r="E317" s="14">
        <v>3.125087243654967E-2</v>
      </c>
    </row>
    <row r="318" spans="1:5" x14ac:dyDescent="0.3">
      <c r="A318" s="17">
        <v>43787</v>
      </c>
      <c r="B318" s="14">
        <v>2.9411730517910906E-2</v>
      </c>
      <c r="C318" s="14">
        <v>1.0526321007173767E-2</v>
      </c>
      <c r="D318" s="14">
        <v>1.941709549946502E-2</v>
      </c>
      <c r="E318" s="14">
        <v>4.1237943678750888E-2</v>
      </c>
    </row>
    <row r="319" spans="1:5" x14ac:dyDescent="0.3">
      <c r="A319" s="17">
        <v>43788</v>
      </c>
      <c r="B319" s="14">
        <v>6.3157931536669931E-2</v>
      </c>
      <c r="C319" s="14">
        <v>-2.9126075087589576E-2</v>
      </c>
      <c r="D319" s="14">
        <v>-6.666678372101309E-2</v>
      </c>
      <c r="E319" s="14">
        <v>-2.061874710744882E-2</v>
      </c>
    </row>
    <row r="320" spans="1:5" x14ac:dyDescent="0.3">
      <c r="A320" s="17">
        <v>43789</v>
      </c>
      <c r="B320" s="14">
        <v>-3.8095120900919155E-2</v>
      </c>
      <c r="C320" s="14">
        <v>-9.8038386498577879E-3</v>
      </c>
      <c r="D320" s="14">
        <v>-4.8076939466133783E-2</v>
      </c>
      <c r="E320" s="14">
        <v>4.2105293710367864E-2</v>
      </c>
    </row>
    <row r="321" spans="1:5" x14ac:dyDescent="0.3">
      <c r="A321" s="17">
        <v>43790</v>
      </c>
      <c r="B321" s="14">
        <v>-4.0404220782814693E-2</v>
      </c>
      <c r="C321" s="14">
        <v>9.7087929732235789E-3</v>
      </c>
      <c r="D321" s="14">
        <v>-3.8095401878072033E-2</v>
      </c>
      <c r="E321" s="14">
        <v>-4.9504771755846888E-2</v>
      </c>
    </row>
    <row r="322" spans="1:5" x14ac:dyDescent="0.3">
      <c r="A322" s="17">
        <v>43791</v>
      </c>
      <c r="B322" s="14">
        <v>1.0416655531992447E-2</v>
      </c>
      <c r="C322" s="14">
        <v>1.9608070177848713E-2</v>
      </c>
      <c r="D322" s="14">
        <v>3.9603794249552182E-2</v>
      </c>
      <c r="E322" s="14">
        <v>1.9417154403552184E-2</v>
      </c>
    </row>
    <row r="323" spans="1:5" x14ac:dyDescent="0.3">
      <c r="A323" s="17">
        <v>43792</v>
      </c>
      <c r="B323" s="14">
        <v>4.2105250177721931E-2</v>
      </c>
      <c r="C323" s="14">
        <v>6.3157859467735111E-2</v>
      </c>
      <c r="D323" s="14">
        <v>-1.0309203972160175E-2</v>
      </c>
      <c r="E323" s="14">
        <v>-1.0100883675834393E-2</v>
      </c>
    </row>
    <row r="324" spans="1:5" x14ac:dyDescent="0.3">
      <c r="A324" s="17">
        <v>43793</v>
      </c>
      <c r="B324" s="14">
        <v>-9.9009236016756041E-3</v>
      </c>
      <c r="C324" s="14">
        <v>1.5000004734380563</v>
      </c>
      <c r="D324" s="14">
        <v>-7.61902892460804E-2</v>
      </c>
      <c r="E324" s="14">
        <v>-2.02029764560403E-2</v>
      </c>
    </row>
    <row r="325" spans="1:5" x14ac:dyDescent="0.3">
      <c r="A325" s="17">
        <v>43794</v>
      </c>
      <c r="B325" s="14">
        <v>-3.8095097922600685E-2</v>
      </c>
      <c r="C325" s="14">
        <v>4.1666455053808393E-2</v>
      </c>
      <c r="D325" s="14">
        <v>-9.5237068217240983E-3</v>
      </c>
      <c r="E325" s="14">
        <v>-2.9703480550005823E-2</v>
      </c>
    </row>
    <row r="326" spans="1:5" x14ac:dyDescent="0.3">
      <c r="A326" s="17">
        <v>43795</v>
      </c>
      <c r="B326" s="14">
        <v>1.9801997002018235E-2</v>
      </c>
      <c r="C326" s="14">
        <v>1.0000003687010928E-2</v>
      </c>
      <c r="D326" s="14">
        <v>-3.0612459381800128E-2</v>
      </c>
      <c r="E326" s="14">
        <v>6.315836621257187E-2</v>
      </c>
    </row>
    <row r="327" spans="1:5" x14ac:dyDescent="0.3">
      <c r="A327" s="17">
        <v>43796</v>
      </c>
      <c r="B327" s="14">
        <v>3.9603842550630208E-2</v>
      </c>
      <c r="C327" s="14">
        <v>9.9010911868295803E-3</v>
      </c>
      <c r="D327" s="14">
        <v>-2.0202183275202734E-2</v>
      </c>
      <c r="E327" s="14">
        <v>-4.0404202623229857E-2</v>
      </c>
    </row>
    <row r="328" spans="1:5" x14ac:dyDescent="0.3">
      <c r="A328" s="17">
        <v>43797</v>
      </c>
      <c r="B328" s="14">
        <v>1.0526357661139629E-2</v>
      </c>
      <c r="C328" s="14">
        <v>-6.7307696023802932E-2</v>
      </c>
      <c r="D328" s="14">
        <v>-2.9702636336148225E-2</v>
      </c>
      <c r="E328" s="14">
        <v>8.3332303566256982E-2</v>
      </c>
    </row>
    <row r="329" spans="1:5" x14ac:dyDescent="0.3">
      <c r="A329" s="17">
        <v>43798</v>
      </c>
      <c r="B329" s="14">
        <v>5.1546391472929276E-2</v>
      </c>
      <c r="C329" s="14">
        <v>-5.7692226548376913E-2</v>
      </c>
      <c r="D329" s="14">
        <v>-4.7619514933925133E-2</v>
      </c>
      <c r="E329" s="14">
        <v>8.8568185274695566E-7</v>
      </c>
    </row>
    <row r="330" spans="1:5" x14ac:dyDescent="0.3">
      <c r="A330" s="17">
        <v>43799</v>
      </c>
      <c r="B330" s="14">
        <v>4.0404037250012292E-2</v>
      </c>
      <c r="C330" s="14">
        <v>-4.9504799548045209E-2</v>
      </c>
      <c r="D330" s="14">
        <v>6.2499860644873673E-2</v>
      </c>
      <c r="E330" s="14">
        <v>-2.0408631052073911E-2</v>
      </c>
    </row>
    <row r="331" spans="1:5" x14ac:dyDescent="0.3">
      <c r="A331" s="17">
        <v>43800</v>
      </c>
      <c r="B331" s="14">
        <v>3.9999977101296658E-2</v>
      </c>
      <c r="C331" s="14">
        <v>9.9999526957554874E-3</v>
      </c>
      <c r="D331" s="14">
        <v>6.1855692025719611E-2</v>
      </c>
      <c r="E331" s="14">
        <v>7.2165472051580526E-2</v>
      </c>
    </row>
    <row r="332" spans="1:5" x14ac:dyDescent="0.3">
      <c r="A332" s="17">
        <v>43801</v>
      </c>
      <c r="B332" s="14">
        <v>3.9603800085355578E-2</v>
      </c>
      <c r="C332" s="14">
        <v>-1.9999761003473338E-2</v>
      </c>
      <c r="D332" s="14">
        <v>-5.7692326304437103E-2</v>
      </c>
      <c r="E332" s="14">
        <v>3.0612049103217576E-2</v>
      </c>
    </row>
    <row r="333" spans="1:5" x14ac:dyDescent="0.3">
      <c r="A333" s="17">
        <v>43802</v>
      </c>
      <c r="B333" s="14">
        <v>9.7088663061508651E-3</v>
      </c>
      <c r="C333" s="14">
        <v>2.9702707170469411E-2</v>
      </c>
      <c r="D333" s="14">
        <v>1.0526328721735867E-2</v>
      </c>
      <c r="E333" s="14">
        <v>-1.9802009383697916E-2</v>
      </c>
    </row>
    <row r="334" spans="1:5" x14ac:dyDescent="0.3">
      <c r="A334" s="17">
        <v>43803</v>
      </c>
      <c r="B334" s="14">
        <v>-1.9047558436294687E-2</v>
      </c>
      <c r="C334" s="14">
        <v>-2.9411916383098924E-2</v>
      </c>
      <c r="D334" s="14">
        <v>-2.0618627757624686E-2</v>
      </c>
      <c r="E334" s="14">
        <v>8.4210717432711579E-2</v>
      </c>
    </row>
    <row r="335" spans="1:5" x14ac:dyDescent="0.3">
      <c r="A335" s="17">
        <v>43804</v>
      </c>
      <c r="B335" s="14">
        <v>7.2916660695965474E-2</v>
      </c>
      <c r="C335" s="14">
        <v>7.2164849122470232E-2</v>
      </c>
      <c r="D335" s="14">
        <v>3.0612215410643184E-2</v>
      </c>
      <c r="E335" s="14">
        <v>-6.7307392652838915E-2</v>
      </c>
    </row>
    <row r="336" spans="1:5" x14ac:dyDescent="0.3">
      <c r="A336" s="17">
        <v>43805</v>
      </c>
      <c r="B336" s="14">
        <v>-4.9019552793320598E-2</v>
      </c>
      <c r="C336" s="14">
        <v>6.1224117926699018E-2</v>
      </c>
      <c r="D336" s="14">
        <v>2.0000542711182456E-2</v>
      </c>
      <c r="E336" s="14">
        <v>-1.9048522521811329E-2</v>
      </c>
    </row>
    <row r="337" spans="1:5" x14ac:dyDescent="0.3">
      <c r="A337" s="17">
        <v>43806</v>
      </c>
      <c r="B337" s="14">
        <v>-3.883493411808725E-2</v>
      </c>
      <c r="C337" s="14">
        <v>5.2083242420382314E-2</v>
      </c>
      <c r="D337" s="14">
        <v>-9.8039926317745607E-3</v>
      </c>
      <c r="E337" s="14">
        <v>3.1250147244980431E-2</v>
      </c>
    </row>
    <row r="338" spans="1:5" x14ac:dyDescent="0.3">
      <c r="A338" s="17">
        <v>43807</v>
      </c>
      <c r="B338" s="14">
        <v>-3.8461571564425978E-2</v>
      </c>
      <c r="C338" s="14">
        <v>-2.9702884930756679E-2</v>
      </c>
      <c r="D338" s="14">
        <v>-2.9126148440579924E-2</v>
      </c>
      <c r="E338" s="14">
        <v>-3.8461542033660479E-2</v>
      </c>
    </row>
    <row r="339" spans="1:5" x14ac:dyDescent="0.3">
      <c r="A339" s="17">
        <v>43808</v>
      </c>
      <c r="B339" s="14">
        <v>-6.6666583826624271E-2</v>
      </c>
      <c r="C339" s="14">
        <v>4.0815878915200665E-2</v>
      </c>
      <c r="D339" s="14">
        <v>-2.0407610698902734E-2</v>
      </c>
      <c r="E339" s="14">
        <v>-4.95051144037012E-2</v>
      </c>
    </row>
    <row r="340" spans="1:5" x14ac:dyDescent="0.3">
      <c r="A340" s="17">
        <v>43809</v>
      </c>
      <c r="B340" s="14">
        <v>-6.7307788187726647E-2</v>
      </c>
      <c r="C340" s="14">
        <v>-2.8845982995050923E-2</v>
      </c>
      <c r="D340" s="14">
        <v>3.124997209510072E-2</v>
      </c>
      <c r="E340" s="14">
        <v>2.0137017098242893E-7</v>
      </c>
    </row>
    <row r="341" spans="1:5" x14ac:dyDescent="0.3">
      <c r="A341" s="17">
        <v>43810</v>
      </c>
      <c r="B341" s="14">
        <v>-5.8252395736066442E-2</v>
      </c>
      <c r="C341" s="14">
        <v>2.0201932494485986E-2</v>
      </c>
      <c r="D341" s="14">
        <v>2.1052508213992516E-2</v>
      </c>
      <c r="E341" s="14">
        <v>-5.825199668931158E-2</v>
      </c>
    </row>
    <row r="342" spans="1:5" x14ac:dyDescent="0.3">
      <c r="A342" s="17">
        <v>43811</v>
      </c>
      <c r="B342" s="14">
        <v>1.1255413934208036E-7</v>
      </c>
      <c r="C342" s="14">
        <v>-3.8461621409437097E-2</v>
      </c>
      <c r="D342" s="14">
        <v>9.9010917670314669E-3</v>
      </c>
      <c r="E342" s="14">
        <v>3.0927632537147698E-2</v>
      </c>
    </row>
    <row r="343" spans="1:5" x14ac:dyDescent="0.3">
      <c r="A343" s="17">
        <v>43812</v>
      </c>
      <c r="B343" s="14">
        <v>7.2164873623618453E-2</v>
      </c>
      <c r="C343" s="14">
        <v>-7.6922687958343228E-2</v>
      </c>
      <c r="D343" s="14">
        <v>-1.9608416724624322E-2</v>
      </c>
      <c r="E343" s="14">
        <v>-6.7960568744158345E-2</v>
      </c>
    </row>
    <row r="344" spans="1:5" x14ac:dyDescent="0.3">
      <c r="A344" s="17">
        <v>43813</v>
      </c>
      <c r="B344" s="14">
        <v>-3.0302990738551805E-2</v>
      </c>
      <c r="C344" s="14">
        <v>1.9801992094239607E-2</v>
      </c>
      <c r="D344" s="14">
        <v>1.5404825859377524E-7</v>
      </c>
      <c r="E344" s="14">
        <v>4.0403902983028317E-2</v>
      </c>
    </row>
    <row r="345" spans="1:5" x14ac:dyDescent="0.3">
      <c r="A345" s="17">
        <v>43814</v>
      </c>
      <c r="B345" s="14">
        <v>-4.0000015334695105E-2</v>
      </c>
      <c r="C345" s="14">
        <v>-3.0612481343409659E-2</v>
      </c>
      <c r="D345" s="14">
        <v>-4.9999733560465498E-2</v>
      </c>
      <c r="E345" s="14">
        <v>-2.0000376609782045E-2</v>
      </c>
    </row>
    <row r="346" spans="1:5" x14ac:dyDescent="0.3">
      <c r="A346" s="17">
        <v>43815</v>
      </c>
      <c r="B346" s="14">
        <v>4.0816347368145545E-2</v>
      </c>
      <c r="C346" s="14">
        <v>1.3736004822462178E-7</v>
      </c>
      <c r="D346" s="14">
        <v>2.0832763499893048E-2</v>
      </c>
      <c r="E346" s="14">
        <v>6.2500805518846736E-2</v>
      </c>
    </row>
    <row r="347" spans="1:5" x14ac:dyDescent="0.3">
      <c r="A347" s="17">
        <v>43816</v>
      </c>
      <c r="B347" s="14">
        <v>2.6906243233426608E-8</v>
      </c>
      <c r="C347" s="14">
        <v>-1.9802175145740009E-2</v>
      </c>
      <c r="D347" s="14">
        <v>-4.040371791377384E-2</v>
      </c>
      <c r="E347" s="14">
        <v>-3.030342150096621E-2</v>
      </c>
    </row>
    <row r="348" spans="1:5" x14ac:dyDescent="0.3">
      <c r="A348" s="17">
        <v>43817</v>
      </c>
      <c r="B348" s="14">
        <v>-5.6661204617114436E-8</v>
      </c>
      <c r="C348" s="14">
        <v>-3.9603597098838983E-2</v>
      </c>
      <c r="D348" s="14">
        <v>7.216481157569965E-2</v>
      </c>
      <c r="E348" s="14">
        <v>1.0308898587167548E-2</v>
      </c>
    </row>
    <row r="349" spans="1:5" x14ac:dyDescent="0.3">
      <c r="A349" s="17">
        <v>43818</v>
      </c>
      <c r="B349" s="14">
        <v>-3.8835017822104634E-2</v>
      </c>
      <c r="C349" s="14">
        <v>-9.999572722157346E-3</v>
      </c>
      <c r="D349" s="14">
        <v>-1.9608462730468679E-2</v>
      </c>
      <c r="E349" s="14">
        <v>-1.9999986100420308E-2</v>
      </c>
    </row>
    <row r="350" spans="1:5" x14ac:dyDescent="0.3">
      <c r="A350" s="17">
        <v>43819</v>
      </c>
      <c r="B350" s="14">
        <v>-8.653845022878659E-2</v>
      </c>
      <c r="C350" s="14">
        <v>2.0833374938063809E-2</v>
      </c>
      <c r="D350" s="14">
        <v>-4.9999883817654078E-2</v>
      </c>
      <c r="E350" s="14">
        <v>9.3749446377510814E-2</v>
      </c>
    </row>
    <row r="351" spans="1:5" x14ac:dyDescent="0.3">
      <c r="A351" s="17">
        <v>43820</v>
      </c>
      <c r="B351" s="14">
        <v>-8.969747689047125E-8</v>
      </c>
      <c r="C351" s="14">
        <v>-6.7961145586713623E-2</v>
      </c>
      <c r="D351" s="14">
        <v>-5.9405855377534955E-2</v>
      </c>
      <c r="E351" s="14">
        <v>-4.8543837382359012E-2</v>
      </c>
    </row>
    <row r="352" spans="1:5" x14ac:dyDescent="0.3">
      <c r="A352" s="17">
        <v>43821</v>
      </c>
      <c r="B352" s="14">
        <v>5.2083374099396229E-2</v>
      </c>
      <c r="C352" s="14">
        <v>0.10526313568085044</v>
      </c>
      <c r="D352" s="14">
        <v>-1.3490768735469061E-7</v>
      </c>
      <c r="E352" s="14">
        <v>4.0816711906140668E-2</v>
      </c>
    </row>
    <row r="353" spans="1:5" x14ac:dyDescent="0.3">
      <c r="A353" s="17">
        <v>43822</v>
      </c>
      <c r="B353" s="14">
        <v>-6.8627534921663846E-2</v>
      </c>
      <c r="C353" s="14">
        <v>-6.8627152588958129E-2</v>
      </c>
      <c r="D353" s="14">
        <v>3.0612073875067258E-2</v>
      </c>
      <c r="E353" s="14">
        <v>-5.5760874029253671E-8</v>
      </c>
    </row>
    <row r="354" spans="1:5" x14ac:dyDescent="0.3">
      <c r="A354" s="17">
        <v>43823</v>
      </c>
      <c r="B354" s="14">
        <v>3.0927857245267365E-2</v>
      </c>
      <c r="C354" s="14">
        <v>1.7612831570978926E-7</v>
      </c>
      <c r="D354" s="14">
        <v>7.3683998851269639E-2</v>
      </c>
      <c r="E354" s="14">
        <v>6.2499989498805641E-2</v>
      </c>
    </row>
    <row r="355" spans="1:5" x14ac:dyDescent="0.3">
      <c r="A355" s="17">
        <v>43824</v>
      </c>
      <c r="B355" s="14">
        <v>5.1546375448807247E-2</v>
      </c>
      <c r="C355" s="14">
        <v>6.1855434340853055E-2</v>
      </c>
      <c r="D355" s="14">
        <v>-3.8460964053912527E-2</v>
      </c>
      <c r="E355" s="14">
        <v>-1.0204265936908374E-2</v>
      </c>
    </row>
    <row r="356" spans="1:5" x14ac:dyDescent="0.3">
      <c r="A356" s="17">
        <v>43825</v>
      </c>
      <c r="B356" s="14">
        <v>2.0202121474216073E-2</v>
      </c>
      <c r="C356" s="14">
        <v>4.0403880280238225E-2</v>
      </c>
      <c r="D356" s="14">
        <v>4.9999847141527276E-2</v>
      </c>
      <c r="E356" s="14">
        <v>-2.0407669098314374E-2</v>
      </c>
    </row>
    <row r="357" spans="1:5" x14ac:dyDescent="0.3">
      <c r="A357" s="17">
        <v>43826</v>
      </c>
      <c r="B357" s="14">
        <v>6.3158000381352997E-2</v>
      </c>
      <c r="C357" s="14">
        <v>6.1224390493674674E-2</v>
      </c>
      <c r="D357" s="14">
        <v>2.5300844841424919E-7</v>
      </c>
      <c r="E357" s="14">
        <v>-6.6666401080015425E-2</v>
      </c>
    </row>
    <row r="358" spans="1:5" x14ac:dyDescent="0.3">
      <c r="A358" s="17">
        <v>43827</v>
      </c>
      <c r="B358" s="14">
        <v>4.1666759474071613E-2</v>
      </c>
      <c r="C358" s="14">
        <v>5.2083334813527671E-2</v>
      </c>
      <c r="D358" s="14">
        <v>4.2104813158013288E-2</v>
      </c>
      <c r="E358" s="14">
        <v>5.1021244483845152E-2</v>
      </c>
    </row>
    <row r="359" spans="1:5" x14ac:dyDescent="0.3">
      <c r="A359" s="17">
        <v>43828</v>
      </c>
      <c r="B359" s="14">
        <v>-4.9504968913895664E-2</v>
      </c>
      <c r="C359" s="14">
        <v>2.4168897216902963E-7</v>
      </c>
      <c r="D359" s="14">
        <v>4.2105247785959588E-2</v>
      </c>
      <c r="E359" s="14">
        <v>-4.9020294243556584E-2</v>
      </c>
    </row>
    <row r="360" spans="1:5" x14ac:dyDescent="0.3">
      <c r="A360" s="17">
        <v>43829</v>
      </c>
      <c r="B360" s="14">
        <v>1.0526279629363922E-2</v>
      </c>
      <c r="C360" s="14">
        <v>1.0526154729200821E-2</v>
      </c>
      <c r="D360" s="14">
        <v>-5.940595068274046E-2</v>
      </c>
      <c r="E360" s="14">
        <v>-9.8042092457448771E-3</v>
      </c>
    </row>
    <row r="361" spans="1:5" x14ac:dyDescent="0.3">
      <c r="A361" s="17">
        <v>43830</v>
      </c>
      <c r="B361" s="14">
        <v>-3.0000027824012232E-2</v>
      </c>
      <c r="C361" s="14">
        <v>3.9848783606188931E-8</v>
      </c>
      <c r="D361" s="14">
        <v>-4.9019733513392949E-2</v>
      </c>
      <c r="E361" s="14">
        <v>2.941255369392004E-2</v>
      </c>
    </row>
    <row r="362" spans="1:5" x14ac:dyDescent="0.3">
      <c r="A362" s="17">
        <v>43831</v>
      </c>
      <c r="B362" s="14">
        <v>-2.9411768619232892E-2</v>
      </c>
      <c r="C362" s="14">
        <v>-7.7670037165126216E-2</v>
      </c>
      <c r="D362" s="14">
        <v>2.0000002819470231E-2</v>
      </c>
      <c r="E362" s="14">
        <v>6.1855979411382211E-2</v>
      </c>
    </row>
    <row r="363" spans="1:5" x14ac:dyDescent="0.3">
      <c r="A363" s="17" t="s">
        <v>39</v>
      </c>
      <c r="B363" s="14">
        <v>1.8448296168891916</v>
      </c>
      <c r="C363" s="14">
        <v>3.5948178352141458</v>
      </c>
      <c r="D363" s="14">
        <v>1.5000726693266742</v>
      </c>
      <c r="E363" s="14">
        <v>1.1088990106077548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BA71A-0C15-42C0-97F1-2A38E85AA60F}">
  <dimension ref="A3:F37"/>
  <sheetViews>
    <sheetView topLeftCell="A21" workbookViewId="0">
      <selection activeCell="B11" sqref="B11"/>
    </sheetView>
  </sheetViews>
  <sheetFormatPr defaultRowHeight="15.6" x14ac:dyDescent="0.3"/>
  <cols>
    <col min="1" max="1" width="16.19921875" bestFit="1" customWidth="1"/>
    <col min="2" max="2" width="34.8984375" bestFit="1" customWidth="1"/>
    <col min="3" max="5" width="7.8984375" bestFit="1" customWidth="1"/>
    <col min="6" max="6" width="7.5" bestFit="1" customWidth="1"/>
  </cols>
  <sheetData>
    <row r="3" spans="1:6" x14ac:dyDescent="0.3">
      <c r="A3" s="16" t="s">
        <v>72</v>
      </c>
      <c r="B3" t="s">
        <v>71</v>
      </c>
      <c r="C3" t="s">
        <v>74</v>
      </c>
      <c r="D3" t="s">
        <v>75</v>
      </c>
      <c r="E3" t="s">
        <v>76</v>
      </c>
      <c r="F3" t="s">
        <v>77</v>
      </c>
    </row>
    <row r="4" spans="1:6" x14ac:dyDescent="0.3">
      <c r="A4" s="17">
        <v>43475</v>
      </c>
      <c r="B4" s="14">
        <v>-0.4522502426107996</v>
      </c>
      <c r="C4" s="14">
        <v>3.0000016112237571E-2</v>
      </c>
      <c r="D4" s="14">
        <v>1.0415836533304246E-2</v>
      </c>
      <c r="E4" s="14">
        <v>2.0833674287895176E-2</v>
      </c>
      <c r="F4" s="14">
        <v>1.0101461341815332E-2</v>
      </c>
    </row>
    <row r="5" spans="1:6" x14ac:dyDescent="0.3">
      <c r="A5" s="17">
        <v>43494</v>
      </c>
      <c r="B5" s="14">
        <v>-0.71708723442563915</v>
      </c>
      <c r="C5" s="38">
        <v>-0.54807690946756116</v>
      </c>
      <c r="D5" s="14">
        <v>8.3332559140494533E-2</v>
      </c>
      <c r="E5" s="14">
        <v>2.0618417861274718E-2</v>
      </c>
      <c r="F5" s="14">
        <v>-4.9019317183025657E-2</v>
      </c>
    </row>
    <row r="6" spans="1:6" x14ac:dyDescent="0.3">
      <c r="A6" s="17">
        <v>43515</v>
      </c>
      <c r="B6" s="14">
        <v>-0.55839299648571217</v>
      </c>
      <c r="C6" s="14">
        <v>9.8040404605359566E-3</v>
      </c>
      <c r="D6" s="39">
        <v>-0.56701031734702356</v>
      </c>
      <c r="E6" s="14">
        <v>9.6143445174754483E-3</v>
      </c>
      <c r="F6" s="14">
        <v>4.0000914170649882E-2</v>
      </c>
    </row>
    <row r="7" spans="1:6" x14ac:dyDescent="0.3">
      <c r="A7" s="17">
        <v>43543</v>
      </c>
      <c r="B7" s="14">
        <v>-0.45549226537958976</v>
      </c>
      <c r="C7" s="14">
        <v>3.9603872853995581E-2</v>
      </c>
      <c r="D7" s="14">
        <v>6.0606468891118981E-2</v>
      </c>
      <c r="E7" s="14">
        <v>1.9607633672155123E-2</v>
      </c>
      <c r="F7" s="39">
        <v>-0.52525253838500408</v>
      </c>
    </row>
    <row r="8" spans="1:6" x14ac:dyDescent="0.3">
      <c r="A8" s="17">
        <v>43559</v>
      </c>
      <c r="B8" s="14">
        <v>-0.52087951809985289</v>
      </c>
      <c r="C8" s="14">
        <v>7.1428603225100362E-2</v>
      </c>
      <c r="D8" s="39">
        <v>-0.48979617291931032</v>
      </c>
      <c r="E8" s="14">
        <v>-7.7669563438227507E-2</v>
      </c>
      <c r="F8" s="14">
        <v>-7.7670126670266071E-2</v>
      </c>
    </row>
    <row r="9" spans="1:6" x14ac:dyDescent="0.3">
      <c r="A9" s="17">
        <v>43636</v>
      </c>
      <c r="B9" s="14">
        <v>-0.54373712252615491</v>
      </c>
      <c r="C9" s="14">
        <v>-1.9802160136903502E-2</v>
      </c>
      <c r="D9" s="14">
        <v>7.291692141834516E-2</v>
      </c>
      <c r="E9" s="14">
        <v>-6.796177816155613E-2</v>
      </c>
      <c r="F9" s="14">
        <v>-9.6157843604993687E-3</v>
      </c>
    </row>
    <row r="10" spans="1:6" x14ac:dyDescent="0.3">
      <c r="A10" s="17">
        <v>43662</v>
      </c>
      <c r="B10" s="14">
        <v>-0.63082013655867986</v>
      </c>
      <c r="C10" s="39">
        <v>-0.59595960227083933</v>
      </c>
      <c r="D10" s="14">
        <v>-2.4695566513965872E-7</v>
      </c>
      <c r="E10" s="14">
        <v>-9.9017791961107937E-3</v>
      </c>
      <c r="F10" s="14">
        <v>2.0001324776860452E-2</v>
      </c>
    </row>
    <row r="11" spans="1:6" x14ac:dyDescent="0.3">
      <c r="A11" s="17">
        <v>43688</v>
      </c>
      <c r="B11" s="14">
        <v>-0.54353363205176886</v>
      </c>
      <c r="C11" s="14">
        <v>7.1428602986852496E-2</v>
      </c>
      <c r="D11" s="14">
        <v>1.0526317221645431E-2</v>
      </c>
      <c r="E11" s="39">
        <v>-0.53846175315374123</v>
      </c>
      <c r="F11" s="14">
        <v>-8.6538549836479906E-2</v>
      </c>
    </row>
    <row r="12" spans="1:6" x14ac:dyDescent="0.3">
      <c r="A12" s="17">
        <v>43722</v>
      </c>
      <c r="B12" s="14">
        <v>-0.53590439000986212</v>
      </c>
      <c r="C12" s="14">
        <v>5.263160158092961E-2</v>
      </c>
      <c r="D12" s="39">
        <v>-0.55555583947261233</v>
      </c>
      <c r="E12" s="14">
        <v>4.2105041850968972E-2</v>
      </c>
      <c r="F12" s="14">
        <v>1.1387589260447584E-6</v>
      </c>
    </row>
    <row r="13" spans="1:6" x14ac:dyDescent="0.3">
      <c r="A13" s="17">
        <v>43786</v>
      </c>
      <c r="B13" s="14">
        <v>-0.57004623700582813</v>
      </c>
      <c r="C13" s="14">
        <v>-9.8039146714037351E-3</v>
      </c>
      <c r="D13" s="39">
        <v>-0.57894739660948003</v>
      </c>
      <c r="E13" s="14">
        <v>7.1428245561705461E-2</v>
      </c>
      <c r="F13" s="14">
        <v>3.125087243654967E-2</v>
      </c>
    </row>
    <row r="14" spans="1:6" x14ac:dyDescent="0.3">
      <c r="A14" s="17" t="s">
        <v>39</v>
      </c>
      <c r="B14" s="14">
        <v>-5.5281437751538878</v>
      </c>
      <c r="C14" s="14">
        <v>-0.89874584932705615</v>
      </c>
      <c r="D14" s="14">
        <v>-1.9535118700991829</v>
      </c>
      <c r="E14" s="14">
        <v>-0.50978751619816076</v>
      </c>
      <c r="F14" s="14">
        <v>-0.6467406049504737</v>
      </c>
    </row>
    <row r="26" spans="1:6" x14ac:dyDescent="0.3">
      <c r="A26" s="16" t="s">
        <v>78</v>
      </c>
      <c r="B26" t="s">
        <v>71</v>
      </c>
      <c r="C26" t="s">
        <v>74</v>
      </c>
      <c r="D26" t="s">
        <v>75</v>
      </c>
      <c r="E26" t="s">
        <v>76</v>
      </c>
      <c r="F26" t="s">
        <v>77</v>
      </c>
    </row>
    <row r="27" spans="1:6" x14ac:dyDescent="0.3">
      <c r="A27" s="17">
        <v>43793</v>
      </c>
      <c r="B27" s="14">
        <v>1.3547702422639891</v>
      </c>
      <c r="C27" s="14">
        <v>-9.9009236016756041E-3</v>
      </c>
      <c r="D27" s="40">
        <v>1.5000004734380563</v>
      </c>
      <c r="E27" s="14">
        <v>-7.61902892460804E-2</v>
      </c>
      <c r="F27" s="14">
        <v>-2.02029764560403E-2</v>
      </c>
    </row>
    <row r="28" spans="1:6" x14ac:dyDescent="0.3">
      <c r="A28" s="17">
        <v>43669</v>
      </c>
      <c r="B28" s="14">
        <v>1.3503180372102532</v>
      </c>
      <c r="C28" s="40">
        <v>1.3749999518394702</v>
      </c>
      <c r="D28" s="14">
        <v>1.7955054865126385E-7</v>
      </c>
      <c r="E28" s="14">
        <v>3.0000715452885407E-2</v>
      </c>
      <c r="F28" s="14">
        <v>-6.8628471411807612E-2</v>
      </c>
    </row>
    <row r="29" spans="1:6" x14ac:dyDescent="0.3">
      <c r="A29" s="17">
        <v>43522</v>
      </c>
      <c r="B29" s="14">
        <v>1.2004191790539451</v>
      </c>
      <c r="C29" s="14">
        <v>-4.8543794424207753E-2</v>
      </c>
      <c r="D29" s="40">
        <v>1.4523805158365186</v>
      </c>
      <c r="E29" s="14">
        <v>-2.8570404886888778E-2</v>
      </c>
      <c r="F29" s="14">
        <v>-4.8077534554121337E-2</v>
      </c>
    </row>
    <row r="30" spans="1:6" x14ac:dyDescent="0.3">
      <c r="A30" s="17">
        <v>43501</v>
      </c>
      <c r="B30" s="14">
        <v>1.1476852728398028</v>
      </c>
      <c r="C30" s="40">
        <v>1.234042310339488</v>
      </c>
      <c r="D30" s="14">
        <v>-2.8845516358522727E-2</v>
      </c>
      <c r="E30" s="14">
        <v>-2.0201651638942719E-2</v>
      </c>
      <c r="F30" s="14">
        <v>1.030900185313155E-2</v>
      </c>
    </row>
    <row r="31" spans="1:6" x14ac:dyDescent="0.3">
      <c r="A31" s="17">
        <v>43643</v>
      </c>
      <c r="B31" s="14">
        <v>1.1472182813955829</v>
      </c>
      <c r="C31" s="14">
        <v>4.0404216518584501E-2</v>
      </c>
      <c r="D31" s="14">
        <v>-5.8252847443228783E-2</v>
      </c>
      <c r="E31" s="14">
        <v>7.2917618264793482E-2</v>
      </c>
      <c r="F31" s="14">
        <v>-6.7961085339092397E-2</v>
      </c>
    </row>
    <row r="32" spans="1:6" x14ac:dyDescent="0.3">
      <c r="A32" s="17">
        <v>43729</v>
      </c>
      <c r="B32" s="14">
        <v>1.1152745531323451</v>
      </c>
      <c r="C32" s="14">
        <v>-4.0000000482837916E-2</v>
      </c>
      <c r="D32" s="40">
        <v>1.2954556157538075</v>
      </c>
      <c r="E32" s="14">
        <v>-4.0404103902907162E-2</v>
      </c>
      <c r="F32" s="14">
        <v>1.0525678970731533E-2</v>
      </c>
    </row>
    <row r="33" spans="1:6" x14ac:dyDescent="0.3">
      <c r="A33" s="17">
        <v>43695</v>
      </c>
      <c r="B33" s="14">
        <v>1.0661671278564273</v>
      </c>
      <c r="C33" s="14">
        <v>-4.7619048012258913E-2</v>
      </c>
      <c r="D33" s="14">
        <v>1.0416892971213176E-2</v>
      </c>
      <c r="E33" s="40">
        <v>0.97916698064497742</v>
      </c>
      <c r="F33" s="14">
        <v>5.2631613150393664E-2</v>
      </c>
    </row>
    <row r="34" spans="1:6" x14ac:dyDescent="0.3">
      <c r="A34" s="17">
        <v>43482</v>
      </c>
      <c r="B34" s="14">
        <v>1.0595416371384867</v>
      </c>
      <c r="C34" s="14">
        <v>-1.9417423042320192E-2</v>
      </c>
      <c r="D34" s="14">
        <v>-1.0308829711940137E-2</v>
      </c>
      <c r="E34" s="14">
        <v>-1.0204133603334054E-2</v>
      </c>
      <c r="F34" s="14">
        <v>1.999937881945435E-2</v>
      </c>
    </row>
    <row r="35" spans="1:6" x14ac:dyDescent="0.3">
      <c r="A35" s="17">
        <v>43533</v>
      </c>
      <c r="B35" s="14">
        <v>1.0202070652584099</v>
      </c>
      <c r="C35" s="14">
        <v>-9.9999785799986807E-3</v>
      </c>
      <c r="D35" s="14">
        <v>-9.9999224199929237E-3</v>
      </c>
      <c r="E35" s="40">
        <v>1.1224496738699306</v>
      </c>
      <c r="F35" s="14">
        <v>-2.8846115409956741E-2</v>
      </c>
    </row>
    <row r="36" spans="1:6" x14ac:dyDescent="0.3">
      <c r="A36" s="17">
        <v>43566</v>
      </c>
      <c r="B36" s="14">
        <v>0.9239043412518404</v>
      </c>
      <c r="C36" s="14">
        <v>-5.7142826131208468E-2</v>
      </c>
      <c r="D36" s="40">
        <v>0.94000053800870198</v>
      </c>
      <c r="E36" s="14">
        <v>9.4736328659880575E-2</v>
      </c>
      <c r="F36" s="14">
        <v>3.1579622196837187E-2</v>
      </c>
    </row>
    <row r="37" spans="1:6" x14ac:dyDescent="0.3">
      <c r="A37" s="17" t="s">
        <v>39</v>
      </c>
      <c r="B37" s="14">
        <v>11.385505737401083</v>
      </c>
      <c r="C37" s="14">
        <v>2.4168224844230353</v>
      </c>
      <c r="D37" s="14">
        <v>5.0908470996251616</v>
      </c>
      <c r="E37" s="14">
        <v>2.1237007336143141</v>
      </c>
      <c r="F37" s="14">
        <v>-0.1086708881804701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D7D94-EC6D-4AAC-8D89-CD9450BD55C1}">
  <dimension ref="A3:K127"/>
  <sheetViews>
    <sheetView topLeftCell="A3" workbookViewId="0">
      <selection activeCell="C134" sqref="C134"/>
    </sheetView>
  </sheetViews>
  <sheetFormatPr defaultRowHeight="15.6" x14ac:dyDescent="0.3"/>
  <cols>
    <col min="1" max="2" width="16.69921875" bestFit="1" customWidth="1"/>
    <col min="3" max="3" width="34.09765625" bestFit="1" customWidth="1"/>
    <col min="4" max="4" width="22.09765625" bestFit="1" customWidth="1"/>
    <col min="5" max="5" width="30" bestFit="1" customWidth="1"/>
    <col min="6" max="6" width="28.69921875" bestFit="1" customWidth="1"/>
    <col min="7" max="8" width="35.796875" bestFit="1" customWidth="1"/>
    <col min="9" max="9" width="30" bestFit="1" customWidth="1"/>
    <col min="10" max="10" width="28.69921875" bestFit="1" customWidth="1"/>
    <col min="11" max="11" width="21.3984375" bestFit="1" customWidth="1"/>
  </cols>
  <sheetData>
    <row r="3" spans="1:11" x14ac:dyDescent="0.3">
      <c r="A3" s="16" t="s">
        <v>81</v>
      </c>
      <c r="B3" t="s">
        <v>80</v>
      </c>
      <c r="C3" t="s">
        <v>63</v>
      </c>
      <c r="D3" t="s">
        <v>64</v>
      </c>
      <c r="E3" t="s">
        <v>65</v>
      </c>
      <c r="F3" t="s">
        <v>66</v>
      </c>
      <c r="G3" t="s">
        <v>82</v>
      </c>
      <c r="H3" t="s">
        <v>83</v>
      </c>
      <c r="I3" t="s">
        <v>84</v>
      </c>
      <c r="J3" t="s">
        <v>85</v>
      </c>
      <c r="K3" t="s">
        <v>86</v>
      </c>
    </row>
    <row r="4" spans="1:11" x14ac:dyDescent="0.3">
      <c r="A4" s="17">
        <v>43793</v>
      </c>
      <c r="B4" s="14">
        <v>1.3547702422639891</v>
      </c>
      <c r="C4" s="14">
        <v>-9.9009236016756041E-3</v>
      </c>
      <c r="D4" s="14">
        <v>1.5000004734380563</v>
      </c>
      <c r="E4" s="14">
        <v>-7.61902892460804E-2</v>
      </c>
      <c r="F4" s="14">
        <v>-2.02029764560403E-2</v>
      </c>
      <c r="G4" s="14">
        <v>0.19</v>
      </c>
      <c r="H4" s="32">
        <v>34</v>
      </c>
      <c r="I4" s="32">
        <v>22</v>
      </c>
      <c r="J4" s="32">
        <v>27</v>
      </c>
      <c r="K4" s="32">
        <v>354</v>
      </c>
    </row>
    <row r="5" spans="1:11" x14ac:dyDescent="0.3">
      <c r="A5" s="17">
        <v>43669</v>
      </c>
      <c r="B5" s="14">
        <v>1.3503180372102532</v>
      </c>
      <c r="C5" s="14">
        <v>1.3749999518394702</v>
      </c>
      <c r="D5" s="14">
        <v>1.7955054865126385E-7</v>
      </c>
      <c r="E5" s="14">
        <v>3.0000715452885407E-2</v>
      </c>
      <c r="F5" s="14">
        <v>-6.8628471411807612E-2</v>
      </c>
      <c r="G5" s="14">
        <v>0.19</v>
      </c>
      <c r="H5" s="32">
        <v>32</v>
      </c>
      <c r="I5" s="32">
        <v>18</v>
      </c>
      <c r="J5" s="32">
        <v>25</v>
      </c>
      <c r="K5" s="32">
        <v>382</v>
      </c>
    </row>
    <row r="6" spans="1:11" x14ac:dyDescent="0.3">
      <c r="A6" s="17">
        <v>43522</v>
      </c>
      <c r="B6" s="14">
        <v>1.2004191790539451</v>
      </c>
      <c r="C6" s="14">
        <v>-4.8543794424207753E-2</v>
      </c>
      <c r="D6" s="14">
        <v>1.4523805158365186</v>
      </c>
      <c r="E6" s="14">
        <v>-2.8570404886888778E-2</v>
      </c>
      <c r="F6" s="14">
        <v>-4.8077534554121337E-2</v>
      </c>
      <c r="G6" s="14">
        <v>0.18</v>
      </c>
      <c r="H6" s="32">
        <v>33</v>
      </c>
      <c r="I6" s="32">
        <v>17</v>
      </c>
      <c r="J6" s="32">
        <v>28</v>
      </c>
      <c r="K6" s="32">
        <v>369</v>
      </c>
    </row>
    <row r="7" spans="1:11" x14ac:dyDescent="0.3">
      <c r="A7" s="17">
        <v>43501</v>
      </c>
      <c r="B7" s="14">
        <v>1.1476852728398028</v>
      </c>
      <c r="C7" s="14">
        <v>1.234042310339488</v>
      </c>
      <c r="D7" s="14">
        <v>-2.8845516358522727E-2</v>
      </c>
      <c r="E7" s="14">
        <v>-2.0201651638942719E-2</v>
      </c>
      <c r="F7" s="14">
        <v>1.030900185313155E-2</v>
      </c>
      <c r="G7" s="14">
        <v>0.18</v>
      </c>
      <c r="H7" s="32">
        <v>30</v>
      </c>
      <c r="I7" s="32">
        <v>21</v>
      </c>
      <c r="J7" s="32">
        <v>28</v>
      </c>
      <c r="K7" s="32">
        <v>371</v>
      </c>
    </row>
    <row r="8" spans="1:11" x14ac:dyDescent="0.3">
      <c r="A8" s="17">
        <v>43643</v>
      </c>
      <c r="B8" s="14">
        <v>1.1472182813955829</v>
      </c>
      <c r="C8" s="14">
        <v>4.0404216518584501E-2</v>
      </c>
      <c r="D8" s="14">
        <v>-5.8252847443228783E-2</v>
      </c>
      <c r="E8" s="14">
        <v>7.2917618264793482E-2</v>
      </c>
      <c r="F8" s="14">
        <v>-6.7961085339092397E-2</v>
      </c>
      <c r="G8" s="14">
        <v>0.19</v>
      </c>
      <c r="H8" s="32">
        <v>31</v>
      </c>
      <c r="I8" s="32">
        <v>17</v>
      </c>
      <c r="J8" s="32">
        <v>30</v>
      </c>
      <c r="K8" s="32">
        <v>355</v>
      </c>
    </row>
    <row r="9" spans="1:11" x14ac:dyDescent="0.3">
      <c r="A9" s="17">
        <v>43729</v>
      </c>
      <c r="B9" s="14">
        <v>1.1152745531323451</v>
      </c>
      <c r="C9" s="14">
        <v>-4.0000000482837916E-2</v>
      </c>
      <c r="D9" s="14">
        <v>1.2954556157538075</v>
      </c>
      <c r="E9" s="14">
        <v>-4.0404103902907162E-2</v>
      </c>
      <c r="F9" s="14">
        <v>1.0525678970731533E-2</v>
      </c>
      <c r="G9" s="14">
        <v>0.17</v>
      </c>
      <c r="H9" s="32">
        <v>37</v>
      </c>
      <c r="I9" s="32">
        <v>20</v>
      </c>
      <c r="J9" s="32">
        <v>25</v>
      </c>
      <c r="K9" s="32">
        <v>372</v>
      </c>
    </row>
    <row r="10" spans="1:11" x14ac:dyDescent="0.3">
      <c r="A10" s="17">
        <v>43695</v>
      </c>
      <c r="B10" s="14">
        <v>1.0661671278564273</v>
      </c>
      <c r="C10" s="14">
        <v>-4.7619048012258913E-2</v>
      </c>
      <c r="D10" s="14">
        <v>1.0416892971213176E-2</v>
      </c>
      <c r="E10" s="14">
        <v>0.97916698064497742</v>
      </c>
      <c r="F10" s="14">
        <v>5.2631613150393664E-2</v>
      </c>
      <c r="G10" s="14">
        <v>0.17</v>
      </c>
      <c r="H10" s="32">
        <v>38</v>
      </c>
      <c r="I10" s="32">
        <v>20</v>
      </c>
      <c r="J10" s="32">
        <v>30</v>
      </c>
      <c r="K10" s="32">
        <v>380</v>
      </c>
    </row>
    <row r="11" spans="1:11" x14ac:dyDescent="0.3">
      <c r="A11" s="17">
        <v>43482</v>
      </c>
      <c r="B11" s="14">
        <v>1.0595416371384867</v>
      </c>
      <c r="C11" s="14">
        <v>-1.9417423042320192E-2</v>
      </c>
      <c r="D11" s="14">
        <v>-1.0308829711940137E-2</v>
      </c>
      <c r="E11" s="14">
        <v>-1.0204133603334054E-2</v>
      </c>
      <c r="F11" s="14">
        <v>1.999937881945435E-2</v>
      </c>
      <c r="G11" s="14">
        <v>0.17</v>
      </c>
      <c r="H11" s="32">
        <v>36</v>
      </c>
      <c r="I11" s="32">
        <v>19</v>
      </c>
      <c r="J11" s="32">
        <v>26</v>
      </c>
      <c r="K11" s="32">
        <v>365</v>
      </c>
    </row>
    <row r="12" spans="1:11" x14ac:dyDescent="0.3">
      <c r="A12" s="17">
        <v>43533</v>
      </c>
      <c r="B12" s="14">
        <v>1.0202070652584099</v>
      </c>
      <c r="C12" s="14">
        <v>-9.9999785799986807E-3</v>
      </c>
      <c r="D12" s="14">
        <v>-9.9999224199929237E-3</v>
      </c>
      <c r="E12" s="14">
        <v>1.1224496738699306</v>
      </c>
      <c r="F12" s="14">
        <v>-2.8846115409956741E-2</v>
      </c>
      <c r="G12" s="14">
        <v>0.17</v>
      </c>
      <c r="H12" s="32">
        <v>33</v>
      </c>
      <c r="I12" s="32">
        <v>21</v>
      </c>
      <c r="J12" s="32">
        <v>28</v>
      </c>
      <c r="K12" s="32">
        <v>386</v>
      </c>
    </row>
    <row r="13" spans="1:11" x14ac:dyDescent="0.3">
      <c r="A13" s="17">
        <v>43566</v>
      </c>
      <c r="B13" s="14">
        <v>0.9239043412518404</v>
      </c>
      <c r="C13" s="14">
        <v>-5.7142826131208468E-2</v>
      </c>
      <c r="D13" s="14">
        <v>0.94000053800870198</v>
      </c>
      <c r="E13" s="14">
        <v>9.4736328659880575E-2</v>
      </c>
      <c r="F13" s="14">
        <v>3.1579622196837187E-2</v>
      </c>
      <c r="G13" s="14">
        <v>0.18</v>
      </c>
      <c r="H13" s="32">
        <v>35</v>
      </c>
      <c r="I13" s="32">
        <v>19</v>
      </c>
      <c r="J13" s="32">
        <v>25</v>
      </c>
      <c r="K13" s="32">
        <v>387</v>
      </c>
    </row>
    <row r="14" spans="1:11" x14ac:dyDescent="0.3">
      <c r="A14" s="17">
        <v>43487</v>
      </c>
      <c r="B14" s="14">
        <v>0.85430485686646174</v>
      </c>
      <c r="C14" s="14">
        <v>9.4736969696082918E-2</v>
      </c>
      <c r="D14" s="14">
        <v>-4.9505089835207738E-2</v>
      </c>
      <c r="E14" s="14">
        <v>-2.0202279960467306E-2</v>
      </c>
      <c r="F14" s="14">
        <v>3.0303326173652723E-2</v>
      </c>
      <c r="G14" s="14">
        <v>0.18</v>
      </c>
      <c r="H14" s="32">
        <v>35</v>
      </c>
      <c r="I14" s="32">
        <v>17</v>
      </c>
      <c r="J14" s="32">
        <v>28</v>
      </c>
      <c r="K14" s="32">
        <v>379</v>
      </c>
    </row>
    <row r="15" spans="1:11" x14ac:dyDescent="0.3">
      <c r="A15" s="17">
        <v>43550</v>
      </c>
      <c r="B15" s="14">
        <v>0.77964973472889199</v>
      </c>
      <c r="C15" s="14">
        <v>-6.6666608611452793E-2</v>
      </c>
      <c r="D15" s="14">
        <v>-4.7619227486649485E-2</v>
      </c>
      <c r="E15" s="14">
        <v>-4.8076697021672166E-2</v>
      </c>
      <c r="F15" s="14">
        <v>1.2127650047192211</v>
      </c>
      <c r="G15" s="14">
        <v>0.17</v>
      </c>
      <c r="H15" s="32">
        <v>39</v>
      </c>
      <c r="I15" s="32">
        <v>18</v>
      </c>
      <c r="J15" s="32">
        <v>25</v>
      </c>
      <c r="K15" s="32">
        <v>366</v>
      </c>
    </row>
    <row r="16" spans="1:11" x14ac:dyDescent="0.3">
      <c r="A16" s="17">
        <v>43573</v>
      </c>
      <c r="B16" s="14">
        <v>0.7302283946685022</v>
      </c>
      <c r="C16" s="14">
        <v>-4.0404051142573727E-2</v>
      </c>
      <c r="D16" s="14">
        <v>0.73195869172841044</v>
      </c>
      <c r="E16" s="14">
        <v>-3.846107135024035E-2</v>
      </c>
      <c r="F16" s="14">
        <v>-2.0408667021213023E-2</v>
      </c>
      <c r="G16" s="14">
        <v>0.28999999999999998</v>
      </c>
      <c r="H16" s="32">
        <v>32</v>
      </c>
      <c r="I16" s="32">
        <v>18</v>
      </c>
      <c r="J16" s="32">
        <v>28</v>
      </c>
      <c r="K16" s="32">
        <v>364</v>
      </c>
    </row>
    <row r="17" spans="1:11" x14ac:dyDescent="0.3">
      <c r="A17" s="17">
        <v>43759</v>
      </c>
      <c r="B17" s="14">
        <v>0.32382903302894461</v>
      </c>
      <c r="C17" s="14">
        <v>2.0408082957817264E-2</v>
      </c>
      <c r="D17" s="14">
        <v>7.2164950341893075E-2</v>
      </c>
      <c r="E17" s="14">
        <v>4.1237363999205634E-2</v>
      </c>
      <c r="F17" s="14">
        <v>6.2499139722772323E-2</v>
      </c>
      <c r="G17" s="14">
        <v>0.19</v>
      </c>
      <c r="H17" s="32">
        <v>31</v>
      </c>
      <c r="I17" s="32">
        <v>22</v>
      </c>
      <c r="J17" s="32">
        <v>30</v>
      </c>
      <c r="K17" s="32">
        <v>368</v>
      </c>
    </row>
    <row r="18" spans="1:11" x14ac:dyDescent="0.3">
      <c r="A18" s="17">
        <v>43569</v>
      </c>
      <c r="B18" s="14">
        <v>0.28376620785956508</v>
      </c>
      <c r="C18" s="14">
        <v>4.1666702821183899E-2</v>
      </c>
      <c r="D18" s="14">
        <v>2.9702948935431461E-2</v>
      </c>
      <c r="E18" s="14">
        <v>4.1666759914109841E-2</v>
      </c>
      <c r="F18" s="14">
        <v>6.060651143284379E-2</v>
      </c>
      <c r="G18" s="14">
        <v>0.17</v>
      </c>
      <c r="H18" s="32">
        <v>38</v>
      </c>
      <c r="I18" s="32">
        <v>22</v>
      </c>
      <c r="J18" s="32">
        <v>29</v>
      </c>
      <c r="K18" s="32">
        <v>395</v>
      </c>
    </row>
    <row r="19" spans="1:11" x14ac:dyDescent="0.3">
      <c r="A19" s="17" t="s">
        <v>39</v>
      </c>
      <c r="B19" s="14">
        <v>14.357283964553448</v>
      </c>
      <c r="C19" s="14">
        <v>2.466563580144093</v>
      </c>
      <c r="D19" s="14">
        <v>5.82754937330904</v>
      </c>
      <c r="E19" s="14">
        <v>2.0998648091952501</v>
      </c>
      <c r="F19" s="14">
        <v>1.2370944268468069</v>
      </c>
      <c r="G19" s="14">
        <v>0.18599999999999997</v>
      </c>
      <c r="H19" s="32">
        <v>514</v>
      </c>
      <c r="I19" s="32">
        <v>291</v>
      </c>
      <c r="J19" s="32">
        <v>412</v>
      </c>
      <c r="K19" s="32">
        <v>5593</v>
      </c>
    </row>
    <row r="28" spans="1:11" x14ac:dyDescent="0.3">
      <c r="A28" s="16" t="s">
        <v>87</v>
      </c>
      <c r="B28" t="s">
        <v>80</v>
      </c>
      <c r="C28" t="s">
        <v>82</v>
      </c>
      <c r="D28" t="s">
        <v>84</v>
      </c>
      <c r="E28" t="s">
        <v>85</v>
      </c>
      <c r="F28" t="s">
        <v>83</v>
      </c>
    </row>
    <row r="29" spans="1:11" x14ac:dyDescent="0.3">
      <c r="A29" s="17">
        <v>43752</v>
      </c>
      <c r="B29" s="14">
        <v>-0.19829372316253391</v>
      </c>
      <c r="C29" s="14">
        <v>0.18</v>
      </c>
      <c r="D29" s="32">
        <v>21</v>
      </c>
      <c r="E29" s="32">
        <v>25</v>
      </c>
      <c r="F29" s="32">
        <v>31</v>
      </c>
    </row>
    <row r="30" spans="1:11" x14ac:dyDescent="0.3">
      <c r="A30" s="17">
        <v>43624</v>
      </c>
      <c r="B30" s="14">
        <v>-0.19906978466884373</v>
      </c>
      <c r="C30" s="14">
        <v>0.19</v>
      </c>
      <c r="D30" s="32">
        <v>17</v>
      </c>
      <c r="E30" s="32">
        <v>29</v>
      </c>
      <c r="F30" s="32">
        <v>35</v>
      </c>
    </row>
    <row r="31" spans="1:11" x14ac:dyDescent="0.3">
      <c r="A31" s="17">
        <v>43567</v>
      </c>
      <c r="B31" s="14">
        <v>-0.27312591355188975</v>
      </c>
      <c r="C31" s="14">
        <v>0.17</v>
      </c>
      <c r="D31" s="32">
        <v>17</v>
      </c>
      <c r="E31" s="32">
        <v>28</v>
      </c>
      <c r="F31" s="32">
        <v>32</v>
      </c>
    </row>
    <row r="32" spans="1:11" x14ac:dyDescent="0.3">
      <c r="A32" s="17">
        <v>43526</v>
      </c>
      <c r="B32" s="14">
        <v>-0.37594234941110949</v>
      </c>
      <c r="C32" s="14">
        <v>0.18</v>
      </c>
      <c r="D32" s="32">
        <v>18</v>
      </c>
      <c r="E32" s="32">
        <v>56</v>
      </c>
      <c r="F32" s="32">
        <v>40</v>
      </c>
    </row>
    <row r="33" spans="1:7" x14ac:dyDescent="0.3">
      <c r="A33" s="17">
        <v>43580</v>
      </c>
      <c r="B33" s="14">
        <v>-0.38690483590402214</v>
      </c>
      <c r="C33" s="14">
        <v>0.17</v>
      </c>
      <c r="D33" s="32">
        <v>17</v>
      </c>
      <c r="E33" s="32">
        <v>28</v>
      </c>
      <c r="F33" s="32">
        <v>30</v>
      </c>
    </row>
    <row r="34" spans="1:7" x14ac:dyDescent="0.3">
      <c r="A34" s="17">
        <v>43475</v>
      </c>
      <c r="B34" s="14">
        <v>-0.4522502426107996</v>
      </c>
      <c r="C34" s="14">
        <v>0.19</v>
      </c>
      <c r="D34" s="32">
        <v>22</v>
      </c>
      <c r="E34" s="32">
        <v>27</v>
      </c>
      <c r="F34" s="32">
        <v>32</v>
      </c>
    </row>
    <row r="35" spans="1:7" x14ac:dyDescent="0.3">
      <c r="A35" s="17">
        <v>43543</v>
      </c>
      <c r="B35" s="14">
        <v>-0.45549226537958976</v>
      </c>
      <c r="C35" s="14">
        <v>0.19</v>
      </c>
      <c r="D35" s="32">
        <v>20</v>
      </c>
      <c r="E35" s="32">
        <v>25</v>
      </c>
      <c r="F35" s="32">
        <v>37</v>
      </c>
    </row>
    <row r="36" spans="1:7" x14ac:dyDescent="0.3">
      <c r="A36" s="17">
        <v>43559</v>
      </c>
      <c r="B36" s="14">
        <v>-0.52087951809985289</v>
      </c>
      <c r="C36" s="14">
        <v>0.1</v>
      </c>
      <c r="D36" s="32">
        <v>21</v>
      </c>
      <c r="E36" s="32">
        <v>29</v>
      </c>
      <c r="F36" s="32">
        <v>35</v>
      </c>
    </row>
    <row r="37" spans="1:7" x14ac:dyDescent="0.3">
      <c r="A37" s="17">
        <v>43722</v>
      </c>
      <c r="B37" s="14">
        <v>-0.53590439000986212</v>
      </c>
      <c r="C37" s="14">
        <v>0.17</v>
      </c>
      <c r="D37" s="32">
        <v>22</v>
      </c>
      <c r="E37" s="32">
        <v>30</v>
      </c>
      <c r="F37" s="32">
        <v>64</v>
      </c>
    </row>
    <row r="38" spans="1:7" x14ac:dyDescent="0.3">
      <c r="A38" s="17">
        <v>43688</v>
      </c>
      <c r="B38" s="14">
        <v>-0.54353363205176886</v>
      </c>
      <c r="C38" s="14">
        <v>0.19</v>
      </c>
      <c r="D38" s="32">
        <v>29</v>
      </c>
      <c r="E38" s="32">
        <v>27</v>
      </c>
      <c r="F38" s="32">
        <v>34</v>
      </c>
    </row>
    <row r="39" spans="1:7" x14ac:dyDescent="0.3">
      <c r="A39" s="17">
        <v>43636</v>
      </c>
      <c r="B39" s="14">
        <v>-0.54373712252615491</v>
      </c>
      <c r="C39" s="14">
        <v>0.17</v>
      </c>
      <c r="D39" s="32">
        <v>19</v>
      </c>
      <c r="E39" s="32">
        <v>25</v>
      </c>
      <c r="F39" s="32">
        <v>34</v>
      </c>
    </row>
    <row r="40" spans="1:7" x14ac:dyDescent="0.3">
      <c r="A40" s="17">
        <v>43515</v>
      </c>
      <c r="B40" s="14">
        <v>-0.55839299648571217</v>
      </c>
      <c r="C40" s="14">
        <v>0.18</v>
      </c>
      <c r="D40" s="32">
        <v>19</v>
      </c>
      <c r="E40" s="32">
        <v>29</v>
      </c>
      <c r="F40" s="32">
        <v>35</v>
      </c>
    </row>
    <row r="41" spans="1:7" x14ac:dyDescent="0.3">
      <c r="A41" s="17">
        <v>43786</v>
      </c>
      <c r="B41" s="14">
        <v>-0.57004623700582813</v>
      </c>
      <c r="C41" s="14">
        <v>0.19</v>
      </c>
      <c r="D41" s="32">
        <v>22</v>
      </c>
      <c r="E41" s="32">
        <v>27</v>
      </c>
      <c r="F41" s="32">
        <v>112</v>
      </c>
    </row>
    <row r="42" spans="1:7" x14ac:dyDescent="0.3">
      <c r="A42" s="17">
        <v>43662</v>
      </c>
      <c r="B42" s="14">
        <v>-0.63082013655867986</v>
      </c>
      <c r="C42" s="14">
        <v>0.17</v>
      </c>
      <c r="D42" s="32">
        <v>20</v>
      </c>
      <c r="E42" s="32">
        <v>30</v>
      </c>
      <c r="F42" s="32">
        <v>38</v>
      </c>
    </row>
    <row r="43" spans="1:7" x14ac:dyDescent="0.3">
      <c r="A43" s="17">
        <v>43494</v>
      </c>
      <c r="B43" s="14">
        <v>-0.71708723442563915</v>
      </c>
      <c r="C43" s="14">
        <v>0.17</v>
      </c>
      <c r="D43" s="32">
        <v>22</v>
      </c>
      <c r="E43" s="32">
        <v>25</v>
      </c>
      <c r="F43" s="32">
        <v>31</v>
      </c>
    </row>
    <row r="44" spans="1:7" x14ac:dyDescent="0.3">
      <c r="A44" s="17" t="s">
        <v>39</v>
      </c>
      <c r="B44" s="14">
        <v>-6.9614803818522866</v>
      </c>
      <c r="C44" s="14">
        <v>0.17399999999999999</v>
      </c>
      <c r="D44" s="32">
        <v>306</v>
      </c>
      <c r="E44" s="32">
        <v>440</v>
      </c>
      <c r="F44" s="32">
        <v>620</v>
      </c>
    </row>
    <row r="46" spans="1:7" x14ac:dyDescent="0.3">
      <c r="A46" s="16" t="s">
        <v>81</v>
      </c>
      <c r="B46" t="s">
        <v>80</v>
      </c>
      <c r="C46" t="s">
        <v>82</v>
      </c>
      <c r="D46" t="s">
        <v>84</v>
      </c>
      <c r="E46" t="s">
        <v>85</v>
      </c>
      <c r="F46" t="s">
        <v>86</v>
      </c>
      <c r="G46" t="s">
        <v>83</v>
      </c>
    </row>
    <row r="47" spans="1:7" x14ac:dyDescent="0.3">
      <c r="A47" s="17">
        <v>43793</v>
      </c>
      <c r="B47" s="14">
        <v>1.3547702422639891</v>
      </c>
      <c r="C47" s="14">
        <v>0.19</v>
      </c>
      <c r="D47" s="32">
        <v>22</v>
      </c>
      <c r="E47" s="32">
        <v>27</v>
      </c>
      <c r="F47" s="32">
        <v>354</v>
      </c>
      <c r="G47" s="32">
        <v>34</v>
      </c>
    </row>
    <row r="48" spans="1:7" x14ac:dyDescent="0.3">
      <c r="A48" s="17">
        <v>43669</v>
      </c>
      <c r="B48" s="14">
        <v>1.3503180372102532</v>
      </c>
      <c r="C48" s="14">
        <v>0.19</v>
      </c>
      <c r="D48" s="32">
        <v>18</v>
      </c>
      <c r="E48" s="32">
        <v>25</v>
      </c>
      <c r="F48" s="32">
        <v>382</v>
      </c>
      <c r="G48" s="32">
        <v>32</v>
      </c>
    </row>
    <row r="49" spans="1:7" x14ac:dyDescent="0.3">
      <c r="A49" s="17">
        <v>43522</v>
      </c>
      <c r="B49" s="14">
        <v>1.2004191790539451</v>
      </c>
      <c r="C49" s="14">
        <v>0.18</v>
      </c>
      <c r="D49" s="32">
        <v>17</v>
      </c>
      <c r="E49" s="32">
        <v>28</v>
      </c>
      <c r="F49" s="32">
        <v>369</v>
      </c>
      <c r="G49" s="32">
        <v>33</v>
      </c>
    </row>
    <row r="50" spans="1:7" x14ac:dyDescent="0.3">
      <c r="A50" s="17">
        <v>43501</v>
      </c>
      <c r="B50" s="14">
        <v>1.1476852728398028</v>
      </c>
      <c r="C50" s="14">
        <v>0.18</v>
      </c>
      <c r="D50" s="32">
        <v>21</v>
      </c>
      <c r="E50" s="32">
        <v>28</v>
      </c>
      <c r="F50" s="32">
        <v>371</v>
      </c>
      <c r="G50" s="32">
        <v>30</v>
      </c>
    </row>
    <row r="51" spans="1:7" x14ac:dyDescent="0.3">
      <c r="A51" s="17">
        <v>43643</v>
      </c>
      <c r="B51" s="14">
        <v>1.1472182813955829</v>
      </c>
      <c r="C51" s="14">
        <v>0.19</v>
      </c>
      <c r="D51" s="32">
        <v>17</v>
      </c>
      <c r="E51" s="32">
        <v>30</v>
      </c>
      <c r="F51" s="32">
        <v>355</v>
      </c>
      <c r="G51" s="32">
        <v>31</v>
      </c>
    </row>
    <row r="52" spans="1:7" x14ac:dyDescent="0.3">
      <c r="A52" s="17">
        <v>43729</v>
      </c>
      <c r="B52" s="14">
        <v>1.1152745531323451</v>
      </c>
      <c r="C52" s="14">
        <v>0.17</v>
      </c>
      <c r="D52" s="32">
        <v>20</v>
      </c>
      <c r="E52" s="32">
        <v>25</v>
      </c>
      <c r="F52" s="32">
        <v>372</v>
      </c>
      <c r="G52" s="32">
        <v>37</v>
      </c>
    </row>
    <row r="53" spans="1:7" x14ac:dyDescent="0.3">
      <c r="A53" s="17">
        <v>43695</v>
      </c>
      <c r="B53" s="14">
        <v>1.0661671278564273</v>
      </c>
      <c r="C53" s="14">
        <v>0.17</v>
      </c>
      <c r="D53" s="32">
        <v>20</v>
      </c>
      <c r="E53" s="32">
        <v>30</v>
      </c>
      <c r="F53" s="32">
        <v>380</v>
      </c>
      <c r="G53" s="32">
        <v>38</v>
      </c>
    </row>
    <row r="54" spans="1:7" x14ac:dyDescent="0.3">
      <c r="A54" s="17">
        <v>43482</v>
      </c>
      <c r="B54" s="14">
        <v>1.0595416371384867</v>
      </c>
      <c r="C54" s="14">
        <v>0.17</v>
      </c>
      <c r="D54" s="32">
        <v>19</v>
      </c>
      <c r="E54" s="32">
        <v>26</v>
      </c>
      <c r="F54" s="32">
        <v>365</v>
      </c>
      <c r="G54" s="32">
        <v>36</v>
      </c>
    </row>
    <row r="55" spans="1:7" x14ac:dyDescent="0.3">
      <c r="A55" s="17">
        <v>43533</v>
      </c>
      <c r="B55" s="14">
        <v>1.0202070652584099</v>
      </c>
      <c r="C55" s="14">
        <v>0.17</v>
      </c>
      <c r="D55" s="32">
        <v>21</v>
      </c>
      <c r="E55" s="32">
        <v>28</v>
      </c>
      <c r="F55" s="32">
        <v>386</v>
      </c>
      <c r="G55" s="32">
        <v>33</v>
      </c>
    </row>
    <row r="56" spans="1:7" x14ac:dyDescent="0.3">
      <c r="A56" s="17">
        <v>43566</v>
      </c>
      <c r="B56" s="14">
        <v>0.9239043412518404</v>
      </c>
      <c r="C56" s="14">
        <v>0.18</v>
      </c>
      <c r="D56" s="32">
        <v>19</v>
      </c>
      <c r="E56" s="32">
        <v>25</v>
      </c>
      <c r="F56" s="32">
        <v>387</v>
      </c>
      <c r="G56" s="32">
        <v>35</v>
      </c>
    </row>
    <row r="57" spans="1:7" x14ac:dyDescent="0.3">
      <c r="A57" s="17">
        <v>43487</v>
      </c>
      <c r="B57" s="14">
        <v>0.85430485686646174</v>
      </c>
      <c r="C57" s="14">
        <v>0.18</v>
      </c>
      <c r="D57" s="32">
        <v>17</v>
      </c>
      <c r="E57" s="32">
        <v>28</v>
      </c>
      <c r="F57" s="32">
        <v>379</v>
      </c>
      <c r="G57" s="32">
        <v>35</v>
      </c>
    </row>
    <row r="58" spans="1:7" x14ac:dyDescent="0.3">
      <c r="A58" s="17">
        <v>43550</v>
      </c>
      <c r="B58" s="14">
        <v>0.77964973472889199</v>
      </c>
      <c r="C58" s="14">
        <v>0.17</v>
      </c>
      <c r="D58" s="32">
        <v>18</v>
      </c>
      <c r="E58" s="32">
        <v>25</v>
      </c>
      <c r="F58" s="32">
        <v>366</v>
      </c>
      <c r="G58" s="32">
        <v>39</v>
      </c>
    </row>
    <row r="59" spans="1:7" x14ac:dyDescent="0.3">
      <c r="A59" s="17">
        <v>43573</v>
      </c>
      <c r="B59" s="14">
        <v>0.7302283946685022</v>
      </c>
      <c r="C59" s="14">
        <v>0.28999999999999998</v>
      </c>
      <c r="D59" s="32">
        <v>18</v>
      </c>
      <c r="E59" s="32">
        <v>28</v>
      </c>
      <c r="F59" s="32">
        <v>364</v>
      </c>
      <c r="G59" s="32">
        <v>32</v>
      </c>
    </row>
    <row r="60" spans="1:7" x14ac:dyDescent="0.3">
      <c r="A60" s="17">
        <v>43759</v>
      </c>
      <c r="B60" s="14">
        <v>0.32382903302894461</v>
      </c>
      <c r="C60" s="14">
        <v>0.19</v>
      </c>
      <c r="D60" s="32">
        <v>22</v>
      </c>
      <c r="E60" s="32">
        <v>30</v>
      </c>
      <c r="F60" s="32">
        <v>368</v>
      </c>
      <c r="G60" s="32">
        <v>31</v>
      </c>
    </row>
    <row r="61" spans="1:7" x14ac:dyDescent="0.3">
      <c r="A61" s="17">
        <v>43569</v>
      </c>
      <c r="B61" s="14">
        <v>0.28376620785956508</v>
      </c>
      <c r="C61" s="14">
        <v>0.17</v>
      </c>
      <c r="D61" s="32">
        <v>22</v>
      </c>
      <c r="E61" s="32">
        <v>29</v>
      </c>
      <c r="F61" s="32">
        <v>395</v>
      </c>
      <c r="G61" s="32">
        <v>38</v>
      </c>
    </row>
    <row r="62" spans="1:7" x14ac:dyDescent="0.3">
      <c r="A62" s="17" t="s">
        <v>39</v>
      </c>
      <c r="B62" s="14">
        <v>14.357283964553448</v>
      </c>
      <c r="C62" s="14">
        <v>0.18599999999999997</v>
      </c>
      <c r="D62" s="32">
        <v>291</v>
      </c>
      <c r="E62" s="32">
        <v>412</v>
      </c>
      <c r="F62" s="32">
        <v>5593</v>
      </c>
      <c r="G62" s="32">
        <v>514</v>
      </c>
    </row>
    <row r="66" spans="1:6" x14ac:dyDescent="0.3">
      <c r="A66" s="16" t="s">
        <v>88</v>
      </c>
      <c r="B66" t="s">
        <v>80</v>
      </c>
      <c r="C66" t="s">
        <v>73</v>
      </c>
      <c r="D66" t="s">
        <v>84</v>
      </c>
      <c r="E66" t="s">
        <v>85</v>
      </c>
      <c r="F66" t="s">
        <v>83</v>
      </c>
    </row>
    <row r="67" spans="1:6" x14ac:dyDescent="0.3">
      <c r="A67" s="17">
        <v>43752</v>
      </c>
      <c r="B67" s="14">
        <v>-0.19829372316253391</v>
      </c>
      <c r="C67" s="14">
        <v>0.18</v>
      </c>
      <c r="D67" s="32">
        <v>21</v>
      </c>
      <c r="E67" s="32">
        <v>25</v>
      </c>
      <c r="F67" s="32">
        <v>31</v>
      </c>
    </row>
    <row r="68" spans="1:6" x14ac:dyDescent="0.3">
      <c r="A68" s="17">
        <v>43624</v>
      </c>
      <c r="B68" s="14">
        <v>-0.19906978466884373</v>
      </c>
      <c r="C68" s="14">
        <v>0.19</v>
      </c>
      <c r="D68" s="32">
        <v>17</v>
      </c>
      <c r="E68" s="32">
        <v>29</v>
      </c>
      <c r="F68" s="32">
        <v>35</v>
      </c>
    </row>
    <row r="69" spans="1:6" x14ac:dyDescent="0.3">
      <c r="A69" s="17">
        <v>43567</v>
      </c>
      <c r="B69" s="14">
        <v>-0.27312591355188975</v>
      </c>
      <c r="C69" s="14">
        <v>0.17</v>
      </c>
      <c r="D69" s="32">
        <v>17</v>
      </c>
      <c r="E69" s="32">
        <v>28</v>
      </c>
      <c r="F69" s="32">
        <v>32</v>
      </c>
    </row>
    <row r="70" spans="1:6" x14ac:dyDescent="0.3">
      <c r="A70" s="17">
        <v>43526</v>
      </c>
      <c r="B70" s="14">
        <v>-0.37594234941110949</v>
      </c>
      <c r="C70" s="14">
        <v>0.18</v>
      </c>
      <c r="D70" s="32">
        <v>18</v>
      </c>
      <c r="E70" s="32">
        <v>56</v>
      </c>
      <c r="F70" s="32">
        <v>40</v>
      </c>
    </row>
    <row r="71" spans="1:6" x14ac:dyDescent="0.3">
      <c r="A71" s="17">
        <v>43580</v>
      </c>
      <c r="B71" s="14">
        <v>-0.38690483590402214</v>
      </c>
      <c r="C71" s="14">
        <v>0.17</v>
      </c>
      <c r="D71" s="32">
        <v>17</v>
      </c>
      <c r="E71" s="32">
        <v>28</v>
      </c>
      <c r="F71" s="32">
        <v>30</v>
      </c>
    </row>
    <row r="72" spans="1:6" x14ac:dyDescent="0.3">
      <c r="A72" s="17">
        <v>43475</v>
      </c>
      <c r="B72" s="14">
        <v>-0.4522502426107996</v>
      </c>
      <c r="C72" s="14">
        <v>0.19</v>
      </c>
      <c r="D72" s="32">
        <v>22</v>
      </c>
      <c r="E72" s="32">
        <v>27</v>
      </c>
      <c r="F72" s="32">
        <v>32</v>
      </c>
    </row>
    <row r="73" spans="1:6" x14ac:dyDescent="0.3">
      <c r="A73" s="17">
        <v>43543</v>
      </c>
      <c r="B73" s="14">
        <v>-0.45549226537958976</v>
      </c>
      <c r="C73" s="14">
        <v>0.19</v>
      </c>
      <c r="D73" s="32">
        <v>20</v>
      </c>
      <c r="E73" s="32">
        <v>25</v>
      </c>
      <c r="F73" s="32">
        <v>37</v>
      </c>
    </row>
    <row r="74" spans="1:6" x14ac:dyDescent="0.3">
      <c r="A74" s="17">
        <v>43559</v>
      </c>
      <c r="B74" s="14">
        <v>-0.52087951809985289</v>
      </c>
      <c r="C74" s="14">
        <v>0.1</v>
      </c>
      <c r="D74" s="32">
        <v>21</v>
      </c>
      <c r="E74" s="32">
        <v>29</v>
      </c>
      <c r="F74" s="32">
        <v>35</v>
      </c>
    </row>
    <row r="75" spans="1:6" x14ac:dyDescent="0.3">
      <c r="A75" s="17">
        <v>43722</v>
      </c>
      <c r="B75" s="14">
        <v>-0.53590439000986212</v>
      </c>
      <c r="C75" s="14">
        <v>0.17</v>
      </c>
      <c r="D75" s="32">
        <v>22</v>
      </c>
      <c r="E75" s="32">
        <v>30</v>
      </c>
      <c r="F75" s="32">
        <v>64</v>
      </c>
    </row>
    <row r="76" spans="1:6" x14ac:dyDescent="0.3">
      <c r="A76" s="17">
        <v>43688</v>
      </c>
      <c r="B76" s="14">
        <v>-0.54353363205176886</v>
      </c>
      <c r="C76" s="14">
        <v>0.19</v>
      </c>
      <c r="D76" s="32">
        <v>29</v>
      </c>
      <c r="E76" s="32">
        <v>27</v>
      </c>
      <c r="F76" s="32">
        <v>34</v>
      </c>
    </row>
    <row r="77" spans="1:6" x14ac:dyDescent="0.3">
      <c r="A77" s="17">
        <v>43636</v>
      </c>
      <c r="B77" s="14">
        <v>-0.54373712252615491</v>
      </c>
      <c r="C77" s="14">
        <v>0.17</v>
      </c>
      <c r="D77" s="32">
        <v>19</v>
      </c>
      <c r="E77" s="32">
        <v>25</v>
      </c>
      <c r="F77" s="32">
        <v>34</v>
      </c>
    </row>
    <row r="78" spans="1:6" x14ac:dyDescent="0.3">
      <c r="A78" s="17">
        <v>43515</v>
      </c>
      <c r="B78" s="14">
        <v>-0.55839299648571217</v>
      </c>
      <c r="C78" s="14">
        <v>0.18</v>
      </c>
      <c r="D78" s="32">
        <v>19</v>
      </c>
      <c r="E78" s="32">
        <v>29</v>
      </c>
      <c r="F78" s="32">
        <v>35</v>
      </c>
    </row>
    <row r="79" spans="1:6" x14ac:dyDescent="0.3">
      <c r="A79" s="17">
        <v>43786</v>
      </c>
      <c r="B79" s="14">
        <v>-0.57004623700582813</v>
      </c>
      <c r="C79" s="14">
        <v>0.19</v>
      </c>
      <c r="D79" s="32">
        <v>22</v>
      </c>
      <c r="E79" s="32">
        <v>27</v>
      </c>
      <c r="F79" s="32">
        <v>112</v>
      </c>
    </row>
    <row r="80" spans="1:6" x14ac:dyDescent="0.3">
      <c r="A80" s="17">
        <v>43662</v>
      </c>
      <c r="B80" s="14">
        <v>-0.63082013655867986</v>
      </c>
      <c r="C80" s="14">
        <v>0.17</v>
      </c>
      <c r="D80" s="32">
        <v>20</v>
      </c>
      <c r="E80" s="32">
        <v>30</v>
      </c>
      <c r="F80" s="32">
        <v>38</v>
      </c>
    </row>
    <row r="81" spans="1:6" x14ac:dyDescent="0.3">
      <c r="A81" s="17">
        <v>43494</v>
      </c>
      <c r="B81" s="14">
        <v>-0.71708723442563915</v>
      </c>
      <c r="C81" s="14">
        <v>0.17</v>
      </c>
      <c r="D81" s="32">
        <v>22</v>
      </c>
      <c r="E81" s="32">
        <v>25</v>
      </c>
      <c r="F81" s="32">
        <v>31</v>
      </c>
    </row>
    <row r="82" spans="1:6" x14ac:dyDescent="0.3">
      <c r="A82" s="17" t="s">
        <v>39</v>
      </c>
      <c r="B82" s="14">
        <v>-6.9614803818522866</v>
      </c>
      <c r="C82" s="14">
        <v>2.61</v>
      </c>
      <c r="D82" s="32">
        <v>306</v>
      </c>
      <c r="E82" s="32">
        <v>440</v>
      </c>
      <c r="F82" s="32">
        <v>620</v>
      </c>
    </row>
    <row r="111" spans="2:7" x14ac:dyDescent="0.3">
      <c r="B111" s="16" t="s">
        <v>81</v>
      </c>
      <c r="C111" t="s">
        <v>80</v>
      </c>
      <c r="D111" t="s">
        <v>73</v>
      </c>
      <c r="E111" t="s">
        <v>84</v>
      </c>
      <c r="F111" t="s">
        <v>85</v>
      </c>
      <c r="G111" t="s">
        <v>83</v>
      </c>
    </row>
    <row r="112" spans="2:7" x14ac:dyDescent="0.3">
      <c r="B112" s="17">
        <v>43793</v>
      </c>
      <c r="C112" s="14">
        <v>1.3547702422639891</v>
      </c>
      <c r="D112" s="14">
        <v>0.19</v>
      </c>
      <c r="E112" s="32">
        <v>22</v>
      </c>
      <c r="F112" s="32">
        <v>27</v>
      </c>
      <c r="G112" s="32">
        <v>34</v>
      </c>
    </row>
    <row r="113" spans="2:7" x14ac:dyDescent="0.3">
      <c r="B113" s="17">
        <v>43669</v>
      </c>
      <c r="C113" s="14">
        <v>1.3503180372102532</v>
      </c>
      <c r="D113" s="14">
        <v>0.19</v>
      </c>
      <c r="E113" s="32">
        <v>18</v>
      </c>
      <c r="F113" s="32">
        <v>25</v>
      </c>
      <c r="G113" s="32">
        <v>32</v>
      </c>
    </row>
    <row r="114" spans="2:7" x14ac:dyDescent="0.3">
      <c r="B114" s="17">
        <v>43522</v>
      </c>
      <c r="C114" s="14">
        <v>1.2004191790539451</v>
      </c>
      <c r="D114" s="14">
        <v>0.18</v>
      </c>
      <c r="E114" s="32">
        <v>17</v>
      </c>
      <c r="F114" s="32">
        <v>28</v>
      </c>
      <c r="G114" s="32">
        <v>33</v>
      </c>
    </row>
    <row r="115" spans="2:7" x14ac:dyDescent="0.3">
      <c r="B115" s="17">
        <v>43501</v>
      </c>
      <c r="C115" s="14">
        <v>1.1476852728398028</v>
      </c>
      <c r="D115" s="14">
        <v>0.18</v>
      </c>
      <c r="E115" s="32">
        <v>21</v>
      </c>
      <c r="F115" s="32">
        <v>28</v>
      </c>
      <c r="G115" s="32">
        <v>30</v>
      </c>
    </row>
    <row r="116" spans="2:7" x14ac:dyDescent="0.3">
      <c r="B116" s="17">
        <v>43643</v>
      </c>
      <c r="C116" s="14">
        <v>1.1472182813955829</v>
      </c>
      <c r="D116" s="14">
        <v>0.19</v>
      </c>
      <c r="E116" s="32">
        <v>17</v>
      </c>
      <c r="F116" s="32">
        <v>30</v>
      </c>
      <c r="G116" s="32">
        <v>31</v>
      </c>
    </row>
    <row r="117" spans="2:7" x14ac:dyDescent="0.3">
      <c r="B117" s="17">
        <v>43729</v>
      </c>
      <c r="C117" s="14">
        <v>1.1152745531323451</v>
      </c>
      <c r="D117" s="14">
        <v>0.17</v>
      </c>
      <c r="E117" s="32">
        <v>20</v>
      </c>
      <c r="F117" s="32">
        <v>25</v>
      </c>
      <c r="G117" s="32">
        <v>37</v>
      </c>
    </row>
    <row r="118" spans="2:7" x14ac:dyDescent="0.3">
      <c r="B118" s="17">
        <v>43695</v>
      </c>
      <c r="C118" s="14">
        <v>1.0661671278564273</v>
      </c>
      <c r="D118" s="14">
        <v>0.17</v>
      </c>
      <c r="E118" s="32">
        <v>20</v>
      </c>
      <c r="F118" s="32">
        <v>30</v>
      </c>
      <c r="G118" s="32">
        <v>38</v>
      </c>
    </row>
    <row r="119" spans="2:7" x14ac:dyDescent="0.3">
      <c r="B119" s="17">
        <v>43482</v>
      </c>
      <c r="C119" s="14">
        <v>1.0595416371384867</v>
      </c>
      <c r="D119" s="14">
        <v>0.17</v>
      </c>
      <c r="E119" s="32">
        <v>19</v>
      </c>
      <c r="F119" s="32">
        <v>26</v>
      </c>
      <c r="G119" s="32">
        <v>36</v>
      </c>
    </row>
    <row r="120" spans="2:7" x14ac:dyDescent="0.3">
      <c r="B120" s="17">
        <v>43533</v>
      </c>
      <c r="C120" s="14">
        <v>1.0202070652584099</v>
      </c>
      <c r="D120" s="14">
        <v>0.17</v>
      </c>
      <c r="E120" s="32">
        <v>21</v>
      </c>
      <c r="F120" s="32">
        <v>28</v>
      </c>
      <c r="G120" s="32">
        <v>33</v>
      </c>
    </row>
    <row r="121" spans="2:7" x14ac:dyDescent="0.3">
      <c r="B121" s="17">
        <v>43566</v>
      </c>
      <c r="C121" s="14">
        <v>0.9239043412518404</v>
      </c>
      <c r="D121" s="14">
        <v>0.18</v>
      </c>
      <c r="E121" s="32">
        <v>19</v>
      </c>
      <c r="F121" s="32">
        <v>25</v>
      </c>
      <c r="G121" s="32">
        <v>35</v>
      </c>
    </row>
    <row r="122" spans="2:7" x14ac:dyDescent="0.3">
      <c r="B122" s="17">
        <v>43487</v>
      </c>
      <c r="C122" s="14">
        <v>0.85430485686646174</v>
      </c>
      <c r="D122" s="14">
        <v>0.18</v>
      </c>
      <c r="E122" s="32">
        <v>17</v>
      </c>
      <c r="F122" s="32">
        <v>28</v>
      </c>
      <c r="G122" s="32">
        <v>35</v>
      </c>
    </row>
    <row r="123" spans="2:7" x14ac:dyDescent="0.3">
      <c r="B123" s="17">
        <v>43550</v>
      </c>
      <c r="C123" s="14">
        <v>0.77964973472889199</v>
      </c>
      <c r="D123" s="14">
        <v>0.17</v>
      </c>
      <c r="E123" s="32">
        <v>18</v>
      </c>
      <c r="F123" s="32">
        <v>25</v>
      </c>
      <c r="G123" s="32">
        <v>39</v>
      </c>
    </row>
    <row r="124" spans="2:7" x14ac:dyDescent="0.3">
      <c r="B124" s="17">
        <v>43573</v>
      </c>
      <c r="C124" s="14">
        <v>0.7302283946685022</v>
      </c>
      <c r="D124" s="14">
        <v>0.28999999999999998</v>
      </c>
      <c r="E124" s="32">
        <v>18</v>
      </c>
      <c r="F124" s="32">
        <v>28</v>
      </c>
      <c r="G124" s="32">
        <v>32</v>
      </c>
    </row>
    <row r="125" spans="2:7" x14ac:dyDescent="0.3">
      <c r="B125" s="17">
        <v>43759</v>
      </c>
      <c r="C125" s="14">
        <v>0.32382903302894461</v>
      </c>
      <c r="D125" s="14">
        <v>0.19</v>
      </c>
      <c r="E125" s="32">
        <v>22</v>
      </c>
      <c r="F125" s="32">
        <v>30</v>
      </c>
      <c r="G125" s="32">
        <v>31</v>
      </c>
    </row>
    <row r="126" spans="2:7" x14ac:dyDescent="0.3">
      <c r="B126" s="17">
        <v>43569</v>
      </c>
      <c r="C126" s="14">
        <v>0.28376620785956508</v>
      </c>
      <c r="D126" s="14">
        <v>0.17</v>
      </c>
      <c r="E126" s="32">
        <v>22</v>
      </c>
      <c r="F126" s="32">
        <v>29</v>
      </c>
      <c r="G126" s="32">
        <v>38</v>
      </c>
    </row>
    <row r="127" spans="2:7" x14ac:dyDescent="0.3">
      <c r="B127" s="17" t="s">
        <v>39</v>
      </c>
      <c r="C127" s="14">
        <v>14.357283964553448</v>
      </c>
      <c r="D127" s="14">
        <v>2.7899999999999996</v>
      </c>
      <c r="E127" s="32">
        <v>291</v>
      </c>
      <c r="F127" s="32">
        <v>412</v>
      </c>
      <c r="G127" s="32">
        <v>514</v>
      </c>
    </row>
  </sheetData>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2:O368"/>
  <sheetViews>
    <sheetView workbookViewId="0">
      <pane xSplit="2" ySplit="2" topLeftCell="H3" activePane="bottomRight" state="frozen"/>
      <selection pane="topRight" activeCell="C1" sqref="C1"/>
      <selection pane="bottomLeft" activeCell="A3" sqref="A3"/>
      <selection pane="bottomRight" activeCell="I2" sqref="I2"/>
    </sheetView>
  </sheetViews>
  <sheetFormatPr defaultColWidth="11.19921875" defaultRowHeight="15.6" x14ac:dyDescent="0.3"/>
  <cols>
    <col min="2" max="2" width="11.8984375" customWidth="1"/>
    <col min="3" max="3" width="21.59765625" customWidth="1"/>
    <col min="4" max="4" width="17.19921875" customWidth="1"/>
    <col min="5" max="5" width="30.59765625" customWidth="1"/>
    <col min="6" max="6" width="24.8984375" customWidth="1"/>
    <col min="7" max="7" width="23.69921875" customWidth="1"/>
    <col min="8" max="8" width="16.5" customWidth="1"/>
    <col min="9" max="9" width="30.5" customWidth="1"/>
    <col min="10" max="10" width="24" customWidth="1"/>
    <col min="11" max="11" width="15.19921875" customWidth="1"/>
  </cols>
  <sheetData>
    <row r="2" spans="2:15" x14ac:dyDescent="0.3">
      <c r="B2" s="19" t="s">
        <v>0</v>
      </c>
      <c r="C2" s="20" t="s">
        <v>10</v>
      </c>
      <c r="D2" s="20" t="s">
        <v>11</v>
      </c>
      <c r="E2" s="20" t="s">
        <v>12</v>
      </c>
      <c r="F2" s="20" t="s">
        <v>13</v>
      </c>
      <c r="G2" s="20" t="s">
        <v>14</v>
      </c>
      <c r="H2" s="20" t="s">
        <v>15</v>
      </c>
      <c r="I2" s="20" t="s">
        <v>16</v>
      </c>
      <c r="J2" s="21" t="s">
        <v>17</v>
      </c>
      <c r="K2" s="20" t="s">
        <v>79</v>
      </c>
      <c r="L2" s="31" t="s">
        <v>59</v>
      </c>
      <c r="M2" s="31" t="s">
        <v>60</v>
      </c>
      <c r="N2" s="31" t="s">
        <v>61</v>
      </c>
      <c r="O2" s="31" t="s">
        <v>62</v>
      </c>
    </row>
    <row r="3" spans="2:15" x14ac:dyDescent="0.3">
      <c r="B3" s="10">
        <v>43543</v>
      </c>
      <c r="C3" s="2">
        <v>380462</v>
      </c>
      <c r="D3" s="3">
        <v>0.19</v>
      </c>
      <c r="E3" s="2">
        <v>37</v>
      </c>
      <c r="F3" s="2">
        <v>20</v>
      </c>
      <c r="G3" s="2">
        <v>25</v>
      </c>
      <c r="H3" s="2">
        <v>400</v>
      </c>
      <c r="I3" s="2">
        <v>33</v>
      </c>
      <c r="J3" s="35">
        <v>0.65</v>
      </c>
      <c r="K3" s="43">
        <f>VLOOKUP(Table4[[#This Row],[Date]],Table1[#All],13,FALSE)</f>
        <v>-0.45549226537958976</v>
      </c>
      <c r="L3" s="41">
        <v>3.9603872853995581E-2</v>
      </c>
      <c r="M3" s="41">
        <v>6.0606468891118981E-2</v>
      </c>
      <c r="N3" s="41">
        <v>1.9607633672155123E-2</v>
      </c>
      <c r="O3" s="41">
        <v>-0.52525253838500408</v>
      </c>
    </row>
    <row r="4" spans="2:15" x14ac:dyDescent="0.3">
      <c r="B4" s="10">
        <v>43639</v>
      </c>
      <c r="C4" s="2">
        <v>382119</v>
      </c>
      <c r="D4" s="3">
        <v>0.18</v>
      </c>
      <c r="E4" s="2">
        <v>33</v>
      </c>
      <c r="F4" s="2">
        <v>21</v>
      </c>
      <c r="G4" s="2">
        <v>27</v>
      </c>
      <c r="H4" s="2">
        <v>393</v>
      </c>
      <c r="I4" s="2">
        <v>40</v>
      </c>
      <c r="J4" s="35">
        <v>0.91</v>
      </c>
      <c r="K4" s="3">
        <f>VLOOKUP(Table4[[#This Row],[Date]],Table1[#All],13,FALSE)</f>
        <v>-2.0762373081679608E-2</v>
      </c>
      <c r="L4" s="3">
        <v>1.0416570358946498E-2</v>
      </c>
      <c r="M4" s="3">
        <v>1.9608065251683238E-2</v>
      </c>
      <c r="N4" s="3">
        <v>-1.0204351899304021E-2</v>
      </c>
      <c r="O4" s="3">
        <v>9.8044106900883055E-3</v>
      </c>
    </row>
    <row r="5" spans="2:15" x14ac:dyDescent="0.3">
      <c r="B5" s="10">
        <v>43520</v>
      </c>
      <c r="C5" s="2">
        <v>401786</v>
      </c>
      <c r="D5" s="3">
        <v>0.17</v>
      </c>
      <c r="E5" s="2">
        <v>38</v>
      </c>
      <c r="F5" s="2">
        <v>19</v>
      </c>
      <c r="G5" s="2">
        <v>29</v>
      </c>
      <c r="H5" s="2">
        <v>389</v>
      </c>
      <c r="I5" s="2">
        <v>40</v>
      </c>
      <c r="J5" s="35">
        <v>0.91</v>
      </c>
      <c r="K5" s="3">
        <f>VLOOKUP(Table4[[#This Row],[Date]],Table1[#All],13,FALSE)</f>
        <v>4.0829077732684294E-2</v>
      </c>
      <c r="L5" s="3">
        <v>-7.6923005878521966E-2</v>
      </c>
      <c r="M5" s="3">
        <v>8.333324971330458E-2</v>
      </c>
      <c r="N5" s="3">
        <v>0</v>
      </c>
      <c r="O5" s="3">
        <v>6.1855927787890064E-2</v>
      </c>
    </row>
    <row r="6" spans="2:15" x14ac:dyDescent="0.3">
      <c r="B6" s="10">
        <v>43516</v>
      </c>
      <c r="C6" s="2">
        <v>392628</v>
      </c>
      <c r="D6" s="3">
        <v>0.18</v>
      </c>
      <c r="E6" s="2">
        <v>32</v>
      </c>
      <c r="F6" s="2">
        <v>18</v>
      </c>
      <c r="G6" s="2">
        <v>25</v>
      </c>
      <c r="H6" s="2">
        <v>378</v>
      </c>
      <c r="I6" s="2">
        <v>40</v>
      </c>
      <c r="J6" s="35">
        <v>0.91</v>
      </c>
      <c r="K6" s="3">
        <f>VLOOKUP(Table4[[#This Row],[Date]],Table1[#All],13,FALSE)</f>
        <v>-0.12241464451003137</v>
      </c>
      <c r="L6" s="3">
        <v>-2.9702964683878341E-2</v>
      </c>
      <c r="M6" s="3">
        <v>-5.8252229514083709E-2</v>
      </c>
      <c r="N6" s="3">
        <v>-1.960841773829014E-2</v>
      </c>
      <c r="O6" s="3">
        <v>-3.9604065599740612E-2</v>
      </c>
    </row>
    <row r="7" spans="2:15" x14ac:dyDescent="0.3">
      <c r="B7" s="10">
        <v>43691</v>
      </c>
      <c r="C7" s="2">
        <v>398528</v>
      </c>
      <c r="D7" s="3">
        <v>0.17</v>
      </c>
      <c r="E7" s="2">
        <v>32</v>
      </c>
      <c r="F7" s="2">
        <v>17</v>
      </c>
      <c r="G7" s="2">
        <v>25</v>
      </c>
      <c r="H7" s="2">
        <v>372</v>
      </c>
      <c r="I7" s="2">
        <v>40</v>
      </c>
      <c r="J7" s="35">
        <v>0.91</v>
      </c>
      <c r="K7" s="3">
        <f>VLOOKUP(Table4[[#This Row],[Date]],Table1[#All],13,FALSE)</f>
        <v>0.12829034045226972</v>
      </c>
      <c r="L7" s="3">
        <v>2.1052600181612036E-2</v>
      </c>
      <c r="M7" s="3">
        <v>-1.0100928482280613E-2</v>
      </c>
      <c r="N7" s="3">
        <v>3.1250306681045892E-2</v>
      </c>
      <c r="O7" s="3">
        <v>8.2474680495928876E-2</v>
      </c>
    </row>
    <row r="8" spans="2:15" x14ac:dyDescent="0.3">
      <c r="B8" s="10">
        <v>43784</v>
      </c>
      <c r="C8" s="2">
        <v>396628</v>
      </c>
      <c r="D8" s="3">
        <v>0.19</v>
      </c>
      <c r="E8" s="2">
        <v>30</v>
      </c>
      <c r="F8" s="2">
        <v>18</v>
      </c>
      <c r="G8" s="2">
        <v>27</v>
      </c>
      <c r="H8" s="2">
        <v>365</v>
      </c>
      <c r="I8" s="2">
        <v>40</v>
      </c>
      <c r="J8" s="35">
        <v>0.91</v>
      </c>
      <c r="K8" s="3">
        <f>VLOOKUP(Table4[[#This Row],[Date]],Table1[#All],13,FALSE)</f>
        <v>7.4309968434143725E-2</v>
      </c>
      <c r="L8" s="3">
        <v>-1.0309324471696191E-2</v>
      </c>
      <c r="M8" s="3">
        <v>-2.8130557361283337E-7</v>
      </c>
      <c r="N8" s="3">
        <v>6.3158844899956712E-2</v>
      </c>
      <c r="O8" s="3">
        <v>-9.6155088519985776E-3</v>
      </c>
    </row>
    <row r="9" spans="2:15" x14ac:dyDescent="0.3">
      <c r="B9" s="10">
        <v>43573</v>
      </c>
      <c r="C9" s="2">
        <v>389107</v>
      </c>
      <c r="D9" s="3">
        <v>0.28999999999999998</v>
      </c>
      <c r="E9" s="2">
        <v>32</v>
      </c>
      <c r="F9" s="2">
        <v>18</v>
      </c>
      <c r="G9" s="2">
        <v>28</v>
      </c>
      <c r="H9" s="2">
        <v>364</v>
      </c>
      <c r="I9" s="2">
        <v>40</v>
      </c>
      <c r="J9" s="35">
        <v>0.91</v>
      </c>
      <c r="K9" s="42">
        <f>VLOOKUP(Table4[[#This Row],[Date]],Table1[#All],13,FALSE)</f>
        <v>0.7302283946685022</v>
      </c>
      <c r="L9" s="3">
        <v>-4.0404051142573727E-2</v>
      </c>
      <c r="M9" s="3">
        <v>0.73195869172841044</v>
      </c>
      <c r="N9" s="3">
        <v>-3.846107135024035E-2</v>
      </c>
      <c r="O9" s="3">
        <v>-2.0408667021213023E-2</v>
      </c>
    </row>
    <row r="10" spans="2:15" x14ac:dyDescent="0.3">
      <c r="B10" s="10">
        <v>43548</v>
      </c>
      <c r="C10" s="2">
        <v>401966</v>
      </c>
      <c r="D10" s="3">
        <v>0.17</v>
      </c>
      <c r="E10" s="2">
        <v>38</v>
      </c>
      <c r="F10" s="2">
        <v>20</v>
      </c>
      <c r="G10" s="2">
        <v>26</v>
      </c>
      <c r="H10" s="2">
        <v>350</v>
      </c>
      <c r="I10" s="2">
        <v>40</v>
      </c>
      <c r="J10" s="35">
        <v>0.91</v>
      </c>
      <c r="K10" s="42">
        <f>VLOOKUP(Table4[[#This Row],[Date]],Table1[#All],13,FALSE)</f>
        <v>0.22259812803337153</v>
      </c>
      <c r="L10" s="3">
        <v>2.061846576038473E-2</v>
      </c>
      <c r="M10" s="3">
        <v>5.1020255191124297E-2</v>
      </c>
      <c r="N10" s="3">
        <v>2.0000379435892279E-2</v>
      </c>
      <c r="O10" s="3">
        <v>5.1020332005990321E-2</v>
      </c>
    </row>
    <row r="11" spans="2:15" x14ac:dyDescent="0.3">
      <c r="B11" s="10">
        <v>43774</v>
      </c>
      <c r="C11" s="2">
        <v>394015</v>
      </c>
      <c r="D11" s="3">
        <v>0.17</v>
      </c>
      <c r="E11" s="2">
        <v>31</v>
      </c>
      <c r="F11" s="2">
        <v>22</v>
      </c>
      <c r="G11" s="2">
        <v>25</v>
      </c>
      <c r="H11" s="2">
        <v>398</v>
      </c>
      <c r="I11" s="2">
        <v>39</v>
      </c>
      <c r="J11" s="35">
        <v>0.91</v>
      </c>
      <c r="K11" s="3">
        <f>VLOOKUP(Table4[[#This Row],[Date]],Table1[#All],13,FALSE)</f>
        <v>7.3492453743802422E-2</v>
      </c>
      <c r="L11" s="3">
        <v>9.4736988039403114E-2</v>
      </c>
      <c r="M11" s="3">
        <v>4.1666879953670577E-2</v>
      </c>
      <c r="N11" s="3">
        <v>2.0618040066658461E-2</v>
      </c>
      <c r="O11" s="3">
        <v>-2.0000038687453481E-2</v>
      </c>
    </row>
    <row r="12" spans="2:15" x14ac:dyDescent="0.3">
      <c r="B12" s="10">
        <v>43672</v>
      </c>
      <c r="C12" s="2">
        <v>401514</v>
      </c>
      <c r="D12" s="3">
        <v>0.19</v>
      </c>
      <c r="E12" s="2">
        <v>32</v>
      </c>
      <c r="F12" s="2">
        <v>17</v>
      </c>
      <c r="G12" s="2">
        <v>25</v>
      </c>
      <c r="H12" s="2">
        <v>388</v>
      </c>
      <c r="I12" s="2">
        <v>39</v>
      </c>
      <c r="J12" s="35">
        <v>0.91</v>
      </c>
      <c r="K12" s="3">
        <f>VLOOKUP(Table4[[#This Row],[Date]],Table1[#All],13,FALSE)</f>
        <v>-0.16445501347909486</v>
      </c>
      <c r="L12" s="3">
        <v>-2.8846115347458956E-2</v>
      </c>
      <c r="M12" s="3">
        <v>-6.7307736440819665E-2</v>
      </c>
      <c r="N12" s="3">
        <v>3.9999963824946638E-2</v>
      </c>
      <c r="O12" s="3">
        <v>-4.9019315593413104E-2</v>
      </c>
    </row>
    <row r="13" spans="2:15" x14ac:dyDescent="0.3">
      <c r="B13" s="10">
        <v>43501</v>
      </c>
      <c r="C13" s="2">
        <v>408982</v>
      </c>
      <c r="D13" s="3">
        <v>0.18</v>
      </c>
      <c r="E13" s="2">
        <v>30</v>
      </c>
      <c r="F13" s="2">
        <v>21</v>
      </c>
      <c r="G13" s="2">
        <v>28</v>
      </c>
      <c r="H13" s="2">
        <v>371</v>
      </c>
      <c r="I13" s="2">
        <v>39</v>
      </c>
      <c r="J13" s="35">
        <v>0.91</v>
      </c>
      <c r="K13" s="42">
        <f>VLOOKUP(Table4[[#This Row],[Date]],Table1[#All],13,FALSE)</f>
        <v>1.1476852728398028</v>
      </c>
      <c r="L13" s="3">
        <v>1.234042310339488</v>
      </c>
      <c r="M13" s="3">
        <v>-2.8845516358522727E-2</v>
      </c>
      <c r="N13" s="3">
        <v>-2.0201651638942719E-2</v>
      </c>
      <c r="O13" s="3">
        <v>1.030900185313155E-2</v>
      </c>
    </row>
    <row r="14" spans="2:15" x14ac:dyDescent="0.3">
      <c r="B14" s="10">
        <v>43804</v>
      </c>
      <c r="C14" s="2">
        <v>404457</v>
      </c>
      <c r="D14" s="3">
        <v>0.18</v>
      </c>
      <c r="E14" s="2">
        <v>30</v>
      </c>
      <c r="F14" s="2">
        <v>22</v>
      </c>
      <c r="G14" s="2">
        <v>30</v>
      </c>
      <c r="H14" s="2">
        <v>370</v>
      </c>
      <c r="I14" s="2">
        <v>39</v>
      </c>
      <c r="J14" s="35">
        <v>0.91</v>
      </c>
      <c r="K14" s="3">
        <f>VLOOKUP(Table4[[#This Row],[Date]],Table1[#All],13,FALSE)</f>
        <v>9.5230229133024258E-2</v>
      </c>
      <c r="L14" s="3">
        <v>7.2916660695965474E-2</v>
      </c>
      <c r="M14" s="3">
        <v>7.2164849122470232E-2</v>
      </c>
      <c r="N14" s="3">
        <v>3.0612215410643184E-2</v>
      </c>
      <c r="O14" s="3">
        <v>-6.7307392652838915E-2</v>
      </c>
    </row>
    <row r="15" spans="2:15" x14ac:dyDescent="0.3">
      <c r="B15" s="10">
        <v>43737</v>
      </c>
      <c r="C15" s="2">
        <v>400829</v>
      </c>
      <c r="D15" s="3">
        <v>0.18</v>
      </c>
      <c r="E15" s="2">
        <v>30</v>
      </c>
      <c r="F15" s="2">
        <v>22</v>
      </c>
      <c r="G15" s="2">
        <v>28</v>
      </c>
      <c r="H15" s="2">
        <v>360</v>
      </c>
      <c r="I15" s="2">
        <v>39</v>
      </c>
      <c r="J15" s="35">
        <v>0.91</v>
      </c>
      <c r="K15" s="3">
        <f>VLOOKUP(Table4[[#This Row],[Date]],Table1[#All],13,FALSE)</f>
        <v>-0.17286542104971103</v>
      </c>
      <c r="L15" s="3">
        <v>1.0204142968423424E-2</v>
      </c>
      <c r="M15" s="3">
        <v>-5.7143063421372098E-2</v>
      </c>
      <c r="N15" s="3">
        <v>-8.5714084537787061E-2</v>
      </c>
      <c r="O15" s="3">
        <v>1.9801774349552881E-2</v>
      </c>
    </row>
    <row r="16" spans="2:15" x14ac:dyDescent="0.3">
      <c r="B16" s="10">
        <v>43519</v>
      </c>
      <c r="C16" s="2">
        <v>391896</v>
      </c>
      <c r="D16" s="3">
        <v>0.18</v>
      </c>
      <c r="E16" s="2">
        <v>35</v>
      </c>
      <c r="F16" s="2">
        <v>20</v>
      </c>
      <c r="G16" s="2">
        <v>28</v>
      </c>
      <c r="H16" s="2">
        <v>360</v>
      </c>
      <c r="I16" s="2">
        <v>39</v>
      </c>
      <c r="J16" s="35">
        <v>0.91</v>
      </c>
      <c r="K16" s="3">
        <f>VLOOKUP(Table4[[#This Row],[Date]],Table1[#All],13,FALSE)</f>
        <v>-0.18364175802924843</v>
      </c>
      <c r="L16" s="3">
        <v>-1.9607894242600565E-2</v>
      </c>
      <c r="M16" s="3">
        <v>-5.0000140905708257E-2</v>
      </c>
      <c r="N16" s="3">
        <v>-4.9504715326525561E-2</v>
      </c>
      <c r="O16" s="3">
        <v>-2.020231884422008E-2</v>
      </c>
    </row>
    <row r="17" spans="2:15" x14ac:dyDescent="0.3">
      <c r="B17" s="10">
        <v>43536</v>
      </c>
      <c r="C17" s="2">
        <v>385418</v>
      </c>
      <c r="D17" s="3">
        <v>0.19</v>
      </c>
      <c r="E17" s="2">
        <v>30</v>
      </c>
      <c r="F17" s="2">
        <v>19</v>
      </c>
      <c r="G17" s="2">
        <v>25</v>
      </c>
      <c r="H17" s="2">
        <v>357</v>
      </c>
      <c r="I17" s="2">
        <v>39</v>
      </c>
      <c r="J17" s="35">
        <v>0.91</v>
      </c>
      <c r="K17" s="3">
        <f>VLOOKUP(Table4[[#This Row],[Date]],Table1[#All],13,FALSE)</f>
        <v>3.2510015366695066E-2</v>
      </c>
      <c r="L17" s="3">
        <v>4.1237071390163305E-2</v>
      </c>
      <c r="M17" s="3">
        <v>4.2105425453004663E-2</v>
      </c>
      <c r="N17" s="3">
        <v>2.700969066182779E-7</v>
      </c>
      <c r="O17" s="3">
        <v>-3.8835606101167874E-2</v>
      </c>
    </row>
    <row r="18" spans="2:15" x14ac:dyDescent="0.3">
      <c r="B18" s="10">
        <v>43636</v>
      </c>
      <c r="C18" s="2">
        <v>381025</v>
      </c>
      <c r="D18" s="3">
        <v>0.17</v>
      </c>
      <c r="E18" s="2">
        <v>34</v>
      </c>
      <c r="F18" s="2">
        <v>19</v>
      </c>
      <c r="G18" s="2">
        <v>25</v>
      </c>
      <c r="H18" s="2">
        <v>393</v>
      </c>
      <c r="I18" s="2">
        <v>38</v>
      </c>
      <c r="J18" s="35">
        <v>0.91</v>
      </c>
      <c r="K18" s="44">
        <f>VLOOKUP(Table4[[#This Row],[Date]],Table1[#All],13,FALSE)</f>
        <v>-0.54373712252615491</v>
      </c>
      <c r="L18" s="3">
        <v>-1.9802160136903502E-2</v>
      </c>
      <c r="M18" s="3">
        <v>7.291692141834516E-2</v>
      </c>
      <c r="N18" s="3">
        <v>-6.796177816155613E-2</v>
      </c>
      <c r="O18" s="3">
        <v>-9.6157843604993687E-3</v>
      </c>
    </row>
    <row r="19" spans="2:15" x14ac:dyDescent="0.3">
      <c r="B19" s="10">
        <v>43476</v>
      </c>
      <c r="C19" s="2">
        <v>382806</v>
      </c>
      <c r="D19" s="3">
        <v>0.19</v>
      </c>
      <c r="E19" s="2">
        <v>36</v>
      </c>
      <c r="F19" s="2">
        <v>17</v>
      </c>
      <c r="G19" s="2">
        <v>26</v>
      </c>
      <c r="H19" s="2">
        <v>392</v>
      </c>
      <c r="I19" s="2">
        <v>38</v>
      </c>
      <c r="J19" s="35">
        <v>0.91</v>
      </c>
      <c r="K19" s="3">
        <f>VLOOKUP(Table4[[#This Row],[Date]],Table1[#All],13,FALSE)</f>
        <v>-0.13115176381669258</v>
      </c>
      <c r="L19" s="3">
        <v>-8.5714261446491746E-2</v>
      </c>
      <c r="M19" s="3">
        <v>5.6296562300772734E-8</v>
      </c>
      <c r="N19" s="3">
        <v>3.1578475549952412E-2</v>
      </c>
      <c r="O19" s="3">
        <v>-3.0302944645041796E-2</v>
      </c>
    </row>
    <row r="20" spans="2:15" x14ac:dyDescent="0.3">
      <c r="B20" s="10">
        <v>43593</v>
      </c>
      <c r="C20" s="2">
        <v>384639</v>
      </c>
      <c r="D20" s="3">
        <v>0.17</v>
      </c>
      <c r="E20" s="2">
        <v>35</v>
      </c>
      <c r="F20" s="2">
        <v>20</v>
      </c>
      <c r="G20" s="2">
        <v>29</v>
      </c>
      <c r="H20" s="2">
        <v>390</v>
      </c>
      <c r="I20" s="2">
        <v>38</v>
      </c>
      <c r="J20" s="35">
        <v>0.91</v>
      </c>
      <c r="K20" s="3">
        <f>VLOOKUP(Table4[[#This Row],[Date]],Table1[#All],13,FALSE)</f>
        <v>-8.6084544765537951E-2</v>
      </c>
      <c r="L20" s="3">
        <v>4.1237105944778474E-2</v>
      </c>
      <c r="M20" s="3">
        <v>-7.7670029762231363E-2</v>
      </c>
      <c r="N20" s="3">
        <v>-3.9215235901547851E-2</v>
      </c>
      <c r="O20" s="3">
        <v>-9.5239993887127339E-3</v>
      </c>
    </row>
    <row r="21" spans="2:15" x14ac:dyDescent="0.3">
      <c r="B21" s="10">
        <v>43657</v>
      </c>
      <c r="C21" s="2">
        <v>387491</v>
      </c>
      <c r="D21" s="3">
        <v>0.19</v>
      </c>
      <c r="E21" s="2">
        <v>32</v>
      </c>
      <c r="F21" s="2">
        <v>20</v>
      </c>
      <c r="G21" s="2">
        <v>27</v>
      </c>
      <c r="H21" s="2">
        <v>384</v>
      </c>
      <c r="I21" s="2">
        <v>38</v>
      </c>
      <c r="J21" s="35">
        <v>0.91</v>
      </c>
      <c r="K21" s="3">
        <f>VLOOKUP(Table4[[#This Row],[Date]],Table1[#All],13,FALSE)</f>
        <v>-7.8968994091960232E-3</v>
      </c>
      <c r="L21" s="3">
        <v>-3.8834936423285615E-2</v>
      </c>
      <c r="M21" s="3">
        <v>-1.9417661912481732E-2</v>
      </c>
      <c r="N21" s="3">
        <v>7.3684440386685868E-2</v>
      </c>
      <c r="O21" s="3">
        <v>1.9999883870490898E-2</v>
      </c>
    </row>
    <row r="22" spans="2:15" x14ac:dyDescent="0.3">
      <c r="B22" s="10">
        <v>43580</v>
      </c>
      <c r="C22" s="2">
        <v>393483</v>
      </c>
      <c r="D22" s="3">
        <v>0.17</v>
      </c>
      <c r="E22" s="2">
        <v>30</v>
      </c>
      <c r="F22" s="2">
        <v>17</v>
      </c>
      <c r="G22" s="2">
        <v>28</v>
      </c>
      <c r="H22" s="2">
        <v>383</v>
      </c>
      <c r="I22" s="2">
        <v>38</v>
      </c>
      <c r="J22" s="35">
        <v>0.91</v>
      </c>
      <c r="K22" s="44">
        <f>VLOOKUP(Table4[[#This Row],[Date]],Table1[#All],13,FALSE)</f>
        <v>-0.38690483590402214</v>
      </c>
      <c r="L22" s="3">
        <v>5.2631569229144359E-2</v>
      </c>
      <c r="M22" s="3">
        <v>-0.42857151946575822</v>
      </c>
      <c r="N22" s="3">
        <v>-5.000001890695549E-2</v>
      </c>
      <c r="O22" s="3">
        <v>7.291673909029428E-2</v>
      </c>
    </row>
    <row r="23" spans="2:15" x14ac:dyDescent="0.3">
      <c r="B23" s="10">
        <v>43615</v>
      </c>
      <c r="C23" s="2">
        <v>389665</v>
      </c>
      <c r="D23" s="3">
        <v>0.19</v>
      </c>
      <c r="E23" s="2">
        <v>30</v>
      </c>
      <c r="F23" s="2">
        <v>18</v>
      </c>
      <c r="G23" s="2">
        <v>27</v>
      </c>
      <c r="H23" s="2">
        <v>379</v>
      </c>
      <c r="I23" s="2">
        <v>38</v>
      </c>
      <c r="J23" s="35">
        <v>0.91</v>
      </c>
      <c r="K23" s="3">
        <f>VLOOKUP(Table4[[#This Row],[Date]],Table1[#All],13,FALSE)</f>
        <v>-3.7994839312172735E-2</v>
      </c>
      <c r="L23" s="3">
        <v>7.2546570084597306E-8</v>
      </c>
      <c r="M23" s="3">
        <v>-6.6666878522770645E-2</v>
      </c>
      <c r="N23" s="3">
        <v>2.0202449109697707E-2</v>
      </c>
      <c r="O23" s="3">
        <v>-1.0101044014995231E-2</v>
      </c>
    </row>
    <row r="24" spans="2:15" x14ac:dyDescent="0.3">
      <c r="B24" s="10">
        <v>43646</v>
      </c>
      <c r="C24" s="2">
        <v>389825</v>
      </c>
      <c r="D24" s="3">
        <v>0.19</v>
      </c>
      <c r="E24" s="2">
        <v>36</v>
      </c>
      <c r="F24" s="2">
        <v>22</v>
      </c>
      <c r="G24" s="2">
        <v>29</v>
      </c>
      <c r="H24" s="2">
        <v>376</v>
      </c>
      <c r="I24" s="2">
        <v>38</v>
      </c>
      <c r="J24" s="35">
        <v>0.91</v>
      </c>
      <c r="K24" s="3">
        <f>VLOOKUP(Table4[[#This Row],[Date]],Table1[#All],13,FALSE)</f>
        <v>1.8389736789220734E-2</v>
      </c>
      <c r="L24" s="3">
        <v>-2.061845822307895E-2</v>
      </c>
      <c r="M24" s="3">
        <v>9.6153772065961096E-3</v>
      </c>
      <c r="N24" s="3">
        <v>-3.2141468697677311E-7</v>
      </c>
      <c r="O24" s="3">
        <v>1.941717388576647E-2</v>
      </c>
    </row>
    <row r="25" spans="2:15" x14ac:dyDescent="0.3">
      <c r="B25" s="10">
        <v>43499</v>
      </c>
      <c r="C25" s="2">
        <v>402690</v>
      </c>
      <c r="D25" s="3">
        <v>0.18</v>
      </c>
      <c r="E25" s="2">
        <v>30</v>
      </c>
      <c r="F25" s="2">
        <v>20</v>
      </c>
      <c r="G25" s="2">
        <v>30</v>
      </c>
      <c r="H25" s="2">
        <v>357</v>
      </c>
      <c r="I25" s="2">
        <v>38</v>
      </c>
      <c r="J25" s="35">
        <v>0.91</v>
      </c>
      <c r="K25" s="3">
        <f>VLOOKUP(Table4[[#This Row],[Date]],Table1[#All],13,FALSE)</f>
        <v>6.0833246003320962E-2</v>
      </c>
      <c r="L25" s="3">
        <v>1.9802013611849967E-2</v>
      </c>
      <c r="M25" s="3">
        <v>-4.8076917666472041E-2</v>
      </c>
      <c r="N25" s="3">
        <v>2.9411721972869787E-2</v>
      </c>
      <c r="O25" s="3">
        <v>7.2165104465439001E-2</v>
      </c>
    </row>
    <row r="26" spans="2:15" x14ac:dyDescent="0.3">
      <c r="B26" s="10">
        <v>43718</v>
      </c>
      <c r="C26" s="2">
        <v>397777</v>
      </c>
      <c r="D26" s="3">
        <v>0.18</v>
      </c>
      <c r="E26" s="2">
        <v>35</v>
      </c>
      <c r="F26" s="2">
        <v>18</v>
      </c>
      <c r="G26" s="2">
        <v>27</v>
      </c>
      <c r="H26" s="2">
        <v>399</v>
      </c>
      <c r="I26" s="2">
        <v>37</v>
      </c>
      <c r="J26" s="35">
        <v>0.91</v>
      </c>
      <c r="K26" s="3">
        <f>VLOOKUP(Table4[[#This Row],[Date]],Table1[#All],13,FALSE)</f>
        <v>1.2401324949050219E-2</v>
      </c>
      <c r="L26" s="3">
        <v>-2.9702994700507079E-2</v>
      </c>
      <c r="M26" s="3">
        <v>2.105271133088249E-2</v>
      </c>
      <c r="N26" s="3">
        <v>2.1052739488583772E-2</v>
      </c>
      <c r="O26" s="3">
        <v>1.0526721846982889E-2</v>
      </c>
    </row>
    <row r="27" spans="2:15" x14ac:dyDescent="0.3">
      <c r="B27" s="10">
        <v>43768</v>
      </c>
      <c r="C27" s="2">
        <v>396097</v>
      </c>
      <c r="D27" s="3">
        <v>0.17</v>
      </c>
      <c r="E27" s="2">
        <v>34</v>
      </c>
      <c r="F27" s="2">
        <v>21</v>
      </c>
      <c r="G27" s="2">
        <v>30</v>
      </c>
      <c r="H27" s="2">
        <v>394</v>
      </c>
      <c r="I27" s="2">
        <v>37</v>
      </c>
      <c r="J27" s="35">
        <v>0.91</v>
      </c>
      <c r="K27" s="3">
        <f>VLOOKUP(Table4[[#This Row],[Date]],Table1[#All],13,FALSE)</f>
        <v>3.906748988716191E-2</v>
      </c>
      <c r="L27" s="3">
        <v>7.1428472846377877E-2</v>
      </c>
      <c r="M27" s="3">
        <v>5.1020645377010121E-2</v>
      </c>
      <c r="N27" s="3">
        <v>-6.7960951470824149E-2</v>
      </c>
      <c r="O27" s="3">
        <v>3.6713298179336107E-8</v>
      </c>
    </row>
    <row r="28" spans="2:15" x14ac:dyDescent="0.3">
      <c r="B28" s="10">
        <v>43801</v>
      </c>
      <c r="C28" s="2">
        <v>400613</v>
      </c>
      <c r="D28" s="3">
        <v>0.17</v>
      </c>
      <c r="E28" s="2">
        <v>37</v>
      </c>
      <c r="F28" s="2">
        <v>22</v>
      </c>
      <c r="G28" s="2">
        <v>26</v>
      </c>
      <c r="H28" s="2">
        <v>394</v>
      </c>
      <c r="I28" s="2">
        <v>37</v>
      </c>
      <c r="J28" s="35">
        <v>0.91</v>
      </c>
      <c r="K28" s="3">
        <f>VLOOKUP(Table4[[#This Row],[Date]],Table1[#All],13,FALSE)</f>
        <v>-3.9677707910705906E-2</v>
      </c>
      <c r="L28" s="3">
        <v>3.9603800085355578E-2</v>
      </c>
      <c r="M28" s="3">
        <v>-1.9999761003473338E-2</v>
      </c>
      <c r="N28" s="3">
        <v>-5.7692326304437103E-2</v>
      </c>
      <c r="O28" s="3">
        <v>3.0612049103217576E-2</v>
      </c>
    </row>
    <row r="29" spans="2:15" x14ac:dyDescent="0.3">
      <c r="B29" s="10">
        <v>43733</v>
      </c>
      <c r="C29" s="2">
        <v>391681</v>
      </c>
      <c r="D29" s="3">
        <v>0.17</v>
      </c>
      <c r="E29" s="2">
        <v>32</v>
      </c>
      <c r="F29" s="2">
        <v>21</v>
      </c>
      <c r="G29" s="2">
        <v>28</v>
      </c>
      <c r="H29" s="2">
        <v>388</v>
      </c>
      <c r="I29" s="2">
        <v>37</v>
      </c>
      <c r="J29" s="35">
        <v>0.91</v>
      </c>
      <c r="K29" s="3">
        <f>VLOOKUP(Table4[[#This Row],[Date]],Table1[#All],13,FALSE)</f>
        <v>0.17446451485539427</v>
      </c>
      <c r="L29" s="3">
        <v>2.9809700263783157E-8</v>
      </c>
      <c r="M29" s="3">
        <v>7.3684248852305734E-2</v>
      </c>
      <c r="N29" s="3">
        <v>9.3750155171178351E-2</v>
      </c>
      <c r="O29" s="3">
        <v>1.0309200788661599E-2</v>
      </c>
    </row>
    <row r="30" spans="2:15" x14ac:dyDescent="0.3">
      <c r="B30" s="10">
        <v>43827</v>
      </c>
      <c r="C30" s="2">
        <v>383323</v>
      </c>
      <c r="D30" s="3">
        <v>0.19</v>
      </c>
      <c r="E30" s="2">
        <v>30</v>
      </c>
      <c r="F30" s="2">
        <v>18</v>
      </c>
      <c r="G30" s="2">
        <v>27</v>
      </c>
      <c r="H30" s="2">
        <v>388</v>
      </c>
      <c r="I30" s="2">
        <v>37</v>
      </c>
      <c r="J30" s="35">
        <v>0.91</v>
      </c>
      <c r="K30" s="3">
        <f>VLOOKUP(Table4[[#This Row],[Date]],Table1[#All],13,FALSE)</f>
        <v>0.17702582712427128</v>
      </c>
      <c r="L30" s="3">
        <v>4.1666759474071613E-2</v>
      </c>
      <c r="M30" s="3">
        <v>5.2083334813527671E-2</v>
      </c>
      <c r="N30" s="3">
        <v>4.2104813158013288E-2</v>
      </c>
      <c r="O30" s="3">
        <v>5.1021244483845152E-2</v>
      </c>
    </row>
    <row r="31" spans="2:15" x14ac:dyDescent="0.3">
      <c r="B31" s="10">
        <v>43689</v>
      </c>
      <c r="C31" s="2">
        <v>390603</v>
      </c>
      <c r="D31" s="3">
        <v>0.18</v>
      </c>
      <c r="E31" s="2">
        <v>36</v>
      </c>
      <c r="F31" s="2">
        <v>21</v>
      </c>
      <c r="G31" s="2">
        <v>30</v>
      </c>
      <c r="H31" s="2">
        <v>382</v>
      </c>
      <c r="I31" s="2">
        <v>37</v>
      </c>
      <c r="J31" s="35">
        <v>0.91</v>
      </c>
      <c r="K31" s="3">
        <f>VLOOKUP(Table4[[#This Row],[Date]],Table1[#All],13,FALSE)</f>
        <v>2.971489450401843E-2</v>
      </c>
      <c r="L31" s="3">
        <v>-4.8469636637626934E-8</v>
      </c>
      <c r="M31" s="3">
        <v>1.0100976040322118E-2</v>
      </c>
      <c r="N31" s="3">
        <v>4.211606730031292E-8</v>
      </c>
      <c r="O31" s="3">
        <v>0.10526348485793835</v>
      </c>
    </row>
    <row r="32" spans="2:15" x14ac:dyDescent="0.3">
      <c r="B32" s="10">
        <v>43650</v>
      </c>
      <c r="C32" s="2">
        <v>400441</v>
      </c>
      <c r="D32" s="3">
        <v>0.18</v>
      </c>
      <c r="E32" s="2">
        <v>36</v>
      </c>
      <c r="F32" s="2">
        <v>20</v>
      </c>
      <c r="G32" s="2">
        <v>26</v>
      </c>
      <c r="H32" s="2">
        <v>382</v>
      </c>
      <c r="I32" s="2">
        <v>37</v>
      </c>
      <c r="J32" s="35">
        <v>0.91</v>
      </c>
      <c r="K32" s="3">
        <f>VLOOKUP(Table4[[#This Row],[Date]],Table1[#All],13,FALSE)</f>
        <v>2.0188825160964097E-2</v>
      </c>
      <c r="L32" s="3">
        <v>0</v>
      </c>
      <c r="M32" s="3">
        <v>6.1855891523093787E-2</v>
      </c>
      <c r="N32" s="3">
        <v>-7.7669858355480237E-2</v>
      </c>
      <c r="O32" s="3">
        <v>4.1666217105777115E-2</v>
      </c>
    </row>
    <row r="33" spans="2:15" x14ac:dyDescent="0.3">
      <c r="B33" s="10">
        <v>43684</v>
      </c>
      <c r="C33" s="2">
        <v>395396</v>
      </c>
      <c r="D33" s="3">
        <v>0.19</v>
      </c>
      <c r="E33" s="2">
        <v>34</v>
      </c>
      <c r="F33" s="2">
        <v>22</v>
      </c>
      <c r="G33" s="2">
        <v>29</v>
      </c>
      <c r="H33" s="2">
        <v>366</v>
      </c>
      <c r="I33" s="2">
        <v>37</v>
      </c>
      <c r="J33" s="35">
        <v>0.91</v>
      </c>
      <c r="K33" s="3">
        <f>VLOOKUP(Table4[[#This Row],[Date]],Table1[#All],13,FALSE)</f>
        <v>-0.10453264967348441</v>
      </c>
      <c r="L33" s="3">
        <v>-5.0000013282544442E-2</v>
      </c>
      <c r="M33" s="3">
        <v>-1.570973403586251E-7</v>
      </c>
      <c r="N33" s="3">
        <v>1.0526281949095218E-2</v>
      </c>
      <c r="O33" s="3">
        <v>-7.6190369657809454E-2</v>
      </c>
    </row>
    <row r="34" spans="2:15" x14ac:dyDescent="0.3">
      <c r="B34" s="10">
        <v>43771</v>
      </c>
      <c r="C34" s="2">
        <v>404425</v>
      </c>
      <c r="D34" s="3">
        <v>0.18</v>
      </c>
      <c r="E34" s="2">
        <v>33</v>
      </c>
      <c r="F34" s="2">
        <v>19</v>
      </c>
      <c r="G34" s="2">
        <v>30</v>
      </c>
      <c r="H34" s="2">
        <v>399</v>
      </c>
      <c r="I34" s="2">
        <v>36</v>
      </c>
      <c r="J34" s="35">
        <v>0.91</v>
      </c>
      <c r="K34" s="3">
        <f>VLOOKUP(Table4[[#This Row],[Date]],Table1[#All],13,FALSE)</f>
        <v>-7.8974379069435274E-2</v>
      </c>
      <c r="L34" s="3">
        <v>9.901024054021379E-3</v>
      </c>
      <c r="M34" s="3">
        <v>-4.9505064669794319E-2</v>
      </c>
      <c r="N34" s="3">
        <v>-1.1059416504810571E-7</v>
      </c>
      <c r="O34" s="3">
        <v>-1.0204203355166808E-2</v>
      </c>
    </row>
    <row r="35" spans="2:15" x14ac:dyDescent="0.3">
      <c r="B35" s="10">
        <v>43566</v>
      </c>
      <c r="C35" s="2">
        <v>394581</v>
      </c>
      <c r="D35" s="3">
        <v>0.18</v>
      </c>
      <c r="E35" s="2">
        <v>35</v>
      </c>
      <c r="F35" s="2">
        <v>19</v>
      </c>
      <c r="G35" s="2">
        <v>25</v>
      </c>
      <c r="H35" s="2">
        <v>387</v>
      </c>
      <c r="I35" s="2">
        <v>36</v>
      </c>
      <c r="J35" s="35">
        <v>0.91</v>
      </c>
      <c r="K35" s="42">
        <f>VLOOKUP(Table4[[#This Row],[Date]],Table1[#All],13,FALSE)</f>
        <v>0.9239043412518404</v>
      </c>
      <c r="L35" s="3">
        <v>-5.7142826131208468E-2</v>
      </c>
      <c r="M35" s="3">
        <v>0.94000053800870198</v>
      </c>
      <c r="N35" s="3">
        <v>9.4736328659880575E-2</v>
      </c>
      <c r="O35" s="3">
        <v>3.1579622196837187E-2</v>
      </c>
    </row>
    <row r="36" spans="2:15" x14ac:dyDescent="0.3">
      <c r="B36" s="10">
        <v>43720</v>
      </c>
      <c r="C36" s="2">
        <v>406634</v>
      </c>
      <c r="D36" s="3">
        <v>0.18</v>
      </c>
      <c r="E36" s="2">
        <v>34</v>
      </c>
      <c r="F36" s="2">
        <v>20</v>
      </c>
      <c r="G36" s="2">
        <v>25</v>
      </c>
      <c r="H36" s="2">
        <v>368</v>
      </c>
      <c r="I36" s="2">
        <v>36</v>
      </c>
      <c r="J36" s="35">
        <v>0.91</v>
      </c>
      <c r="K36" s="3">
        <f>VLOOKUP(Table4[[#This Row],[Date]],Table1[#All],13,FALSE)</f>
        <v>1.9644497734315314E-2</v>
      </c>
      <c r="L36" s="3">
        <v>-2.9411629615505364E-2</v>
      </c>
      <c r="M36" s="3">
        <v>-3.9215919748351813E-2</v>
      </c>
      <c r="N36" s="3">
        <v>1.9607831653851271E-2</v>
      </c>
      <c r="O36" s="3">
        <v>6.1224129773385538E-2</v>
      </c>
    </row>
    <row r="37" spans="2:15" x14ac:dyDescent="0.3">
      <c r="B37" s="10">
        <v>43830</v>
      </c>
      <c r="C37" s="2">
        <v>384453</v>
      </c>
      <c r="D37" s="3">
        <v>0.19</v>
      </c>
      <c r="E37" s="2">
        <v>33</v>
      </c>
      <c r="F37" s="2">
        <v>18</v>
      </c>
      <c r="G37" s="2">
        <v>26</v>
      </c>
      <c r="H37" s="2">
        <v>357</v>
      </c>
      <c r="I37" s="2">
        <v>36</v>
      </c>
      <c r="J37" s="35">
        <v>0.91</v>
      </c>
      <c r="K37" s="3">
        <f>VLOOKUP(Table4[[#This Row],[Date]],Table1[#All],13,FALSE)</f>
        <v>-2.1348651972925126E-2</v>
      </c>
      <c r="L37" s="3">
        <v>-3.0000027824012232E-2</v>
      </c>
      <c r="M37" s="3">
        <v>3.9848783606188931E-8</v>
      </c>
      <c r="N37" s="3">
        <v>-4.9019733513392949E-2</v>
      </c>
      <c r="O37" s="3">
        <v>2.941255369392004E-2</v>
      </c>
    </row>
    <row r="38" spans="2:15" x14ac:dyDescent="0.3">
      <c r="B38" s="10">
        <v>43626</v>
      </c>
      <c r="C38" s="2">
        <v>392606</v>
      </c>
      <c r="D38" s="3">
        <v>0.17</v>
      </c>
      <c r="E38" s="2">
        <v>37</v>
      </c>
      <c r="F38" s="2">
        <v>21</v>
      </c>
      <c r="G38" s="2">
        <v>30</v>
      </c>
      <c r="H38" s="2">
        <v>397</v>
      </c>
      <c r="I38" s="2">
        <v>35</v>
      </c>
      <c r="J38" s="35">
        <v>0.91</v>
      </c>
      <c r="K38" s="3">
        <f>VLOOKUP(Table4[[#This Row],[Date]],Table1[#All],13,FALSE)</f>
        <v>0.10489427948257268</v>
      </c>
      <c r="L38" s="3">
        <v>-2.9999938052512998E-2</v>
      </c>
      <c r="M38" s="3">
        <v>3.9999956605554887E-2</v>
      </c>
      <c r="N38" s="3">
        <v>6.2500224994006093E-2</v>
      </c>
      <c r="O38" s="3">
        <v>1.0416542822512254E-2</v>
      </c>
    </row>
    <row r="39" spans="2:15" x14ac:dyDescent="0.3">
      <c r="B39" s="10">
        <v>43734</v>
      </c>
      <c r="C39" s="2">
        <v>400929</v>
      </c>
      <c r="D39" s="3">
        <v>0.19</v>
      </c>
      <c r="E39" s="2">
        <v>30</v>
      </c>
      <c r="F39" s="2">
        <v>18</v>
      </c>
      <c r="G39" s="2">
        <v>28</v>
      </c>
      <c r="H39" s="2">
        <v>394</v>
      </c>
      <c r="I39" s="2">
        <v>35</v>
      </c>
      <c r="J39" s="35">
        <v>0.91</v>
      </c>
      <c r="K39" s="3">
        <f>VLOOKUP(Table4[[#This Row],[Date]],Table1[#All],13,FALSE)</f>
        <v>6.2415223682413146E-2</v>
      </c>
      <c r="L39" s="3">
        <v>2.1052697226750849E-2</v>
      </c>
      <c r="M39" s="3">
        <v>-5.7567568823024828E-8</v>
      </c>
      <c r="N39" s="3">
        <v>-8.8983207358062089E-8</v>
      </c>
      <c r="O39" s="3">
        <v>-1.0000346153761219E-2</v>
      </c>
    </row>
    <row r="40" spans="2:15" x14ac:dyDescent="0.3">
      <c r="B40" s="10">
        <v>43492</v>
      </c>
      <c r="C40" s="2">
        <v>393831</v>
      </c>
      <c r="D40" s="3">
        <v>0.19</v>
      </c>
      <c r="E40" s="2">
        <v>30</v>
      </c>
      <c r="F40" s="2">
        <v>21</v>
      </c>
      <c r="G40" s="2">
        <v>30</v>
      </c>
      <c r="H40" s="2">
        <v>390</v>
      </c>
      <c r="I40" s="2">
        <v>35</v>
      </c>
      <c r="J40" s="35">
        <v>0.91</v>
      </c>
      <c r="K40" s="3">
        <f>VLOOKUP(Table4[[#This Row],[Date]],Table1[#All],13,FALSE)</f>
        <v>-1.9630799659368758E-2</v>
      </c>
      <c r="L40" s="3">
        <v>2.0202032054790209E-2</v>
      </c>
      <c r="M40" s="3">
        <v>-1.0942487504994602E-7</v>
      </c>
      <c r="N40" s="3">
        <v>-1.9230586457108845E-2</v>
      </c>
      <c r="O40" s="3">
        <v>-3.9603807471280339E-2</v>
      </c>
    </row>
    <row r="41" spans="2:15" x14ac:dyDescent="0.3">
      <c r="B41" s="10">
        <v>43599</v>
      </c>
      <c r="C41" s="2">
        <v>387454</v>
      </c>
      <c r="D41" s="3">
        <v>0.17</v>
      </c>
      <c r="E41" s="2">
        <v>35</v>
      </c>
      <c r="F41" s="2">
        <v>20</v>
      </c>
      <c r="G41" s="2">
        <v>27</v>
      </c>
      <c r="H41" s="2">
        <v>389</v>
      </c>
      <c r="I41" s="2">
        <v>35</v>
      </c>
      <c r="J41" s="35">
        <v>0.91</v>
      </c>
      <c r="K41" s="3">
        <f>VLOOKUP(Table4[[#This Row],[Date]],Table1[#All],13,FALSE)</f>
        <v>9.5618126577945217E-2</v>
      </c>
      <c r="L41" s="3">
        <v>-4.7619035744621896E-2</v>
      </c>
      <c r="M41" s="3">
        <v>-1.9607876262673574E-2</v>
      </c>
      <c r="N41" s="3">
        <v>7.2165177473321185E-2</v>
      </c>
      <c r="O41" s="3">
        <v>6.3158137789519619E-2</v>
      </c>
    </row>
    <row r="42" spans="2:15" x14ac:dyDescent="0.3">
      <c r="B42" s="10">
        <v>43537</v>
      </c>
      <c r="C42" s="2">
        <v>395501</v>
      </c>
      <c r="D42" s="3">
        <v>0.18</v>
      </c>
      <c r="E42" s="2">
        <v>31</v>
      </c>
      <c r="F42" s="2">
        <v>21</v>
      </c>
      <c r="G42" s="2">
        <v>29</v>
      </c>
      <c r="H42" s="2">
        <v>378</v>
      </c>
      <c r="I42" s="2">
        <v>35</v>
      </c>
      <c r="J42" s="35">
        <v>0.91</v>
      </c>
      <c r="K42" s="3">
        <f>VLOOKUP(Table4[[#This Row],[Date]],Table1[#All],13,FALSE)</f>
        <v>0.11595244647875091</v>
      </c>
      <c r="L42" s="3">
        <v>7.1428617307271791E-2</v>
      </c>
      <c r="M42" s="3">
        <v>-2.0618483960505252E-2</v>
      </c>
      <c r="N42" s="3">
        <v>-2.067752193912753E-7</v>
      </c>
      <c r="O42" s="3">
        <v>3.1578712588876012E-2</v>
      </c>
    </row>
    <row r="43" spans="2:15" x14ac:dyDescent="0.3">
      <c r="B43" s="10">
        <v>43602</v>
      </c>
      <c r="C43" s="2">
        <v>391140</v>
      </c>
      <c r="D43" s="3">
        <v>0.18</v>
      </c>
      <c r="E43" s="2">
        <v>32</v>
      </c>
      <c r="F43" s="2">
        <v>17</v>
      </c>
      <c r="G43" s="2">
        <v>25</v>
      </c>
      <c r="H43" s="2">
        <v>378</v>
      </c>
      <c r="I43" s="2">
        <v>35</v>
      </c>
      <c r="J43" s="35">
        <v>0.91</v>
      </c>
      <c r="K43" s="3">
        <f>VLOOKUP(Table4[[#This Row],[Date]],Table1[#All],13,FALSE)</f>
        <v>-0.11385018040418016</v>
      </c>
      <c r="L43" s="3">
        <v>4.0404071939383668E-2</v>
      </c>
      <c r="M43" s="3">
        <v>-5.7692377144951457E-2</v>
      </c>
      <c r="N43" s="3">
        <v>-1.9999902996648222E-2</v>
      </c>
      <c r="O43" s="3">
        <v>-5.8252621029438401E-2</v>
      </c>
    </row>
    <row r="44" spans="2:15" x14ac:dyDescent="0.3">
      <c r="B44" s="34">
        <v>43643</v>
      </c>
      <c r="C44" s="2">
        <v>399922</v>
      </c>
      <c r="D44" s="3">
        <v>0.19</v>
      </c>
      <c r="E44" s="2">
        <v>31</v>
      </c>
      <c r="F44" s="2">
        <v>17</v>
      </c>
      <c r="G44" s="2">
        <v>30</v>
      </c>
      <c r="H44" s="2">
        <v>355</v>
      </c>
      <c r="I44" s="2">
        <v>35</v>
      </c>
      <c r="J44" s="35">
        <v>0.91</v>
      </c>
      <c r="K44" s="42">
        <f>VLOOKUP(Table4[[#This Row],[Date]],Table1[#All],13,FALSE)</f>
        <v>1.1472182813955829</v>
      </c>
      <c r="L44" s="3">
        <v>4.0404216518584501E-2</v>
      </c>
      <c r="M44" s="3">
        <v>-5.8252847443228783E-2</v>
      </c>
      <c r="N44" s="3">
        <v>7.2917618264793482E-2</v>
      </c>
      <c r="O44" s="3">
        <v>-6.7961085339092397E-2</v>
      </c>
    </row>
    <row r="45" spans="2:15" x14ac:dyDescent="0.3">
      <c r="B45" s="10">
        <v>43556</v>
      </c>
      <c r="C45" s="2">
        <v>409072</v>
      </c>
      <c r="D45" s="3">
        <v>0.17</v>
      </c>
      <c r="E45" s="2">
        <v>36</v>
      </c>
      <c r="F45" s="2">
        <v>21</v>
      </c>
      <c r="G45" s="2">
        <v>29</v>
      </c>
      <c r="H45" s="2">
        <v>354</v>
      </c>
      <c r="I45" s="2">
        <v>35</v>
      </c>
      <c r="J45" s="35">
        <v>0.91</v>
      </c>
      <c r="K45" s="3">
        <f>VLOOKUP(Table4[[#This Row],[Date]],Table1[#All],13,FALSE)</f>
        <v>8.3129559033894296E-3</v>
      </c>
      <c r="L45" s="3">
        <v>4.0403887546021755E-2</v>
      </c>
      <c r="M45" s="3">
        <v>2.94119403300106E-2</v>
      </c>
      <c r="N45" s="3">
        <v>-1.0101075703767615E-2</v>
      </c>
      <c r="O45" s="3">
        <v>9.9010178921481451E-3</v>
      </c>
    </row>
    <row r="46" spans="2:15" x14ac:dyDescent="0.3">
      <c r="B46" s="10">
        <v>43659</v>
      </c>
      <c r="C46" s="2">
        <v>397033</v>
      </c>
      <c r="D46" s="3">
        <v>0.17</v>
      </c>
      <c r="E46" s="2">
        <v>34</v>
      </c>
      <c r="F46" s="2">
        <v>19</v>
      </c>
      <c r="G46" s="2">
        <v>27</v>
      </c>
      <c r="H46" s="2">
        <v>387</v>
      </c>
      <c r="I46" s="2">
        <v>34</v>
      </c>
      <c r="J46" s="35">
        <v>0.91</v>
      </c>
      <c r="K46" s="3">
        <f>VLOOKUP(Table4[[#This Row],[Date]],Table1[#All],13,FALSE)</f>
        <v>9.2529574645995316E-2</v>
      </c>
      <c r="L46" s="3">
        <v>6.0606076841138945E-2</v>
      </c>
      <c r="M46" s="3">
        <v>1.9802139625167969E-2</v>
      </c>
      <c r="N46" s="3">
        <v>1.9999639229512312E-2</v>
      </c>
      <c r="O46" s="3">
        <v>-9.7082659594197596E-3</v>
      </c>
    </row>
    <row r="47" spans="2:15" x14ac:dyDescent="0.3">
      <c r="B47" s="10">
        <v>43716</v>
      </c>
      <c r="C47" s="2">
        <v>385901</v>
      </c>
      <c r="D47" s="3">
        <v>0.18</v>
      </c>
      <c r="E47" s="2">
        <v>35</v>
      </c>
      <c r="F47" s="2">
        <v>18</v>
      </c>
      <c r="G47" s="2">
        <v>30</v>
      </c>
      <c r="H47" s="2">
        <v>382</v>
      </c>
      <c r="I47" s="2">
        <v>34</v>
      </c>
      <c r="J47" s="35">
        <v>0.91</v>
      </c>
      <c r="K47" s="3">
        <f>VLOOKUP(Table4[[#This Row],[Date]],Table1[#All],13,FALSE)</f>
        <v>2.2263527915664216E-2</v>
      </c>
      <c r="L47" s="3">
        <v>-9.7087040514215461E-3</v>
      </c>
      <c r="M47" s="3">
        <v>-2.884602425468108E-2</v>
      </c>
      <c r="N47" s="3">
        <v>-1.0000205361436421E-2</v>
      </c>
      <c r="O47" s="3">
        <v>6.2500357676679164E-2</v>
      </c>
    </row>
    <row r="48" spans="2:15" x14ac:dyDescent="0.3">
      <c r="B48" s="10">
        <v>43493</v>
      </c>
      <c r="C48" s="2">
        <v>399983</v>
      </c>
      <c r="D48" s="3">
        <v>0.19</v>
      </c>
      <c r="E48" s="2">
        <v>40</v>
      </c>
      <c r="F48" s="2">
        <v>19</v>
      </c>
      <c r="G48" s="2">
        <v>26</v>
      </c>
      <c r="H48" s="2">
        <v>370</v>
      </c>
      <c r="I48" s="2">
        <v>34</v>
      </c>
      <c r="J48" s="35">
        <v>0.91</v>
      </c>
      <c r="K48" s="3">
        <f>VLOOKUP(Table4[[#This Row],[Date]],Table1[#All],13,FALSE)</f>
        <v>-0.11250036399885421</v>
      </c>
      <c r="L48" s="3">
        <v>-4.8076959301679323E-2</v>
      </c>
      <c r="M48" s="3">
        <v>-6.7307848639353574E-2</v>
      </c>
      <c r="N48" s="3">
        <v>-9.6153609498674797E-3</v>
      </c>
      <c r="O48" s="3">
        <v>5.050525912424586E-2</v>
      </c>
    </row>
    <row r="49" spans="2:15" x14ac:dyDescent="0.3">
      <c r="B49" s="10">
        <v>43796</v>
      </c>
      <c r="C49" s="2">
        <v>396457</v>
      </c>
      <c r="D49" s="3">
        <v>0.19</v>
      </c>
      <c r="E49" s="2">
        <v>35</v>
      </c>
      <c r="F49" s="2">
        <v>22</v>
      </c>
      <c r="G49" s="2">
        <v>28</v>
      </c>
      <c r="H49" s="2">
        <v>369</v>
      </c>
      <c r="I49" s="2">
        <v>34</v>
      </c>
      <c r="J49" s="35">
        <v>0.91</v>
      </c>
      <c r="K49" s="3">
        <f>VLOOKUP(Table4[[#This Row],[Date]],Table1[#All],13,FALSE)</f>
        <v>6.2910276291296974E-3</v>
      </c>
      <c r="L49" s="3">
        <v>3.9603842550630208E-2</v>
      </c>
      <c r="M49" s="3">
        <v>9.9010911868295803E-3</v>
      </c>
      <c r="N49" s="3">
        <v>-2.0202183275202734E-2</v>
      </c>
      <c r="O49" s="3">
        <v>-4.0404202623229857E-2</v>
      </c>
    </row>
    <row r="50" spans="2:15" x14ac:dyDescent="0.3">
      <c r="B50" s="10">
        <v>43747</v>
      </c>
      <c r="C50" s="2">
        <v>382253</v>
      </c>
      <c r="D50" s="3">
        <v>0.19</v>
      </c>
      <c r="E50" s="2">
        <v>34</v>
      </c>
      <c r="F50" s="2">
        <v>19</v>
      </c>
      <c r="G50" s="2">
        <v>29</v>
      </c>
      <c r="H50" s="2">
        <v>366</v>
      </c>
      <c r="I50" s="2">
        <v>34</v>
      </c>
      <c r="J50" s="35">
        <v>0.91</v>
      </c>
      <c r="K50" s="42">
        <f>VLOOKUP(Table4[[#This Row],[Date]],Table1[#All],13,FALSE)</f>
        <v>0.21871070507745793</v>
      </c>
      <c r="L50" s="3">
        <v>7.1428626475593893E-2</v>
      </c>
      <c r="M50" s="3">
        <v>1.0100746111059822E-2</v>
      </c>
      <c r="N50" s="3">
        <v>9.3749957138350659E-2</v>
      </c>
      <c r="O50" s="3">
        <v>7.2917272145561984E-2</v>
      </c>
    </row>
    <row r="51" spans="2:15" x14ac:dyDescent="0.3">
      <c r="B51" s="10">
        <v>43738</v>
      </c>
      <c r="C51" s="2">
        <v>392169</v>
      </c>
      <c r="D51" s="3">
        <v>0.18</v>
      </c>
      <c r="E51" s="2">
        <v>32</v>
      </c>
      <c r="F51" s="2">
        <v>18</v>
      </c>
      <c r="G51" s="2">
        <v>28</v>
      </c>
      <c r="H51" s="2">
        <v>359</v>
      </c>
      <c r="I51" s="2">
        <v>34</v>
      </c>
      <c r="J51" s="35">
        <v>0.91</v>
      </c>
      <c r="K51" s="3">
        <f>VLOOKUP(Table4[[#This Row],[Date]],Table1[#All],13,FALSE)</f>
        <v>1.2666670490402376E-2</v>
      </c>
      <c r="L51" s="3">
        <v>-1.9802077319929001E-2</v>
      </c>
      <c r="M51" s="3">
        <v>-3.8461397707795331E-2</v>
      </c>
      <c r="N51" s="3">
        <v>4.2105613403893072E-2</v>
      </c>
      <c r="O51" s="3">
        <v>-1.0204434322789835E-2</v>
      </c>
    </row>
    <row r="52" spans="2:15" x14ac:dyDescent="0.3">
      <c r="B52" s="10">
        <v>43707</v>
      </c>
      <c r="C52" s="2">
        <v>382326</v>
      </c>
      <c r="D52" s="3">
        <v>0.19</v>
      </c>
      <c r="E52" s="2">
        <v>30</v>
      </c>
      <c r="F52" s="2">
        <v>20</v>
      </c>
      <c r="G52" s="2">
        <v>27</v>
      </c>
      <c r="H52" s="2">
        <v>389</v>
      </c>
      <c r="I52" s="2">
        <v>33</v>
      </c>
      <c r="J52" s="35">
        <v>0.91</v>
      </c>
      <c r="K52" s="3">
        <f>VLOOKUP(Table4[[#This Row],[Date]],Table1[#All],13,FALSE)</f>
        <v>-6.6002030475649676E-2</v>
      </c>
      <c r="L52" s="3">
        <v>-6.7307769767425696E-2</v>
      </c>
      <c r="M52" s="3">
        <v>1.0101011353646161E-2</v>
      </c>
      <c r="N52" s="3">
        <v>1.0309810979719947E-2</v>
      </c>
      <c r="O52" s="3">
        <v>-6.7308420893952947E-2</v>
      </c>
    </row>
    <row r="53" spans="2:15" x14ac:dyDescent="0.3">
      <c r="B53" s="10">
        <v>43826</v>
      </c>
      <c r="C53" s="2">
        <v>409390</v>
      </c>
      <c r="D53" s="3">
        <v>0.19</v>
      </c>
      <c r="E53" s="2">
        <v>30</v>
      </c>
      <c r="F53" s="2">
        <v>18</v>
      </c>
      <c r="G53" s="2">
        <v>27</v>
      </c>
      <c r="H53" s="2">
        <v>387</v>
      </c>
      <c r="I53" s="2">
        <v>33</v>
      </c>
      <c r="J53" s="35">
        <v>0.91</v>
      </c>
      <c r="K53" s="3">
        <f>VLOOKUP(Table4[[#This Row],[Date]],Table1[#All],13,FALSE)</f>
        <v>6.335698896963593E-2</v>
      </c>
      <c r="L53" s="3">
        <v>6.3158000381352997E-2</v>
      </c>
      <c r="M53" s="3">
        <v>6.1224390493674674E-2</v>
      </c>
      <c r="N53" s="3">
        <v>2.5300844841424919E-7</v>
      </c>
      <c r="O53" s="3">
        <v>-6.6666401080015425E-2</v>
      </c>
    </row>
    <row r="54" spans="2:15" x14ac:dyDescent="0.3">
      <c r="B54" s="10">
        <v>43483</v>
      </c>
      <c r="C54" s="2">
        <v>404715</v>
      </c>
      <c r="D54" s="3">
        <v>0.18</v>
      </c>
      <c r="E54" s="2">
        <v>31</v>
      </c>
      <c r="F54" s="2">
        <v>20</v>
      </c>
      <c r="G54" s="2">
        <v>25</v>
      </c>
      <c r="H54" s="2">
        <v>374</v>
      </c>
      <c r="I54" s="2">
        <v>33</v>
      </c>
      <c r="J54" s="35">
        <v>0.91</v>
      </c>
      <c r="K54" s="3">
        <f>VLOOKUP(Table4[[#This Row],[Date]],Table1[#All],13,FALSE)</f>
        <v>0.16104249551291261</v>
      </c>
      <c r="L54" s="3">
        <v>8.3333330482179058E-2</v>
      </c>
      <c r="M54" s="3">
        <v>2.9703092977884982E-2</v>
      </c>
      <c r="N54" s="3">
        <v>-3.0611736495781527E-2</v>
      </c>
      <c r="O54" s="3">
        <v>-7.7002783094304306E-7</v>
      </c>
    </row>
    <row r="55" spans="2:15" x14ac:dyDescent="0.3">
      <c r="B55" s="10">
        <v>43596</v>
      </c>
      <c r="C55" s="2">
        <v>398563</v>
      </c>
      <c r="D55" s="3">
        <v>0.17</v>
      </c>
      <c r="E55" s="2">
        <v>39</v>
      </c>
      <c r="F55" s="2">
        <v>17</v>
      </c>
      <c r="G55" s="2">
        <v>28</v>
      </c>
      <c r="H55" s="2">
        <v>367</v>
      </c>
      <c r="I55" s="2">
        <v>33</v>
      </c>
      <c r="J55" s="35">
        <v>0.91</v>
      </c>
      <c r="K55" s="3">
        <f>VLOOKUP(Table4[[#This Row],[Date]],Table1[#All],13,FALSE)</f>
        <v>0.12861441428720322</v>
      </c>
      <c r="L55" s="3">
        <v>1.9417496191914685E-2</v>
      </c>
      <c r="M55" s="3">
        <v>3.1250045098268009E-2</v>
      </c>
      <c r="N55" s="3">
        <v>-3.062394970942961E-8</v>
      </c>
      <c r="O55" s="3">
        <v>1.04169047945466E-2</v>
      </c>
    </row>
    <row r="56" spans="2:15" x14ac:dyDescent="0.3">
      <c r="B56" s="10">
        <v>43558</v>
      </c>
      <c r="C56" s="2">
        <v>410264</v>
      </c>
      <c r="D56" s="3">
        <v>0.17</v>
      </c>
      <c r="E56" s="2">
        <v>37</v>
      </c>
      <c r="F56" s="2">
        <v>21</v>
      </c>
      <c r="G56" s="2">
        <v>28</v>
      </c>
      <c r="H56" s="2">
        <v>361</v>
      </c>
      <c r="I56" s="2">
        <v>33</v>
      </c>
      <c r="J56" s="35">
        <v>0.91</v>
      </c>
      <c r="K56" s="3">
        <f>VLOOKUP(Table4[[#This Row],[Date]],Table1[#All],13,FALSE)</f>
        <v>0.16161637241398497</v>
      </c>
      <c r="L56" s="3">
        <v>-9.999878206789159E-3</v>
      </c>
      <c r="M56" s="3">
        <v>3.9999798542984077E-2</v>
      </c>
      <c r="N56" s="3">
        <v>-2.0618283741517418E-2</v>
      </c>
      <c r="O56" s="3">
        <v>7.3683386570598586E-2</v>
      </c>
    </row>
    <row r="57" spans="2:15" x14ac:dyDescent="0.3">
      <c r="B57" s="10">
        <v>43611</v>
      </c>
      <c r="C57" s="2">
        <v>401029</v>
      </c>
      <c r="D57" s="3">
        <v>0.18</v>
      </c>
      <c r="E57" s="2">
        <v>35</v>
      </c>
      <c r="F57" s="2">
        <v>18</v>
      </c>
      <c r="G57" s="2">
        <v>30</v>
      </c>
      <c r="H57" s="2">
        <v>354</v>
      </c>
      <c r="I57" s="2">
        <v>33</v>
      </c>
      <c r="J57" s="35">
        <v>0.91</v>
      </c>
      <c r="K57" s="3">
        <f>VLOOKUP(Table4[[#This Row],[Date]],Table1[#All],13,FALSE)</f>
        <v>9.5919983195178249E-2</v>
      </c>
      <c r="L57" s="3">
        <v>4.2105307935103475E-2</v>
      </c>
      <c r="M57" s="3">
        <v>5.2083527757447623E-2</v>
      </c>
      <c r="N57" s="3">
        <v>1.0100549636270051E-2</v>
      </c>
      <c r="O57" s="3">
        <v>-1.0416581536410341E-2</v>
      </c>
    </row>
    <row r="58" spans="2:15" x14ac:dyDescent="0.3">
      <c r="B58" s="10">
        <v>43753</v>
      </c>
      <c r="C58" s="2">
        <v>402669</v>
      </c>
      <c r="D58" s="3">
        <v>0.19</v>
      </c>
      <c r="E58" s="2">
        <v>35</v>
      </c>
      <c r="F58" s="2">
        <v>17</v>
      </c>
      <c r="G58" s="2">
        <v>25</v>
      </c>
      <c r="H58" s="2">
        <v>394</v>
      </c>
      <c r="I58" s="2">
        <v>32</v>
      </c>
      <c r="J58" s="35">
        <v>0.91</v>
      </c>
      <c r="K58" s="3">
        <f>VLOOKUP(Table4[[#This Row],[Date]],Table1[#All],13,FALSE)</f>
        <v>-0.11313267910935909</v>
      </c>
      <c r="L58" s="3">
        <v>-4.0404036470283677E-2</v>
      </c>
      <c r="M58" s="3">
        <v>-7.69230200274581E-2</v>
      </c>
      <c r="N58" s="3">
        <v>-2.6199794667114418E-7</v>
      </c>
      <c r="O58" s="3">
        <v>2.1053005824797744E-2</v>
      </c>
    </row>
    <row r="59" spans="2:15" x14ac:dyDescent="0.3">
      <c r="B59" s="10">
        <v>43655</v>
      </c>
      <c r="C59" s="2">
        <v>386858</v>
      </c>
      <c r="D59" s="3">
        <v>0.17</v>
      </c>
      <c r="E59" s="2">
        <v>39</v>
      </c>
      <c r="F59" s="2">
        <v>22</v>
      </c>
      <c r="G59" s="2">
        <v>27</v>
      </c>
      <c r="H59" s="2">
        <v>388</v>
      </c>
      <c r="I59" s="2">
        <v>32</v>
      </c>
      <c r="J59" s="35">
        <v>0.91</v>
      </c>
      <c r="K59" s="3">
        <f>VLOOKUP(Table4[[#This Row],[Date]],Table1[#All],13,FALSE)</f>
        <v>3.0456570198363897E-2</v>
      </c>
      <c r="L59" s="3">
        <v>3.1249889662994024E-2</v>
      </c>
      <c r="M59" s="3">
        <v>-9.9999183730993257E-3</v>
      </c>
      <c r="N59" s="3">
        <v>-1.9416944473254372E-2</v>
      </c>
      <c r="O59" s="3">
        <v>-9.9018943499898926E-3</v>
      </c>
    </row>
    <row r="60" spans="2:15" x14ac:dyDescent="0.3">
      <c r="B60" s="10">
        <v>43745</v>
      </c>
      <c r="C60" s="2">
        <v>402657</v>
      </c>
      <c r="D60" s="3">
        <v>0.18</v>
      </c>
      <c r="E60" s="2">
        <v>30</v>
      </c>
      <c r="F60" s="2">
        <v>19</v>
      </c>
      <c r="G60" s="2">
        <v>26</v>
      </c>
      <c r="H60" s="2">
        <v>388</v>
      </c>
      <c r="I60" s="2">
        <v>32</v>
      </c>
      <c r="J60" s="35">
        <v>0.91</v>
      </c>
      <c r="K60" s="3">
        <f>VLOOKUP(Table4[[#This Row],[Date]],Table1[#All],13,FALSE)</f>
        <v>0.11494806239309452</v>
      </c>
      <c r="L60" s="3">
        <v>6.0606031477791422E-2</v>
      </c>
      <c r="M60" s="3">
        <v>-9.9998282183326737E-3</v>
      </c>
      <c r="N60" s="3">
        <v>1.0100317527398373E-2</v>
      </c>
      <c r="O60" s="3">
        <v>6.1855850733984585E-2</v>
      </c>
    </row>
    <row r="61" spans="2:15" x14ac:dyDescent="0.3">
      <c r="B61" s="10">
        <v>43568</v>
      </c>
      <c r="C61" s="2">
        <v>381621</v>
      </c>
      <c r="D61" s="3">
        <v>0.17</v>
      </c>
      <c r="E61" s="2">
        <v>31</v>
      </c>
      <c r="F61" s="2">
        <v>21</v>
      </c>
      <c r="G61" s="2">
        <v>25</v>
      </c>
      <c r="H61" s="2">
        <v>366</v>
      </c>
      <c r="I61" s="2">
        <v>32</v>
      </c>
      <c r="J61" s="35">
        <v>0.91</v>
      </c>
      <c r="K61" s="3">
        <f>VLOOKUP(Table4[[#This Row],[Date]],Table1[#All],13,FALSE)</f>
        <v>-0.13870878771620221</v>
      </c>
      <c r="L61" s="3">
        <v>-9.8038759803875664E-3</v>
      </c>
      <c r="M61" s="3">
        <v>-9.9011337123791066E-3</v>
      </c>
      <c r="N61" s="3">
        <v>2.0408160400809283E-2</v>
      </c>
      <c r="O61" s="3">
        <v>-6.7307651253838086E-2</v>
      </c>
    </row>
    <row r="62" spans="2:15" x14ac:dyDescent="0.3">
      <c r="B62" s="10">
        <v>43485</v>
      </c>
      <c r="C62" s="2">
        <v>389363</v>
      </c>
      <c r="D62" s="3">
        <v>0.17</v>
      </c>
      <c r="E62" s="2">
        <v>40</v>
      </c>
      <c r="F62" s="2">
        <v>22</v>
      </c>
      <c r="G62" s="2">
        <v>29</v>
      </c>
      <c r="H62" s="2">
        <v>364</v>
      </c>
      <c r="I62" s="2">
        <v>32</v>
      </c>
      <c r="J62" s="35">
        <v>0.91</v>
      </c>
      <c r="K62" s="3">
        <f>VLOOKUP(Table4[[#This Row],[Date]],Table1[#All],13,FALSE)</f>
        <v>0.11664479572912434</v>
      </c>
      <c r="L62" s="3">
        <v>-1.9801960128157492E-2</v>
      </c>
      <c r="M62" s="3">
        <v>5.0505322299537747E-2</v>
      </c>
      <c r="N62" s="3">
        <v>6.1224183723797454E-2</v>
      </c>
      <c r="O62" s="3">
        <v>6.3158096652613294E-2</v>
      </c>
    </row>
    <row r="63" spans="2:15" x14ac:dyDescent="0.3">
      <c r="B63" s="10">
        <v>43480</v>
      </c>
      <c r="C63" s="2">
        <v>407211</v>
      </c>
      <c r="D63" s="3">
        <v>0.17</v>
      </c>
      <c r="E63" s="2">
        <v>36</v>
      </c>
      <c r="F63" s="2">
        <v>19</v>
      </c>
      <c r="G63" s="2">
        <v>29</v>
      </c>
      <c r="H63" s="2">
        <v>362</v>
      </c>
      <c r="I63" s="2">
        <v>32</v>
      </c>
      <c r="J63" s="35">
        <v>0.91</v>
      </c>
      <c r="K63" s="3">
        <f>VLOOKUP(Table4[[#This Row],[Date]],Table1[#All],13,FALSE)</f>
        <v>-8.6445104445859289E-2</v>
      </c>
      <c r="L63" s="3">
        <v>-3.0612350855903081E-2</v>
      </c>
      <c r="M63" s="3">
        <v>3.0612432378004595E-2</v>
      </c>
      <c r="N63" s="3">
        <v>-4.807652191931322E-2</v>
      </c>
      <c r="O63" s="3">
        <v>-1.980229779402809E-2</v>
      </c>
    </row>
    <row r="64" spans="2:15" x14ac:dyDescent="0.3">
      <c r="B64" s="10">
        <v>43805</v>
      </c>
      <c r="C64" s="2">
        <v>386475</v>
      </c>
      <c r="D64" s="3">
        <v>0.19</v>
      </c>
      <c r="E64" s="2">
        <v>34</v>
      </c>
      <c r="F64" s="2">
        <v>21</v>
      </c>
      <c r="G64" s="2">
        <v>26</v>
      </c>
      <c r="H64" s="2">
        <v>356</v>
      </c>
      <c r="I64" s="2">
        <v>32</v>
      </c>
      <c r="J64" s="35">
        <v>0.91</v>
      </c>
      <c r="K64" s="3">
        <f>VLOOKUP(Table4[[#This Row],[Date]],Table1[#All],13,FALSE)</f>
        <v>-2.0513699985488687E-2</v>
      </c>
      <c r="L64" s="3">
        <v>-4.9019552793320598E-2</v>
      </c>
      <c r="M64" s="3">
        <v>6.1224117926699018E-2</v>
      </c>
      <c r="N64" s="3">
        <v>2.0000542711182456E-2</v>
      </c>
      <c r="O64" s="3">
        <v>-1.9048522521811329E-2</v>
      </c>
    </row>
    <row r="65" spans="2:15" x14ac:dyDescent="0.3">
      <c r="B65" s="10">
        <v>43814</v>
      </c>
      <c r="C65" s="2">
        <v>410008</v>
      </c>
      <c r="D65" s="3">
        <v>0.18</v>
      </c>
      <c r="E65" s="2">
        <v>30</v>
      </c>
      <c r="F65" s="2">
        <v>21</v>
      </c>
      <c r="G65" s="2">
        <v>27</v>
      </c>
      <c r="H65" s="2">
        <v>355</v>
      </c>
      <c r="I65" s="2">
        <v>32</v>
      </c>
      <c r="J65" s="35">
        <v>0.91</v>
      </c>
      <c r="K65" s="3">
        <f>VLOOKUP(Table4[[#This Row],[Date]],Table1[#All],13,FALSE)</f>
        <v>-0.1512819413479678</v>
      </c>
      <c r="L65" s="3">
        <v>-4.0000015334695105E-2</v>
      </c>
      <c r="M65" s="3">
        <v>-3.0612481343409659E-2</v>
      </c>
      <c r="N65" s="3">
        <v>-4.9999733560465498E-2</v>
      </c>
      <c r="O65" s="3">
        <v>-2.0000376609782045E-2</v>
      </c>
    </row>
    <row r="66" spans="2:15" x14ac:dyDescent="0.3">
      <c r="B66" s="10">
        <v>43762</v>
      </c>
      <c r="C66" s="2">
        <v>389066</v>
      </c>
      <c r="D66" s="3">
        <v>0.18</v>
      </c>
      <c r="E66" s="2">
        <v>38</v>
      </c>
      <c r="F66" s="2">
        <v>21</v>
      </c>
      <c r="G66" s="2">
        <v>27</v>
      </c>
      <c r="H66" s="2">
        <v>398</v>
      </c>
      <c r="I66" s="2">
        <v>31</v>
      </c>
      <c r="J66" s="35">
        <v>0.91</v>
      </c>
      <c r="K66" s="3">
        <f>VLOOKUP(Table4[[#This Row],[Date]],Table1[#All],13,FALSE)</f>
        <v>9.4426795643601791E-2</v>
      </c>
      <c r="L66" s="3">
        <v>-9.8039915255448973E-3</v>
      </c>
      <c r="M66" s="3">
        <v>0.10526337375537098</v>
      </c>
      <c r="N66" s="3">
        <v>6.2499386222738096E-2</v>
      </c>
      <c r="O66" s="3">
        <v>-1.0309236436616853E-2</v>
      </c>
    </row>
    <row r="67" spans="2:15" x14ac:dyDescent="0.3">
      <c r="B67" s="10">
        <v>43612</v>
      </c>
      <c r="C67" s="2">
        <v>384455</v>
      </c>
      <c r="D67" s="3">
        <v>0.17</v>
      </c>
      <c r="E67" s="2">
        <v>40</v>
      </c>
      <c r="F67" s="2">
        <v>18</v>
      </c>
      <c r="G67" s="2">
        <v>29</v>
      </c>
      <c r="H67" s="2">
        <v>396</v>
      </c>
      <c r="I67" s="2">
        <v>31</v>
      </c>
      <c r="J67" s="35">
        <v>0.91</v>
      </c>
      <c r="K67" s="3">
        <f>VLOOKUP(Table4[[#This Row],[Date]],Table1[#All],13,FALSE)</f>
        <v>-0.14081009196851069</v>
      </c>
      <c r="L67" s="3">
        <v>-2.0408193148367726E-2</v>
      </c>
      <c r="M67" s="3">
        <v>-2.0408480062736434E-2</v>
      </c>
      <c r="N67" s="3">
        <v>4.0816555786855169E-2</v>
      </c>
      <c r="O67" s="3">
        <v>-8.6538396508076709E-2</v>
      </c>
    </row>
    <row r="68" spans="2:15" x14ac:dyDescent="0.3">
      <c r="B68" s="10">
        <v>43481</v>
      </c>
      <c r="C68" s="2">
        <v>404264</v>
      </c>
      <c r="D68" s="3">
        <v>0.18</v>
      </c>
      <c r="E68" s="2">
        <v>30</v>
      </c>
      <c r="F68" s="2">
        <v>18</v>
      </c>
      <c r="G68" s="2">
        <v>25</v>
      </c>
      <c r="H68" s="2">
        <v>382</v>
      </c>
      <c r="I68" s="2">
        <v>31</v>
      </c>
      <c r="J68" s="35">
        <v>0.91</v>
      </c>
      <c r="K68" s="3">
        <f>VLOOKUP(Table4[[#This Row],[Date]],Table1[#All],13,FALSE)</f>
        <v>-7.6628044753183744E-2</v>
      </c>
      <c r="L68" s="3">
        <v>9.6153921001345122E-3</v>
      </c>
      <c r="M68" s="3">
        <v>1.9801783700777786E-2</v>
      </c>
      <c r="N68" s="3">
        <v>-1.9607892854352382E-2</v>
      </c>
      <c r="O68" s="3">
        <v>-1.9230950647551204E-2</v>
      </c>
    </row>
    <row r="69" spans="2:15" x14ac:dyDescent="0.3">
      <c r="B69" s="10">
        <v>43674</v>
      </c>
      <c r="C69" s="2">
        <v>395692</v>
      </c>
      <c r="D69" s="3">
        <v>0.17</v>
      </c>
      <c r="E69" s="2">
        <v>40</v>
      </c>
      <c r="F69" s="2">
        <v>18</v>
      </c>
      <c r="G69" s="2">
        <v>26</v>
      </c>
      <c r="H69" s="2">
        <v>375</v>
      </c>
      <c r="I69" s="2">
        <v>31</v>
      </c>
      <c r="J69" s="35">
        <v>0.91</v>
      </c>
      <c r="K69" s="3">
        <f>VLOOKUP(Table4[[#This Row],[Date]],Table1[#All],13,FALSE)</f>
        <v>7.3212154268398777E-2</v>
      </c>
      <c r="L69" s="3">
        <v>-5.8823547772859142E-2</v>
      </c>
      <c r="M69" s="3">
        <v>8.421053197144901E-2</v>
      </c>
      <c r="N69" s="3">
        <v>1.0416688269502927E-2</v>
      </c>
      <c r="O69" s="3">
        <v>1.9417931652093046E-2</v>
      </c>
    </row>
    <row r="70" spans="2:15" x14ac:dyDescent="0.3">
      <c r="B70" s="10">
        <v>43729</v>
      </c>
      <c r="C70" s="2">
        <v>388449</v>
      </c>
      <c r="D70" s="3">
        <v>0.17</v>
      </c>
      <c r="E70" s="2">
        <v>37</v>
      </c>
      <c r="F70" s="2">
        <v>20</v>
      </c>
      <c r="G70" s="2">
        <v>25</v>
      </c>
      <c r="H70" s="2">
        <v>372</v>
      </c>
      <c r="I70" s="2">
        <v>31</v>
      </c>
      <c r="J70" s="35">
        <v>0.91</v>
      </c>
      <c r="K70" s="42">
        <f>VLOOKUP(Table4[[#This Row],[Date]],Table1[#All],13,FALSE)</f>
        <v>1.1152745531323451</v>
      </c>
      <c r="L70" s="3">
        <v>-4.0000000482837916E-2</v>
      </c>
      <c r="M70" s="3">
        <v>1.2954556157538075</v>
      </c>
      <c r="N70" s="3">
        <v>-4.0404103902907162E-2</v>
      </c>
      <c r="O70" s="3">
        <v>1.0525678970731533E-2</v>
      </c>
    </row>
    <row r="71" spans="2:15" x14ac:dyDescent="0.3">
      <c r="B71" s="10">
        <v>43584</v>
      </c>
      <c r="C71" s="2">
        <v>395744</v>
      </c>
      <c r="D71" s="3">
        <v>0.18</v>
      </c>
      <c r="E71" s="2">
        <v>38</v>
      </c>
      <c r="F71" s="2">
        <v>20</v>
      </c>
      <c r="G71" s="2">
        <v>27</v>
      </c>
      <c r="H71" s="2">
        <v>366</v>
      </c>
      <c r="I71" s="2">
        <v>31</v>
      </c>
      <c r="J71" s="35">
        <v>0.91</v>
      </c>
      <c r="K71" s="3">
        <f>VLOOKUP(Table4[[#This Row],[Date]],Table1[#All],13,FALSE)</f>
        <v>-0.17094798772087394</v>
      </c>
      <c r="L71" s="3">
        <v>-1.941740000690606E-2</v>
      </c>
      <c r="M71" s="3">
        <v>-3.8834647643419484E-2</v>
      </c>
      <c r="N71" s="3">
        <v>-6.6666535709513641E-2</v>
      </c>
      <c r="O71" s="3">
        <v>-4.761999297638364E-2</v>
      </c>
    </row>
    <row r="72" spans="2:15" x14ac:dyDescent="0.3">
      <c r="B72" s="10">
        <v>43731</v>
      </c>
      <c r="C72" s="2">
        <v>405567</v>
      </c>
      <c r="D72" s="3">
        <v>0.19</v>
      </c>
      <c r="E72" s="2">
        <v>35</v>
      </c>
      <c r="F72" s="2">
        <v>22</v>
      </c>
      <c r="G72" s="2">
        <v>27</v>
      </c>
      <c r="H72" s="2">
        <v>359</v>
      </c>
      <c r="I72" s="2">
        <v>31</v>
      </c>
      <c r="J72" s="35">
        <v>0.91</v>
      </c>
      <c r="K72" s="3">
        <f>VLOOKUP(Table4[[#This Row],[Date]],Table1[#All],13,FALSE)</f>
        <v>5.0505650425083815E-2</v>
      </c>
      <c r="L72" s="3">
        <v>2.0202111298031511E-2</v>
      </c>
      <c r="M72" s="3">
        <v>8.3332959942197249E-2</v>
      </c>
      <c r="N72" s="3">
        <v>-5.9406057694654901E-2</v>
      </c>
      <c r="O72" s="3">
        <v>9.7013703448389776E-7</v>
      </c>
    </row>
    <row r="73" spans="2:15" x14ac:dyDescent="0.3">
      <c r="B73" s="10">
        <v>43770</v>
      </c>
      <c r="C73" s="2">
        <v>404865</v>
      </c>
      <c r="D73" s="3">
        <v>0.19</v>
      </c>
      <c r="E73" s="2">
        <v>33</v>
      </c>
      <c r="F73" s="2">
        <v>20</v>
      </c>
      <c r="G73" s="2">
        <v>26</v>
      </c>
      <c r="H73" s="2">
        <v>355</v>
      </c>
      <c r="I73" s="2">
        <v>31</v>
      </c>
      <c r="J73" s="35">
        <v>0.91</v>
      </c>
      <c r="K73" s="3">
        <f>VLOOKUP(Table4[[#This Row],[Date]],Table1[#All],13,FALSE)</f>
        <v>7.0869645087190403E-2</v>
      </c>
      <c r="L73" s="3">
        <v>-3.0303123150914435E-2</v>
      </c>
      <c r="M73" s="3">
        <v>5.050510022784982E-2</v>
      </c>
      <c r="N73" s="3">
        <v>5.1020214969491162E-2</v>
      </c>
      <c r="O73" s="3">
        <v>2.0833329923489297E-2</v>
      </c>
    </row>
    <row r="74" spans="2:15" x14ac:dyDescent="0.3">
      <c r="B74" s="10">
        <v>43820</v>
      </c>
      <c r="C74" s="2">
        <v>399659</v>
      </c>
      <c r="D74" s="3">
        <v>0.17</v>
      </c>
      <c r="E74" s="2">
        <v>39</v>
      </c>
      <c r="F74" s="2">
        <v>17</v>
      </c>
      <c r="G74" s="2">
        <v>29</v>
      </c>
      <c r="H74" s="2">
        <v>350</v>
      </c>
      <c r="I74" s="2">
        <v>31</v>
      </c>
      <c r="J74" s="35">
        <v>0.91</v>
      </c>
      <c r="K74" s="3">
        <f>VLOOKUP(Table4[[#This Row],[Date]],Table1[#All],13,FALSE)</f>
        <v>-0.15770913551564303</v>
      </c>
      <c r="L74" s="3">
        <v>-8.969747689047125E-8</v>
      </c>
      <c r="M74" s="3">
        <v>-6.7961145586713623E-2</v>
      </c>
      <c r="N74" s="3">
        <v>-5.9405855377534955E-2</v>
      </c>
      <c r="O74" s="3">
        <v>-4.8543837382359012E-2</v>
      </c>
    </row>
    <row r="75" spans="2:15" x14ac:dyDescent="0.3">
      <c r="B75" s="10">
        <v>43561</v>
      </c>
      <c r="C75" s="2">
        <v>403590</v>
      </c>
      <c r="D75" s="3">
        <v>0.17</v>
      </c>
      <c r="E75" s="2">
        <v>30</v>
      </c>
      <c r="F75" s="2">
        <v>18</v>
      </c>
      <c r="G75" s="2">
        <v>25</v>
      </c>
      <c r="H75" s="2">
        <v>363</v>
      </c>
      <c r="I75" s="2">
        <v>30</v>
      </c>
      <c r="J75" s="35">
        <v>0.91</v>
      </c>
      <c r="K75" s="3">
        <f>VLOOKUP(Table4[[#This Row],[Date]],Table1[#All],13,FALSE)</f>
        <v>6.1529171460528609E-2</v>
      </c>
      <c r="L75" s="3">
        <v>-2.8571521273469846E-2</v>
      </c>
      <c r="M75" s="3">
        <v>2.3121361958367004E-7</v>
      </c>
      <c r="N75" s="3">
        <v>-2.0000324785350965E-2</v>
      </c>
      <c r="O75" s="3">
        <v>7.2165258490304529E-2</v>
      </c>
    </row>
    <row r="76" spans="2:15" x14ac:dyDescent="0.3">
      <c r="B76" s="10">
        <v>43512</v>
      </c>
      <c r="C76" s="2">
        <v>382778</v>
      </c>
      <c r="D76" s="3">
        <v>0.19</v>
      </c>
      <c r="E76" s="2">
        <v>33</v>
      </c>
      <c r="F76" s="2">
        <v>18</v>
      </c>
      <c r="G76" s="2">
        <v>26</v>
      </c>
      <c r="H76" s="2">
        <v>361</v>
      </c>
      <c r="I76" s="2">
        <v>30</v>
      </c>
      <c r="J76" s="35">
        <v>0.91</v>
      </c>
      <c r="K76" s="3">
        <f>VLOOKUP(Table4[[#This Row],[Date]],Table1[#All],13,FALSE)</f>
        <v>-4.6686155168073507E-2</v>
      </c>
      <c r="L76" s="3">
        <v>3.030306577463171E-2</v>
      </c>
      <c r="M76" s="3">
        <v>-4.7619145381102901E-2</v>
      </c>
      <c r="N76" s="3">
        <v>-1.9417622695553138E-2</v>
      </c>
      <c r="O76" s="3">
        <v>-4.8076448665551053E-2</v>
      </c>
    </row>
    <row r="77" spans="2:15" x14ac:dyDescent="0.3">
      <c r="B77" s="10">
        <v>43510</v>
      </c>
      <c r="C77" s="2">
        <v>406712</v>
      </c>
      <c r="D77" s="3">
        <v>0.18</v>
      </c>
      <c r="E77" s="2">
        <v>40</v>
      </c>
      <c r="F77" s="2">
        <v>22</v>
      </c>
      <c r="G77" s="2">
        <v>29</v>
      </c>
      <c r="H77" s="2">
        <v>359</v>
      </c>
      <c r="I77" s="2">
        <v>30</v>
      </c>
      <c r="J77" s="35">
        <v>0.91</v>
      </c>
      <c r="K77" s="3">
        <f>VLOOKUP(Table4[[#This Row],[Date]],Table1[#All],13,FALSE)</f>
        <v>-0.14069092654880477</v>
      </c>
      <c r="L77" s="3">
        <v>-2.0202018530045551E-2</v>
      </c>
      <c r="M77" s="3">
        <v>-5.0000182538154636E-2</v>
      </c>
      <c r="N77" s="3">
        <v>-3.9603732674964975E-2</v>
      </c>
      <c r="O77" s="3">
        <v>-9.6154771468530686E-3</v>
      </c>
    </row>
    <row r="78" spans="2:15" x14ac:dyDescent="0.3">
      <c r="B78" s="10">
        <v>43631</v>
      </c>
      <c r="C78" s="2">
        <v>407641</v>
      </c>
      <c r="D78" s="3">
        <v>0.17</v>
      </c>
      <c r="E78" s="2">
        <v>38</v>
      </c>
      <c r="F78" s="2">
        <v>22</v>
      </c>
      <c r="G78" s="2">
        <v>27</v>
      </c>
      <c r="H78" s="2">
        <v>357</v>
      </c>
      <c r="I78" s="2">
        <v>30</v>
      </c>
      <c r="J78" s="35">
        <v>0.91</v>
      </c>
      <c r="K78" s="3">
        <f>VLOOKUP(Table4[[#This Row],[Date]],Table1[#All],13,FALSE)</f>
        <v>0.13034570703885873</v>
      </c>
      <c r="L78" s="3">
        <v>-1.0416683637904156E-2</v>
      </c>
      <c r="M78" s="3">
        <v>9.473689172359423E-2</v>
      </c>
      <c r="N78" s="3">
        <v>-2.9411365197477002E-2</v>
      </c>
      <c r="O78" s="3">
        <v>3.1578732722409297E-2</v>
      </c>
    </row>
    <row r="79" spans="2:15" x14ac:dyDescent="0.3">
      <c r="B79" s="10">
        <v>43813</v>
      </c>
      <c r="C79" s="2">
        <v>386399</v>
      </c>
      <c r="D79" s="3">
        <v>0.17</v>
      </c>
      <c r="E79" s="2">
        <v>38</v>
      </c>
      <c r="F79" s="2">
        <v>19</v>
      </c>
      <c r="G79" s="2">
        <v>26</v>
      </c>
      <c r="H79" s="2">
        <v>391</v>
      </c>
      <c r="I79" s="2">
        <v>40</v>
      </c>
      <c r="J79" s="35">
        <v>0.92</v>
      </c>
      <c r="K79" s="3">
        <f>VLOOKUP(Table4[[#This Row],[Date]],Table1[#All],13,FALSE)</f>
        <v>7.0848537461892125E-2</v>
      </c>
      <c r="L79" s="3">
        <v>-3.0302990738551805E-2</v>
      </c>
      <c r="M79" s="3">
        <v>1.9801992094239607E-2</v>
      </c>
      <c r="N79" s="3">
        <v>1.5404825859377524E-7</v>
      </c>
      <c r="O79" s="3">
        <v>4.0403902983028317E-2</v>
      </c>
    </row>
    <row r="80" spans="2:15" x14ac:dyDescent="0.3">
      <c r="B80" s="10">
        <v>43559</v>
      </c>
      <c r="C80" s="2">
        <v>406272</v>
      </c>
      <c r="D80" s="3">
        <v>0.1</v>
      </c>
      <c r="E80" s="2">
        <v>35</v>
      </c>
      <c r="F80" s="2">
        <v>21</v>
      </c>
      <c r="G80" s="2">
        <v>29</v>
      </c>
      <c r="H80" s="2">
        <v>388</v>
      </c>
      <c r="I80" s="2">
        <v>40</v>
      </c>
      <c r="J80" s="35">
        <v>0.92</v>
      </c>
      <c r="K80" s="44">
        <f>VLOOKUP(Table4[[#This Row],[Date]],Table1[#All],13,FALSE)</f>
        <v>-0.52087951809985289</v>
      </c>
      <c r="L80" s="3">
        <v>7.1428603225100362E-2</v>
      </c>
      <c r="M80" s="3">
        <v>-0.48979617291931032</v>
      </c>
      <c r="N80" s="3">
        <v>-7.7669563438227507E-2</v>
      </c>
      <c r="O80" s="3">
        <v>-7.7670126670266071E-2</v>
      </c>
    </row>
    <row r="81" spans="2:15" x14ac:dyDescent="0.3">
      <c r="B81" s="10">
        <v>43764</v>
      </c>
      <c r="C81" s="2">
        <v>382825</v>
      </c>
      <c r="D81" s="3">
        <v>0.17</v>
      </c>
      <c r="E81" s="2">
        <v>36</v>
      </c>
      <c r="F81" s="2">
        <v>20</v>
      </c>
      <c r="G81" s="2">
        <v>28</v>
      </c>
      <c r="H81" s="2">
        <v>359</v>
      </c>
      <c r="I81" s="2">
        <v>40</v>
      </c>
      <c r="J81" s="35">
        <v>0.92</v>
      </c>
      <c r="K81" s="3">
        <f>VLOOKUP(Table4[[#This Row],[Date]],Table1[#All],13,FALSE)</f>
        <v>-6.8069667037737314E-2</v>
      </c>
      <c r="L81" s="3">
        <v>4.1237088797290378E-2</v>
      </c>
      <c r="M81" s="3">
        <v>1.0000139971770405E-2</v>
      </c>
      <c r="N81" s="3">
        <v>-6.8627719981044111E-2</v>
      </c>
      <c r="O81" s="3">
        <v>5.2960112828515093E-7</v>
      </c>
    </row>
    <row r="82" spans="2:15" x14ac:dyDescent="0.3">
      <c r="B82" s="10">
        <v>43821</v>
      </c>
      <c r="C82" s="2">
        <v>391668</v>
      </c>
      <c r="D82" s="3">
        <v>0.18</v>
      </c>
      <c r="E82" s="2">
        <v>30</v>
      </c>
      <c r="F82" s="2">
        <v>18</v>
      </c>
      <c r="G82" s="2">
        <v>25</v>
      </c>
      <c r="H82" s="2">
        <v>397</v>
      </c>
      <c r="I82" s="2">
        <v>39</v>
      </c>
      <c r="J82" s="35">
        <v>0.92</v>
      </c>
      <c r="K82" s="42">
        <f>VLOOKUP(Table4[[#This Row],[Date]],Table1[#All],13,FALSE)</f>
        <v>0.21029166080314066</v>
      </c>
      <c r="L82" s="3">
        <v>5.2083374099396229E-2</v>
      </c>
      <c r="M82" s="3">
        <v>0.10526313568085044</v>
      </c>
      <c r="N82" s="3">
        <v>-1.3490768735469061E-7</v>
      </c>
      <c r="O82" s="3">
        <v>4.0816711906140668E-2</v>
      </c>
    </row>
    <row r="83" spans="2:15" x14ac:dyDescent="0.3">
      <c r="B83" s="10">
        <v>43785</v>
      </c>
      <c r="C83" s="2">
        <v>404564</v>
      </c>
      <c r="D83" s="3">
        <v>0.18</v>
      </c>
      <c r="E83" s="2">
        <v>40</v>
      </c>
      <c r="F83" s="2">
        <v>21</v>
      </c>
      <c r="G83" s="2">
        <v>30</v>
      </c>
      <c r="H83" s="2">
        <v>392</v>
      </c>
      <c r="I83" s="2">
        <v>39</v>
      </c>
      <c r="J83" s="35">
        <v>0.92</v>
      </c>
      <c r="K83" s="3">
        <f>VLOOKUP(Table4[[#This Row],[Date]],Table1[#All],13,FALSE)</f>
        <v>-0.15921567732289399</v>
      </c>
      <c r="L83" s="3">
        <v>-5.9405960184384599E-2</v>
      </c>
      <c r="M83" s="3">
        <v>-6.8627481263608847E-2</v>
      </c>
      <c r="N83" s="3">
        <v>-2.9999814324385921E-2</v>
      </c>
      <c r="O83" s="3">
        <v>-3.8834853771182787E-2</v>
      </c>
    </row>
    <row r="84" spans="2:15" x14ac:dyDescent="0.3">
      <c r="B84" s="10">
        <v>43800</v>
      </c>
      <c r="C84" s="2">
        <v>397690</v>
      </c>
      <c r="D84" s="3">
        <v>0.18</v>
      </c>
      <c r="E84" s="2">
        <v>40</v>
      </c>
      <c r="F84" s="2">
        <v>18</v>
      </c>
      <c r="G84" s="2">
        <v>27</v>
      </c>
      <c r="H84" s="2">
        <v>388</v>
      </c>
      <c r="I84" s="2">
        <v>39</v>
      </c>
      <c r="J84" s="35">
        <v>0.92</v>
      </c>
      <c r="K84" s="42">
        <f>VLOOKUP(Table4[[#This Row],[Date]],Table1[#All],13,FALSE)</f>
        <v>0.20747489400703478</v>
      </c>
      <c r="L84" s="3">
        <v>3.9999977101296658E-2</v>
      </c>
      <c r="M84" s="3">
        <v>9.9999526957554874E-3</v>
      </c>
      <c r="N84" s="3">
        <v>6.1855692025719611E-2</v>
      </c>
      <c r="O84" s="3">
        <v>7.2165472051580526E-2</v>
      </c>
    </row>
    <row r="85" spans="2:15" x14ac:dyDescent="0.3">
      <c r="B85" s="10">
        <v>43595</v>
      </c>
      <c r="C85" s="2">
        <v>406517</v>
      </c>
      <c r="D85" s="3">
        <v>0.19</v>
      </c>
      <c r="E85" s="2">
        <v>40</v>
      </c>
      <c r="F85" s="2">
        <v>21</v>
      </c>
      <c r="G85" s="2">
        <v>25</v>
      </c>
      <c r="H85" s="2">
        <v>377</v>
      </c>
      <c r="I85" s="2">
        <v>39</v>
      </c>
      <c r="J85" s="35">
        <v>0.92</v>
      </c>
      <c r="K85" s="3">
        <f>VLOOKUP(Table4[[#This Row],[Date]],Table1[#All],13,FALSE)</f>
        <v>6.1241770520528371E-2</v>
      </c>
      <c r="L85" s="3">
        <v>-1.9802043385739543E-2</v>
      </c>
      <c r="M85" s="3">
        <v>1.9607762544149754E-2</v>
      </c>
      <c r="N85" s="3">
        <v>1.0100553540590251E-2</v>
      </c>
      <c r="O85" s="3">
        <v>4.0404655060232608E-2</v>
      </c>
    </row>
    <row r="86" spans="2:15" x14ac:dyDescent="0.3">
      <c r="B86" s="10">
        <v>43676</v>
      </c>
      <c r="C86" s="2">
        <v>399345</v>
      </c>
      <c r="D86" s="3">
        <v>0.19</v>
      </c>
      <c r="E86" s="2">
        <v>34</v>
      </c>
      <c r="F86" s="2">
        <v>18</v>
      </c>
      <c r="G86" s="2">
        <v>29</v>
      </c>
      <c r="H86" s="2">
        <v>365</v>
      </c>
      <c r="I86" s="2">
        <v>39</v>
      </c>
      <c r="J86" s="35">
        <v>0.92</v>
      </c>
      <c r="K86" s="3">
        <f>VLOOKUP(Table4[[#This Row],[Date]],Table1[#All],13,FALSE)</f>
        <v>3.064391629386698E-2</v>
      </c>
      <c r="L86" s="3">
        <v>5.2631652376363469E-2</v>
      </c>
      <c r="M86" s="3">
        <v>-1.0100985238119309E-2</v>
      </c>
      <c r="N86" s="3">
        <v>-7.7670160640092578E-2</v>
      </c>
      <c r="O86" s="3">
        <v>9.4737297595598458E-2</v>
      </c>
    </row>
    <row r="87" spans="2:15" x14ac:dyDescent="0.3">
      <c r="B87" s="10">
        <v>43803</v>
      </c>
      <c r="C87" s="2">
        <v>385988</v>
      </c>
      <c r="D87" s="3">
        <v>0.19</v>
      </c>
      <c r="E87" s="2">
        <v>37</v>
      </c>
      <c r="F87" s="2">
        <v>18</v>
      </c>
      <c r="G87" s="2">
        <v>28</v>
      </c>
      <c r="H87" s="2">
        <v>397</v>
      </c>
      <c r="I87" s="2">
        <v>38</v>
      </c>
      <c r="J87" s="35">
        <v>0.92</v>
      </c>
      <c r="K87" s="3">
        <f>VLOOKUP(Table4[[#This Row],[Date]],Table1[#All],13,FALSE)</f>
        <v>-8.263346284092199E-3</v>
      </c>
      <c r="L87" s="3">
        <v>-1.9047558436294687E-2</v>
      </c>
      <c r="M87" s="3">
        <v>-2.9411916383098924E-2</v>
      </c>
      <c r="N87" s="3">
        <v>-2.0618627757624686E-2</v>
      </c>
      <c r="O87" s="3">
        <v>8.4210717432711579E-2</v>
      </c>
    </row>
    <row r="88" spans="2:15" x14ac:dyDescent="0.3">
      <c r="B88" s="10">
        <v>43735</v>
      </c>
      <c r="C88" s="2">
        <v>400010</v>
      </c>
      <c r="D88" s="3">
        <v>0.19</v>
      </c>
      <c r="E88" s="2">
        <v>37</v>
      </c>
      <c r="F88" s="2">
        <v>21</v>
      </c>
      <c r="G88" s="2">
        <v>29</v>
      </c>
      <c r="H88" s="2">
        <v>393</v>
      </c>
      <c r="I88" s="2">
        <v>38</v>
      </c>
      <c r="J88" s="35">
        <v>0.92</v>
      </c>
      <c r="K88" s="3">
        <f>VLOOKUP(Table4[[#This Row],[Date]],Table1[#All],13,FALSE)</f>
        <v>-3.0677503703643749E-2</v>
      </c>
      <c r="L88" s="3">
        <v>1.0416599063289622E-2</v>
      </c>
      <c r="M88" s="3">
        <v>-2.9999829888099239E-2</v>
      </c>
      <c r="N88" s="3">
        <v>1.9802080723380078E-2</v>
      </c>
      <c r="O88" s="3">
        <v>-1.0000528739527836E-2</v>
      </c>
    </row>
    <row r="89" spans="2:15" x14ac:dyDescent="0.3">
      <c r="B89" s="10">
        <v>43675</v>
      </c>
      <c r="C89" s="2">
        <v>391474</v>
      </c>
      <c r="D89" s="3">
        <v>0.17</v>
      </c>
      <c r="E89" s="2">
        <v>35</v>
      </c>
      <c r="F89" s="2">
        <v>22</v>
      </c>
      <c r="G89" s="2">
        <v>25</v>
      </c>
      <c r="H89" s="2">
        <v>388</v>
      </c>
      <c r="I89" s="2">
        <v>38</v>
      </c>
      <c r="J89" s="35">
        <v>0.92</v>
      </c>
      <c r="K89" s="3">
        <f>VLOOKUP(Table4[[#This Row],[Date]],Table1[#All],13,FALSE)</f>
        <v>8.6768603846072434E-3</v>
      </c>
      <c r="L89" s="3">
        <v>4.0404104943706276E-2</v>
      </c>
      <c r="M89" s="3">
        <v>9.7611200455816061E-8</v>
      </c>
      <c r="N89" s="3">
        <v>-4.000051541094618E-2</v>
      </c>
      <c r="O89" s="3">
        <v>9.9013637652074493E-3</v>
      </c>
    </row>
    <row r="90" spans="2:15" x14ac:dyDescent="0.3">
      <c r="B90" s="10">
        <v>43808</v>
      </c>
      <c r="C90" s="2">
        <v>397135</v>
      </c>
      <c r="D90" s="3">
        <v>0.17</v>
      </c>
      <c r="E90" s="2">
        <v>36</v>
      </c>
      <c r="F90" s="2">
        <v>22</v>
      </c>
      <c r="G90" s="2">
        <v>25</v>
      </c>
      <c r="H90" s="2">
        <v>363</v>
      </c>
      <c r="I90" s="2">
        <v>38</v>
      </c>
      <c r="J90" s="35">
        <v>0.92</v>
      </c>
      <c r="K90" s="3">
        <f>VLOOKUP(Table4[[#This Row],[Date]],Table1[#All],13,FALSE)</f>
        <v>-4.9824002490055808E-2</v>
      </c>
      <c r="L90" s="3">
        <v>-6.6666583826624271E-2</v>
      </c>
      <c r="M90" s="3">
        <v>4.0815878915200665E-2</v>
      </c>
      <c r="N90" s="3">
        <v>-2.0407610698902734E-2</v>
      </c>
      <c r="O90" s="3">
        <v>-4.95051144037012E-2</v>
      </c>
    </row>
    <row r="91" spans="2:15" x14ac:dyDescent="0.3">
      <c r="B91" s="10">
        <v>43697</v>
      </c>
      <c r="C91" s="2">
        <v>383876</v>
      </c>
      <c r="D91" s="3">
        <v>0.18</v>
      </c>
      <c r="E91" s="2">
        <v>35</v>
      </c>
      <c r="F91" s="2">
        <v>22</v>
      </c>
      <c r="G91" s="2">
        <v>30</v>
      </c>
      <c r="H91" s="2">
        <v>351</v>
      </c>
      <c r="I91" s="2">
        <v>38</v>
      </c>
      <c r="J91" s="35">
        <v>0.92</v>
      </c>
      <c r="K91" s="3">
        <f>VLOOKUP(Table4[[#This Row],[Date]],Table1[#All],13,FALSE)</f>
        <v>4.3231427631514885E-2</v>
      </c>
      <c r="L91" s="3">
        <v>2.9411787610014395E-2</v>
      </c>
      <c r="M91" s="3">
        <v>-3.8461761132460137E-2</v>
      </c>
      <c r="N91" s="3">
        <v>6.2500448542635034E-2</v>
      </c>
      <c r="O91" s="3">
        <v>-5.7143278363565919E-2</v>
      </c>
    </row>
    <row r="92" spans="2:15" x14ac:dyDescent="0.3">
      <c r="B92" s="10">
        <v>43644</v>
      </c>
      <c r="C92" s="2">
        <v>401728</v>
      </c>
      <c r="D92" s="3">
        <v>0.17</v>
      </c>
      <c r="E92" s="2">
        <v>31</v>
      </c>
      <c r="F92" s="2">
        <v>18</v>
      </c>
      <c r="G92" s="2">
        <v>25</v>
      </c>
      <c r="H92" s="2">
        <v>400</v>
      </c>
      <c r="I92" s="2">
        <v>37</v>
      </c>
      <c r="J92" s="35">
        <v>0.92</v>
      </c>
      <c r="K92" s="3">
        <f>VLOOKUP(Table4[[#This Row],[Date]],Table1[#All],13,FALSE)</f>
        <v>-7.6288502386822388E-2</v>
      </c>
      <c r="L92" s="3">
        <v>4.123704281474927E-2</v>
      </c>
      <c r="M92" s="3">
        <v>-6.7961068697693805E-2</v>
      </c>
      <c r="N92" s="3">
        <v>-7.6190292893307254E-2</v>
      </c>
      <c r="O92" s="3">
        <v>1.980193461210189E-2</v>
      </c>
    </row>
    <row r="93" spans="2:15" x14ac:dyDescent="0.3">
      <c r="B93" s="10">
        <v>43478</v>
      </c>
      <c r="C93" s="2">
        <v>402450</v>
      </c>
      <c r="D93" s="3">
        <v>0.17</v>
      </c>
      <c r="E93" s="2">
        <v>34</v>
      </c>
      <c r="F93" s="2">
        <v>20</v>
      </c>
      <c r="G93" s="2">
        <v>28</v>
      </c>
      <c r="H93" s="2">
        <v>390</v>
      </c>
      <c r="I93" s="2">
        <v>37</v>
      </c>
      <c r="J93" s="35">
        <v>0.92</v>
      </c>
      <c r="K93" s="3">
        <f>VLOOKUP(Table4[[#This Row],[Date]],Table1[#All],13,FALSE)</f>
        <v>2.9778612542572747E-2</v>
      </c>
      <c r="L93" s="3">
        <v>5.208333228591866E-2</v>
      </c>
      <c r="M93" s="3">
        <v>-1.9802077579766042E-2</v>
      </c>
      <c r="N93" s="3">
        <v>-1.9999657537945525E-2</v>
      </c>
      <c r="O93" s="3">
        <v>-4.0404434912276854E-2</v>
      </c>
    </row>
    <row r="94" spans="2:15" x14ac:dyDescent="0.3">
      <c r="B94" s="10">
        <v>43486</v>
      </c>
      <c r="C94" s="2">
        <v>388430</v>
      </c>
      <c r="D94" s="3">
        <v>0.19</v>
      </c>
      <c r="E94" s="2">
        <v>39</v>
      </c>
      <c r="F94" s="2">
        <v>21</v>
      </c>
      <c r="G94" s="2">
        <v>30</v>
      </c>
      <c r="H94" s="2">
        <v>389</v>
      </c>
      <c r="I94" s="2">
        <v>37</v>
      </c>
      <c r="J94" s="35">
        <v>0.92</v>
      </c>
      <c r="K94" s="42">
        <f>VLOOKUP(Table4[[#This Row],[Date]],Table1[#All],13,FALSE)</f>
        <v>0.23352106416819263</v>
      </c>
      <c r="L94" s="3">
        <v>1.9607752357905017E-2</v>
      </c>
      <c r="M94" s="3">
        <v>7.2164954141813231E-2</v>
      </c>
      <c r="N94" s="3">
        <v>9.4737407672766505E-2</v>
      </c>
      <c r="O94" s="3">
        <v>-1.9802843704489259E-2</v>
      </c>
    </row>
    <row r="95" spans="2:15" x14ac:dyDescent="0.3">
      <c r="B95" s="10">
        <v>43504</v>
      </c>
      <c r="C95" s="2">
        <v>398421</v>
      </c>
      <c r="D95" s="3">
        <v>0.19</v>
      </c>
      <c r="E95" s="2">
        <v>37</v>
      </c>
      <c r="F95" s="2">
        <v>22</v>
      </c>
      <c r="G95" s="2">
        <v>26</v>
      </c>
      <c r="H95" s="2">
        <v>378</v>
      </c>
      <c r="I95" s="2">
        <v>37</v>
      </c>
      <c r="J95" s="35">
        <v>0.92</v>
      </c>
      <c r="K95" s="3">
        <f>VLOOKUP(Table4[[#This Row],[Date]],Table1[#All],13,FALSE)</f>
        <v>-5.7509600938203898E-2</v>
      </c>
      <c r="L95" s="3">
        <v>-3.0612044935013571E-2</v>
      </c>
      <c r="M95" s="3">
        <v>-1.9417504842426103E-2</v>
      </c>
      <c r="N95" s="3">
        <v>-5.8252272489413892E-2</v>
      </c>
      <c r="O95" s="3">
        <v>-9.7089865349359039E-3</v>
      </c>
    </row>
    <row r="96" spans="2:15" x14ac:dyDescent="0.3">
      <c r="B96" s="10">
        <v>43685</v>
      </c>
      <c r="C96" s="2">
        <v>395163</v>
      </c>
      <c r="D96" s="3">
        <v>0.18</v>
      </c>
      <c r="E96" s="2">
        <v>32</v>
      </c>
      <c r="F96" s="2">
        <v>17</v>
      </c>
      <c r="G96" s="2">
        <v>29</v>
      </c>
      <c r="H96" s="2">
        <v>367</v>
      </c>
      <c r="I96" s="2">
        <v>37</v>
      </c>
      <c r="J96" s="35">
        <v>0.92</v>
      </c>
      <c r="K96" s="3">
        <f>VLOOKUP(Table4[[#This Row],[Date]],Table1[#All],13,FALSE)</f>
        <v>-0.18102230670794195</v>
      </c>
      <c r="L96" s="3">
        <v>-1.9417427955689681E-2</v>
      </c>
      <c r="M96" s="3">
        <v>9.8036753199515214E-3</v>
      </c>
      <c r="N96" s="3">
        <v>-6.7960689278955044E-2</v>
      </c>
      <c r="O96" s="3">
        <v>-5.714333241853331E-2</v>
      </c>
    </row>
    <row r="97" spans="2:15" x14ac:dyDescent="0.3">
      <c r="B97" s="10">
        <v>43779</v>
      </c>
      <c r="C97" s="2">
        <v>397106</v>
      </c>
      <c r="D97" s="3">
        <v>0.19</v>
      </c>
      <c r="E97" s="2">
        <v>34</v>
      </c>
      <c r="F97" s="2">
        <v>20</v>
      </c>
      <c r="G97" s="2">
        <v>30</v>
      </c>
      <c r="H97" s="2">
        <v>358</v>
      </c>
      <c r="I97" s="2">
        <v>37</v>
      </c>
      <c r="J97" s="35">
        <v>0.92</v>
      </c>
      <c r="K97" s="3">
        <f>VLOOKUP(Table4[[#This Row],[Date]],Table1[#All],13,FALSE)</f>
        <v>-1.2684939402672679E-2</v>
      </c>
      <c r="L97" s="3">
        <v>9.9009427419523011E-3</v>
      </c>
      <c r="M97" s="3">
        <v>-4.0403960912302916E-2</v>
      </c>
      <c r="N97" s="3">
        <v>1.030929569225747E-2</v>
      </c>
      <c r="O97" s="3">
        <v>-2.0408390157586442E-2</v>
      </c>
    </row>
    <row r="98" spans="2:15" x14ac:dyDescent="0.3">
      <c r="B98" s="10">
        <v>43534</v>
      </c>
      <c r="C98" s="2">
        <v>406619</v>
      </c>
      <c r="D98" s="3">
        <v>0.17</v>
      </c>
      <c r="E98" s="2">
        <v>33</v>
      </c>
      <c r="F98" s="2">
        <v>19</v>
      </c>
      <c r="G98" s="2">
        <v>25</v>
      </c>
      <c r="H98" s="2">
        <v>354</v>
      </c>
      <c r="I98" s="2">
        <v>37</v>
      </c>
      <c r="J98" s="35">
        <v>0.92</v>
      </c>
      <c r="K98" s="3">
        <f>VLOOKUP(Table4[[#This Row],[Date]],Table1[#All],13,FALSE)</f>
        <v>1.0355904530176874E-2</v>
      </c>
      <c r="L98" s="3">
        <v>7.2164960337149031E-2</v>
      </c>
      <c r="M98" s="3">
        <v>6.2500004676606657E-2</v>
      </c>
      <c r="N98" s="3">
        <v>-9.5238085706966347E-2</v>
      </c>
      <c r="O98" s="3">
        <v>-6.7307748406793322E-2</v>
      </c>
    </row>
    <row r="99" spans="2:15" x14ac:dyDescent="0.3">
      <c r="B99" s="10">
        <v>43682</v>
      </c>
      <c r="C99" s="2">
        <v>403716</v>
      </c>
      <c r="D99" s="3">
        <v>0.17</v>
      </c>
      <c r="E99" s="2">
        <v>39</v>
      </c>
      <c r="F99" s="2">
        <v>22</v>
      </c>
      <c r="G99" s="2">
        <v>25</v>
      </c>
      <c r="H99" s="2">
        <v>389</v>
      </c>
      <c r="I99" s="2">
        <v>36</v>
      </c>
      <c r="J99" s="35">
        <v>0.92</v>
      </c>
      <c r="K99" s="3">
        <f>VLOOKUP(Table4[[#This Row],[Date]],Table1[#All],13,FALSE)</f>
        <v>-6.8627473639041092E-2</v>
      </c>
      <c r="L99" s="3">
        <v>-2.9126213153819802E-2</v>
      </c>
      <c r="M99" s="3">
        <v>-9.9999731769968569E-3</v>
      </c>
      <c r="N99" s="3">
        <v>0</v>
      </c>
      <c r="O99" s="3">
        <v>-6.8627473639041092E-2</v>
      </c>
    </row>
    <row r="100" spans="2:15" x14ac:dyDescent="0.3">
      <c r="B100" s="10">
        <v>43759</v>
      </c>
      <c r="C100" s="2">
        <v>383369</v>
      </c>
      <c r="D100" s="3">
        <v>0.19</v>
      </c>
      <c r="E100" s="2">
        <v>31</v>
      </c>
      <c r="F100" s="2">
        <v>22</v>
      </c>
      <c r="G100" s="2">
        <v>30</v>
      </c>
      <c r="H100" s="2">
        <v>368</v>
      </c>
      <c r="I100" s="2">
        <v>36</v>
      </c>
      <c r="J100" s="35">
        <v>0.92</v>
      </c>
      <c r="K100" s="42">
        <f>VLOOKUP(Table4[[#This Row],[Date]],Table1[#All],13,FALSE)</f>
        <v>0.32382903302894461</v>
      </c>
      <c r="L100" s="3">
        <v>2.0408082957817264E-2</v>
      </c>
      <c r="M100" s="3">
        <v>7.2164950341893075E-2</v>
      </c>
      <c r="N100" s="3">
        <v>4.1237363999205634E-2</v>
      </c>
      <c r="O100" s="3">
        <v>6.2499139722772323E-2</v>
      </c>
    </row>
    <row r="101" spans="2:15" x14ac:dyDescent="0.3">
      <c r="B101" s="10">
        <v>43660</v>
      </c>
      <c r="C101" s="2">
        <v>395422</v>
      </c>
      <c r="D101" s="3">
        <v>0.17</v>
      </c>
      <c r="E101" s="2">
        <v>38</v>
      </c>
      <c r="F101" s="2">
        <v>22</v>
      </c>
      <c r="G101" s="2">
        <v>26</v>
      </c>
      <c r="H101" s="2">
        <v>399</v>
      </c>
      <c r="I101" s="2">
        <v>35</v>
      </c>
      <c r="J101" s="35">
        <v>0.92</v>
      </c>
      <c r="K101" s="3">
        <f>VLOOKUP(Table4[[#This Row],[Date]],Table1[#All],13,FALSE)</f>
        <v>0.10363807913342882</v>
      </c>
      <c r="L101" s="3">
        <v>2.000001212264757E-2</v>
      </c>
      <c r="M101" s="3">
        <v>1.9801891762183832E-2</v>
      </c>
      <c r="N101" s="3">
        <v>3.0000002450394581E-2</v>
      </c>
      <c r="O101" s="3">
        <v>4.0816017064046362E-2</v>
      </c>
    </row>
    <row r="102" spans="2:15" x14ac:dyDescent="0.3">
      <c r="B102" s="10">
        <v>43790</v>
      </c>
      <c r="C102" s="2">
        <v>393181</v>
      </c>
      <c r="D102" s="3">
        <v>0.18</v>
      </c>
      <c r="E102" s="2">
        <v>38</v>
      </c>
      <c r="F102" s="2">
        <v>21</v>
      </c>
      <c r="G102" s="2">
        <v>27</v>
      </c>
      <c r="H102" s="2">
        <v>395</v>
      </c>
      <c r="I102" s="2">
        <v>35</v>
      </c>
      <c r="J102" s="35">
        <v>0.92</v>
      </c>
      <c r="K102" s="3">
        <f>VLOOKUP(Table4[[#This Row],[Date]],Table1[#All],13,FALSE)</f>
        <v>-9.5681832159261737E-2</v>
      </c>
      <c r="L102" s="3">
        <v>-4.0404220782814693E-2</v>
      </c>
      <c r="M102" s="3">
        <v>9.7087929732235789E-3</v>
      </c>
      <c r="N102" s="3">
        <v>-3.8095401878072033E-2</v>
      </c>
      <c r="O102" s="3">
        <v>-4.9504771755846888E-2</v>
      </c>
    </row>
    <row r="103" spans="2:15" x14ac:dyDescent="0.3">
      <c r="B103" s="10">
        <v>43613</v>
      </c>
      <c r="C103" s="2">
        <v>402546</v>
      </c>
      <c r="D103" s="3">
        <v>0.18</v>
      </c>
      <c r="E103" s="2">
        <v>39</v>
      </c>
      <c r="F103" s="2">
        <v>19</v>
      </c>
      <c r="G103" s="2">
        <v>25</v>
      </c>
      <c r="H103" s="2">
        <v>395</v>
      </c>
      <c r="I103" s="2">
        <v>35</v>
      </c>
      <c r="J103" s="35">
        <v>0.92</v>
      </c>
      <c r="K103" s="3">
        <f>VLOOKUP(Table4[[#This Row],[Date]],Table1[#All],13,FALSE)</f>
        <v>-1.7266051880761024E-3</v>
      </c>
      <c r="L103" s="3">
        <v>5.6661207725738905E-8</v>
      </c>
      <c r="M103" s="3">
        <v>-2.0202223232990701E-2</v>
      </c>
      <c r="N103" s="3">
        <v>5.1546760567697358E-2</v>
      </c>
      <c r="O103" s="3">
        <v>-4.0404270560347788E-2</v>
      </c>
    </row>
    <row r="104" spans="2:15" x14ac:dyDescent="0.3">
      <c r="B104" s="10">
        <v>43739</v>
      </c>
      <c r="C104" s="2">
        <v>383376</v>
      </c>
      <c r="D104" s="3">
        <v>0.17</v>
      </c>
      <c r="E104" s="2">
        <v>30</v>
      </c>
      <c r="F104" s="2">
        <v>21</v>
      </c>
      <c r="G104" s="2">
        <v>25</v>
      </c>
      <c r="H104" s="2">
        <v>394</v>
      </c>
      <c r="I104" s="2">
        <v>35</v>
      </c>
      <c r="J104" s="35">
        <v>0.92</v>
      </c>
      <c r="K104" s="3">
        <f>VLOOKUP(Table4[[#This Row],[Date]],Table1[#All],13,FALSE)</f>
        <v>-0.12234217065560604</v>
      </c>
      <c r="L104" s="3">
        <v>-6.730770073784309E-2</v>
      </c>
      <c r="M104" s="3">
        <v>-1.2469460408670585E-7</v>
      </c>
      <c r="N104" s="3">
        <v>-2.0202166772570918E-2</v>
      </c>
      <c r="O104" s="3">
        <v>-3.9603829188519346E-2</v>
      </c>
    </row>
    <row r="105" spans="2:15" x14ac:dyDescent="0.3">
      <c r="B105" s="10">
        <v>43572</v>
      </c>
      <c r="C105" s="2">
        <v>400313</v>
      </c>
      <c r="D105" s="3">
        <v>0.18</v>
      </c>
      <c r="E105" s="2">
        <v>31</v>
      </c>
      <c r="F105" s="2">
        <v>17</v>
      </c>
      <c r="G105" s="2">
        <v>30</v>
      </c>
      <c r="H105" s="2">
        <v>387</v>
      </c>
      <c r="I105" s="2">
        <v>35</v>
      </c>
      <c r="J105" s="35">
        <v>0.92</v>
      </c>
      <c r="K105" s="3">
        <f>VLOOKUP(Table4[[#This Row],[Date]],Table1[#All],13,FALSE)</f>
        <v>0.10380374707337348</v>
      </c>
      <c r="L105" s="3">
        <v>-2.9999938052512998E-2</v>
      </c>
      <c r="M105" s="3">
        <v>7.2916519884353992E-2</v>
      </c>
      <c r="N105" s="3">
        <v>-3.9603878059783271E-2</v>
      </c>
      <c r="O105" s="3">
        <v>8.2474336646192858E-2</v>
      </c>
    </row>
    <row r="106" spans="2:15" x14ac:dyDescent="0.3">
      <c r="B106" s="10">
        <v>43757</v>
      </c>
      <c r="C106" s="2">
        <v>383538</v>
      </c>
      <c r="D106" s="3">
        <v>0.19</v>
      </c>
      <c r="E106" s="2">
        <v>34</v>
      </c>
      <c r="F106" s="2">
        <v>19</v>
      </c>
      <c r="G106" s="2">
        <v>27</v>
      </c>
      <c r="H106" s="2">
        <v>386</v>
      </c>
      <c r="I106" s="2">
        <v>35</v>
      </c>
      <c r="J106" s="35">
        <v>0.92</v>
      </c>
      <c r="K106" s="3">
        <f>VLOOKUP(Table4[[#This Row],[Date]],Table1[#All],13,FALSE)</f>
        <v>3.177506709190614E-2</v>
      </c>
      <c r="L106" s="3">
        <v>2.1052615132040486E-2</v>
      </c>
      <c r="M106" s="3">
        <v>3.0927972165151196E-2</v>
      </c>
      <c r="N106" s="3">
        <v>2.0000016629388995E-2</v>
      </c>
      <c r="O106" s="3">
        <v>-5.7692703955354419E-2</v>
      </c>
    </row>
    <row r="107" spans="2:15" x14ac:dyDescent="0.3">
      <c r="B107" s="10">
        <v>43609</v>
      </c>
      <c r="C107" s="2">
        <v>403534</v>
      </c>
      <c r="D107" s="3">
        <v>0.17</v>
      </c>
      <c r="E107" s="2">
        <v>34</v>
      </c>
      <c r="F107" s="2">
        <v>22</v>
      </c>
      <c r="G107" s="2">
        <v>26</v>
      </c>
      <c r="H107" s="2">
        <v>386</v>
      </c>
      <c r="I107" s="2">
        <v>35</v>
      </c>
      <c r="J107" s="35">
        <v>0.92</v>
      </c>
      <c r="K107" s="3">
        <f>VLOOKUP(Table4[[#This Row],[Date]],Table1[#All],13,FALSE)</f>
        <v>9.352031094676394E-2</v>
      </c>
      <c r="L107" s="3">
        <v>-7.7669894666066996E-2</v>
      </c>
      <c r="M107" s="3">
        <v>0</v>
      </c>
      <c r="N107" s="3">
        <v>1.0204389840849704E-2</v>
      </c>
      <c r="O107" s="3">
        <v>8.2474320982746985E-2</v>
      </c>
    </row>
    <row r="108" spans="2:15" x14ac:dyDescent="0.3">
      <c r="B108" s="10">
        <v>43645</v>
      </c>
      <c r="C108" s="2">
        <v>397499</v>
      </c>
      <c r="D108" s="3">
        <v>0.18</v>
      </c>
      <c r="E108" s="2">
        <v>38</v>
      </c>
      <c r="F108" s="2">
        <v>22</v>
      </c>
      <c r="G108" s="2">
        <v>29</v>
      </c>
      <c r="H108" s="2">
        <v>374</v>
      </c>
      <c r="I108" s="2">
        <v>35</v>
      </c>
      <c r="J108" s="35">
        <v>0.92</v>
      </c>
      <c r="K108" s="3">
        <f>VLOOKUP(Table4[[#This Row],[Date]],Table1[#All],13,FALSE)</f>
        <v>9.4959494525097998E-2</v>
      </c>
      <c r="L108" s="3">
        <v>3.0302947753900966E-2</v>
      </c>
      <c r="M108" s="3">
        <v>8.4210640851316798E-2</v>
      </c>
      <c r="N108" s="3">
        <v>-7.6923342744678935E-2</v>
      </c>
      <c r="O108" s="3">
        <v>2.1053123294251241E-2</v>
      </c>
    </row>
    <row r="109" spans="2:15" x14ac:dyDescent="0.3">
      <c r="B109" s="10">
        <v>43515</v>
      </c>
      <c r="C109" s="2">
        <v>400903</v>
      </c>
      <c r="D109" s="3">
        <v>0.18</v>
      </c>
      <c r="E109" s="2">
        <v>35</v>
      </c>
      <c r="F109" s="2">
        <v>19</v>
      </c>
      <c r="G109" s="2">
        <v>29</v>
      </c>
      <c r="H109" s="2">
        <v>350</v>
      </c>
      <c r="I109" s="2">
        <v>35</v>
      </c>
      <c r="J109" s="35">
        <v>0.92</v>
      </c>
      <c r="K109" s="44">
        <f>VLOOKUP(Table4[[#This Row],[Date]],Table1[#All],13,FALSE)</f>
        <v>-0.55839299648571217</v>
      </c>
      <c r="L109" s="3">
        <v>9.8040404605359566E-3</v>
      </c>
      <c r="M109" s="3">
        <v>-0.56701031734702356</v>
      </c>
      <c r="N109" s="3">
        <v>9.6143445174754483E-3</v>
      </c>
      <c r="O109" s="3">
        <v>4.0000914170649882E-2</v>
      </c>
    </row>
    <row r="110" spans="2:15" x14ac:dyDescent="0.3">
      <c r="B110" s="10">
        <v>43475</v>
      </c>
      <c r="C110" s="2">
        <v>400812</v>
      </c>
      <c r="D110" s="3">
        <v>0.19</v>
      </c>
      <c r="E110" s="2">
        <v>32</v>
      </c>
      <c r="F110" s="2">
        <v>22</v>
      </c>
      <c r="G110" s="2">
        <v>27</v>
      </c>
      <c r="H110" s="2">
        <v>399</v>
      </c>
      <c r="I110" s="2">
        <v>34</v>
      </c>
      <c r="J110" s="35">
        <v>0.92</v>
      </c>
      <c r="K110" s="44">
        <f>VLOOKUP(Table4[[#This Row],[Date]],Table1[#All],13,FALSE)</f>
        <v>-0.4522502426107996</v>
      </c>
      <c r="L110" s="3">
        <v>3.0000016112237571E-2</v>
      </c>
      <c r="M110" s="3">
        <v>1.0415836533304246E-2</v>
      </c>
      <c r="N110" s="3">
        <v>2.0833674287895176E-2</v>
      </c>
      <c r="O110" s="3">
        <v>1.0101461341815332E-2</v>
      </c>
    </row>
    <row r="111" spans="2:15" x14ac:dyDescent="0.3">
      <c r="B111" s="10">
        <v>43604</v>
      </c>
      <c r="C111" s="2">
        <v>397741</v>
      </c>
      <c r="D111" s="3">
        <v>0.19</v>
      </c>
      <c r="E111" s="2">
        <v>31</v>
      </c>
      <c r="F111" s="2">
        <v>20</v>
      </c>
      <c r="G111" s="2">
        <v>25</v>
      </c>
      <c r="H111" s="2">
        <v>398</v>
      </c>
      <c r="I111" s="2">
        <v>34</v>
      </c>
      <c r="J111" s="35">
        <v>0.92</v>
      </c>
      <c r="K111" s="3">
        <f>VLOOKUP(Table4[[#This Row],[Date]],Table1[#All],13,FALSE)</f>
        <v>-1.0784869725448676E-2</v>
      </c>
      <c r="L111" s="3">
        <v>-5.0000024196343529E-2</v>
      </c>
      <c r="M111" s="3">
        <v>-7.6923089397346822E-2</v>
      </c>
      <c r="N111" s="3">
        <v>2.0618684511409802E-2</v>
      </c>
      <c r="O111" s="3">
        <v>1.3875855287004413E-7</v>
      </c>
    </row>
    <row r="112" spans="2:15" x14ac:dyDescent="0.3">
      <c r="B112" s="10">
        <v>43773</v>
      </c>
      <c r="C112" s="2">
        <v>382779</v>
      </c>
      <c r="D112" s="3">
        <v>0.19</v>
      </c>
      <c r="E112" s="2">
        <v>34</v>
      </c>
      <c r="F112" s="2">
        <v>22</v>
      </c>
      <c r="G112" s="2">
        <v>27</v>
      </c>
      <c r="H112" s="2">
        <v>396</v>
      </c>
      <c r="I112" s="2">
        <v>34</v>
      </c>
      <c r="J112" s="35">
        <v>0.92</v>
      </c>
      <c r="K112" s="3">
        <f>VLOOKUP(Table4[[#This Row],[Date]],Table1[#All],13,FALSE)</f>
        <v>-0.12378515452073491</v>
      </c>
      <c r="L112" s="3">
        <v>-6.796111175454167E-2</v>
      </c>
      <c r="M112" s="3">
        <v>-2.0618557868033793E-2</v>
      </c>
      <c r="N112" s="3">
        <v>-1.030925235231317E-2</v>
      </c>
      <c r="O112" s="3">
        <v>-4.0000824671314827E-2</v>
      </c>
    </row>
    <row r="113" spans="2:15" x14ac:dyDescent="0.3">
      <c r="B113" s="10">
        <v>43654</v>
      </c>
      <c r="C113" s="2">
        <v>389876</v>
      </c>
      <c r="D113" s="3">
        <v>0.18</v>
      </c>
      <c r="E113" s="2">
        <v>40</v>
      </c>
      <c r="F113" s="2">
        <v>19</v>
      </c>
      <c r="G113" s="2">
        <v>28</v>
      </c>
      <c r="H113" s="2">
        <v>388</v>
      </c>
      <c r="I113" s="2">
        <v>34</v>
      </c>
      <c r="J113" s="35">
        <v>0.92</v>
      </c>
      <c r="K113" s="3">
        <f>VLOOKUP(Table4[[#This Row],[Date]],Table1[#All],13,FALSE)</f>
        <v>-1.0229629167273546E-2</v>
      </c>
      <c r="L113" s="3">
        <v>2.0618505380605168E-2</v>
      </c>
      <c r="M113" s="3">
        <v>-8.5714531940275007E-2</v>
      </c>
      <c r="N113" s="3">
        <v>5.0505218988614153E-2</v>
      </c>
      <c r="O113" s="3">
        <v>1.999985518004066E-2</v>
      </c>
    </row>
    <row r="114" spans="2:15" x14ac:dyDescent="0.3">
      <c r="B114" s="10">
        <v>43563</v>
      </c>
      <c r="C114" s="2">
        <v>390761</v>
      </c>
      <c r="D114" s="3">
        <v>0.19</v>
      </c>
      <c r="E114" s="2">
        <v>32</v>
      </c>
      <c r="F114" s="2">
        <v>21</v>
      </c>
      <c r="G114" s="2">
        <v>27</v>
      </c>
      <c r="H114" s="2">
        <v>387</v>
      </c>
      <c r="I114" s="2">
        <v>34</v>
      </c>
      <c r="J114" s="35">
        <v>0.92</v>
      </c>
      <c r="K114" s="3">
        <f>VLOOKUP(Table4[[#This Row],[Date]],Table1[#All],13,FALSE)</f>
        <v>-7.6010929963872487E-2</v>
      </c>
      <c r="L114" s="3">
        <v>1.1937629507130509E-7</v>
      </c>
      <c r="M114" s="3">
        <v>-6.6666969253381447E-2</v>
      </c>
      <c r="N114" s="3">
        <v>-2.0408452289015111E-2</v>
      </c>
      <c r="O114" s="3">
        <v>-9.8028938591424586E-3</v>
      </c>
    </row>
    <row r="115" spans="2:15" x14ac:dyDescent="0.3">
      <c r="B115" s="10">
        <v>43547</v>
      </c>
      <c r="C115" s="2">
        <v>397192</v>
      </c>
      <c r="D115" s="3">
        <v>0.17</v>
      </c>
      <c r="E115" s="2">
        <v>38</v>
      </c>
      <c r="F115" s="2">
        <v>20</v>
      </c>
      <c r="G115" s="2">
        <v>30</v>
      </c>
      <c r="H115" s="2">
        <v>386</v>
      </c>
      <c r="I115" s="2">
        <v>34</v>
      </c>
      <c r="J115" s="35">
        <v>0.92</v>
      </c>
      <c r="K115" s="3">
        <f>VLOOKUP(Table4[[#This Row],[Date]],Table1[#All],13,FALSE)</f>
        <v>3.2486296530253478E-2</v>
      </c>
      <c r="L115" s="3">
        <v>-9.6153898295691098E-3</v>
      </c>
      <c r="M115" s="3">
        <v>-3.8461503515282769E-2</v>
      </c>
      <c r="N115" s="3">
        <v>4.0403658943138243E-2</v>
      </c>
      <c r="O115" s="3">
        <v>6.3711681774769602E-7</v>
      </c>
    </row>
    <row r="116" spans="2:15" x14ac:dyDescent="0.3">
      <c r="B116" s="10">
        <v>43651</v>
      </c>
      <c r="C116" s="2">
        <v>380485</v>
      </c>
      <c r="D116" s="3">
        <v>0.19</v>
      </c>
      <c r="E116" s="2">
        <v>40</v>
      </c>
      <c r="F116" s="2">
        <v>19</v>
      </c>
      <c r="G116" s="2">
        <v>27</v>
      </c>
      <c r="H116" s="2">
        <v>380</v>
      </c>
      <c r="I116" s="2">
        <v>34</v>
      </c>
      <c r="J116" s="35">
        <v>0.92</v>
      </c>
      <c r="K116" s="3">
        <f>VLOOKUP(Table4[[#This Row],[Date]],Table1[#All],13,FALSE)</f>
        <v>1.7345429029346215E-2</v>
      </c>
      <c r="L116" s="3">
        <v>-5.9405973151498426E-2</v>
      </c>
      <c r="M116" s="3">
        <v>8.3333088551329704E-2</v>
      </c>
      <c r="N116" s="3">
        <v>8.2474444829546689E-2</v>
      </c>
      <c r="O116" s="3">
        <v>-4.8543302467467075E-2</v>
      </c>
    </row>
    <row r="117" spans="2:15" x14ac:dyDescent="0.3">
      <c r="B117" s="10">
        <v>43714</v>
      </c>
      <c r="C117" s="2">
        <v>396745</v>
      </c>
      <c r="D117" s="3">
        <v>0.18</v>
      </c>
      <c r="E117" s="2">
        <v>33</v>
      </c>
      <c r="F117" s="2">
        <v>17</v>
      </c>
      <c r="G117" s="2">
        <v>30</v>
      </c>
      <c r="H117" s="2">
        <v>377</v>
      </c>
      <c r="I117" s="2">
        <v>34</v>
      </c>
      <c r="J117" s="35">
        <v>0.92</v>
      </c>
      <c r="K117" s="3">
        <f>VLOOKUP(Table4[[#This Row],[Date]],Table1[#All],13,FALSE)</f>
        <v>1.9166708653638898E-2</v>
      </c>
      <c r="L117" s="3">
        <v>4.1237169446747934E-2</v>
      </c>
      <c r="M117" s="3">
        <v>-9.9997531114558447E-3</v>
      </c>
      <c r="N117" s="3">
        <v>-2.0408329210253151E-2</v>
      </c>
      <c r="O117" s="3">
        <v>6.1855254512489743E-2</v>
      </c>
    </row>
    <row r="118" spans="2:15" x14ac:dyDescent="0.3">
      <c r="B118" s="10">
        <v>43755</v>
      </c>
      <c r="C118" s="2">
        <v>404247</v>
      </c>
      <c r="D118" s="3">
        <v>0.17</v>
      </c>
      <c r="E118" s="2">
        <v>37</v>
      </c>
      <c r="F118" s="2">
        <v>18</v>
      </c>
      <c r="G118" s="2">
        <v>27</v>
      </c>
      <c r="H118" s="2">
        <v>365</v>
      </c>
      <c r="I118" s="2">
        <v>34</v>
      </c>
      <c r="J118" s="35">
        <v>0.92</v>
      </c>
      <c r="K118" s="3">
        <f>VLOOKUP(Table4[[#This Row],[Date]],Table1[#All],13,FALSE)</f>
        <v>6.1414239622874067E-2</v>
      </c>
      <c r="L118" s="3">
        <v>3.0303146678507309E-2</v>
      </c>
      <c r="M118" s="3">
        <v>-1.0416674952641647E-2</v>
      </c>
      <c r="N118" s="3">
        <v>1.0526251313387691E-2</v>
      </c>
      <c r="O118" s="3">
        <v>-1.0203734796199404E-2</v>
      </c>
    </row>
    <row r="119" spans="2:15" x14ac:dyDescent="0.3">
      <c r="B119" s="10">
        <v>43491</v>
      </c>
      <c r="C119" s="2">
        <v>392190</v>
      </c>
      <c r="D119" s="3">
        <v>0.17</v>
      </c>
      <c r="E119" s="2">
        <v>37</v>
      </c>
      <c r="F119" s="2">
        <v>19</v>
      </c>
      <c r="G119" s="2">
        <v>30</v>
      </c>
      <c r="H119" s="2">
        <v>352</v>
      </c>
      <c r="I119" s="2">
        <v>34</v>
      </c>
      <c r="J119" s="35">
        <v>0.92</v>
      </c>
      <c r="K119" s="3">
        <f>VLOOKUP(Table4[[#This Row],[Date]],Table1[#All],13,FALSE)</f>
        <v>9.2882647461171253E-2</v>
      </c>
      <c r="L119" s="3">
        <v>4.1237030530143937E-2</v>
      </c>
      <c r="M119" s="3">
        <v>7.1428589893537398E-2</v>
      </c>
      <c r="N119" s="3">
        <v>-5.769201717667205E-2</v>
      </c>
      <c r="O119" s="3">
        <v>-5.9406158287980682E-2</v>
      </c>
    </row>
    <row r="120" spans="2:15" x14ac:dyDescent="0.3">
      <c r="B120" s="10">
        <v>43470</v>
      </c>
      <c r="C120" s="2">
        <v>384771</v>
      </c>
      <c r="D120" s="3">
        <v>0.19</v>
      </c>
      <c r="E120" s="2">
        <v>31</v>
      </c>
      <c r="F120" s="2">
        <v>22</v>
      </c>
      <c r="G120" s="2">
        <v>27</v>
      </c>
      <c r="H120" s="2">
        <v>390</v>
      </c>
      <c r="I120" s="2">
        <v>33</v>
      </c>
      <c r="J120" s="35">
        <v>0.92</v>
      </c>
      <c r="K120" s="3" t="str">
        <f>VLOOKUP(Table4[[#This Row],[Date]],Table1[#All],13,FALSE)</f>
        <v>NA</v>
      </c>
      <c r="L120" s="3" t="s">
        <v>46</v>
      </c>
      <c r="M120" s="3" t="s">
        <v>46</v>
      </c>
      <c r="N120" s="3" t="s">
        <v>46</v>
      </c>
      <c r="O120" s="3" t="s">
        <v>46</v>
      </c>
    </row>
    <row r="121" spans="2:15" x14ac:dyDescent="0.3">
      <c r="B121" s="10">
        <v>43811</v>
      </c>
      <c r="C121" s="2">
        <v>385929</v>
      </c>
      <c r="D121" s="3">
        <v>0.18</v>
      </c>
      <c r="E121" s="2">
        <v>36</v>
      </c>
      <c r="F121" s="2">
        <v>21</v>
      </c>
      <c r="G121" s="2">
        <v>27</v>
      </c>
      <c r="H121" s="2">
        <v>386</v>
      </c>
      <c r="I121" s="2">
        <v>33</v>
      </c>
      <c r="J121" s="35">
        <v>0.92</v>
      </c>
      <c r="K121" s="3">
        <f>VLOOKUP(Table4[[#This Row],[Date]],Table1[#All],13,FALSE)</f>
        <v>-2.7786352724930241E-2</v>
      </c>
      <c r="L121" s="3">
        <v>1.1255413934208036E-7</v>
      </c>
      <c r="M121" s="3">
        <v>-3.8461621409437097E-2</v>
      </c>
      <c r="N121" s="3">
        <v>9.9010917670314669E-3</v>
      </c>
      <c r="O121" s="3">
        <v>3.0927632537147698E-2</v>
      </c>
    </row>
    <row r="122" spans="2:15" x14ac:dyDescent="0.3">
      <c r="B122" s="10">
        <v>43783</v>
      </c>
      <c r="C122" s="2">
        <v>383044</v>
      </c>
      <c r="D122" s="3">
        <v>0.19</v>
      </c>
      <c r="E122" s="2">
        <v>34</v>
      </c>
      <c r="F122" s="2">
        <v>20</v>
      </c>
      <c r="G122" s="2">
        <v>25</v>
      </c>
      <c r="H122" s="2">
        <v>378</v>
      </c>
      <c r="I122" s="2">
        <v>33</v>
      </c>
      <c r="J122" s="35">
        <v>0.92</v>
      </c>
      <c r="K122" s="3">
        <f>VLOOKUP(Table4[[#This Row],[Date]],Table1[#All],13,FALSE)</f>
        <v>0.11609911089315084</v>
      </c>
      <c r="L122" s="3">
        <v>-1.9801936939940368E-2</v>
      </c>
      <c r="M122" s="3">
        <v>8.4210574193935628E-2</v>
      </c>
      <c r="N122" s="3">
        <v>2.9411761518776558E-2</v>
      </c>
      <c r="O122" s="3">
        <v>2.0201969561373101E-2</v>
      </c>
    </row>
    <row r="123" spans="2:15" x14ac:dyDescent="0.3">
      <c r="B123" s="10">
        <v>43812</v>
      </c>
      <c r="C123" s="2">
        <v>410246</v>
      </c>
      <c r="D123" s="3">
        <v>0.17</v>
      </c>
      <c r="E123" s="2">
        <v>32</v>
      </c>
      <c r="F123" s="2">
        <v>20</v>
      </c>
      <c r="G123" s="2">
        <v>25</v>
      </c>
      <c r="H123" s="2">
        <v>371</v>
      </c>
      <c r="I123" s="2">
        <v>33</v>
      </c>
      <c r="J123" s="35">
        <v>0.92</v>
      </c>
      <c r="K123" s="3">
        <f>VLOOKUP(Table4[[#This Row],[Date]],Table1[#All],13,FALSE)</f>
        <v>-2.1071274647128546E-2</v>
      </c>
      <c r="L123" s="3">
        <v>7.2164873623618453E-2</v>
      </c>
      <c r="M123" s="3">
        <v>-7.6922687958343228E-2</v>
      </c>
      <c r="N123" s="3">
        <v>-1.9608416724624322E-2</v>
      </c>
      <c r="O123" s="3">
        <v>-6.7960568744158345E-2</v>
      </c>
    </row>
    <row r="124" spans="2:15" x14ac:dyDescent="0.3">
      <c r="B124" s="10">
        <v>43788</v>
      </c>
      <c r="C124" s="2">
        <v>384779</v>
      </c>
      <c r="D124" s="3">
        <v>0.19</v>
      </c>
      <c r="E124" s="2">
        <v>33</v>
      </c>
      <c r="F124" s="2">
        <v>22</v>
      </c>
      <c r="G124" s="2">
        <v>27</v>
      </c>
      <c r="H124" s="2">
        <v>369</v>
      </c>
      <c r="I124" s="2">
        <v>33</v>
      </c>
      <c r="J124" s="35">
        <v>0.92</v>
      </c>
      <c r="K124" s="3">
        <f>VLOOKUP(Table4[[#This Row],[Date]],Table1[#All],13,FALSE)</f>
        <v>-2.6689080218361472E-2</v>
      </c>
      <c r="L124" s="3">
        <v>6.3157931536669931E-2</v>
      </c>
      <c r="M124" s="3">
        <v>-2.9126075087589576E-2</v>
      </c>
      <c r="N124" s="3">
        <v>-6.666678372101309E-2</v>
      </c>
      <c r="O124" s="3">
        <v>-2.061874710744882E-2</v>
      </c>
    </row>
    <row r="125" spans="2:15" x14ac:dyDescent="0.3">
      <c r="B125" s="10">
        <v>43816</v>
      </c>
      <c r="C125" s="2">
        <v>393364</v>
      </c>
      <c r="D125" s="3">
        <v>0.17</v>
      </c>
      <c r="E125" s="2">
        <v>40</v>
      </c>
      <c r="F125" s="2">
        <v>20</v>
      </c>
      <c r="G125" s="2">
        <v>27</v>
      </c>
      <c r="H125" s="2">
        <v>356</v>
      </c>
      <c r="I125" s="2">
        <v>33</v>
      </c>
      <c r="J125" s="35">
        <v>0.92</v>
      </c>
      <c r="K125" s="3">
        <f>VLOOKUP(Table4[[#This Row],[Date]],Table1[#All],13,FALSE)</f>
        <v>-0.10633509793798579</v>
      </c>
      <c r="L125" s="3">
        <v>2.6906243233426608E-8</v>
      </c>
      <c r="M125" s="3">
        <v>-1.9802175145740009E-2</v>
      </c>
      <c r="N125" s="3">
        <v>-4.040371791377384E-2</v>
      </c>
      <c r="O125" s="3">
        <v>-3.030342150096621E-2</v>
      </c>
    </row>
    <row r="126" spans="2:15" x14ac:dyDescent="0.3">
      <c r="B126" s="10">
        <v>43549</v>
      </c>
      <c r="C126" s="2">
        <v>382312</v>
      </c>
      <c r="D126" s="3">
        <v>0.19</v>
      </c>
      <c r="E126" s="2">
        <v>31</v>
      </c>
      <c r="F126" s="2">
        <v>22</v>
      </c>
      <c r="G126" s="2">
        <v>27</v>
      </c>
      <c r="H126" s="2">
        <v>390</v>
      </c>
      <c r="I126" s="2">
        <v>32</v>
      </c>
      <c r="J126" s="35">
        <v>0.92</v>
      </c>
      <c r="K126" s="3">
        <f>VLOOKUP(Table4[[#This Row],[Date]],Table1[#All],13,FALSE)</f>
        <v>3.1850312992747876E-2</v>
      </c>
      <c r="L126" s="3">
        <v>3.1250104777363452E-2</v>
      </c>
      <c r="M126" s="3">
        <v>-1.9231086238971185E-2</v>
      </c>
      <c r="N126" s="3">
        <v>9.1669471791178125E-8</v>
      </c>
      <c r="O126" s="3">
        <v>2.0201511555547613E-2</v>
      </c>
    </row>
    <row r="127" spans="2:15" x14ac:dyDescent="0.3">
      <c r="B127" s="10">
        <v>43789</v>
      </c>
      <c r="C127" s="2">
        <v>410182</v>
      </c>
      <c r="D127" s="3">
        <v>0.19</v>
      </c>
      <c r="E127" s="2">
        <v>40</v>
      </c>
      <c r="F127" s="2">
        <v>19</v>
      </c>
      <c r="G127" s="2">
        <v>29</v>
      </c>
      <c r="H127" s="2">
        <v>389</v>
      </c>
      <c r="I127" s="2">
        <v>32</v>
      </c>
      <c r="J127" s="35">
        <v>0.92</v>
      </c>
      <c r="K127" s="3">
        <f>VLOOKUP(Table4[[#This Row],[Date]],Table1[#All],13,FALSE)</f>
        <v>-1.6965332095788321E-2</v>
      </c>
      <c r="L127" s="3">
        <v>-3.8095120900919155E-2</v>
      </c>
      <c r="M127" s="3">
        <v>-9.8038386498577879E-3</v>
      </c>
      <c r="N127" s="3">
        <v>-4.8076939466133783E-2</v>
      </c>
      <c r="O127" s="3">
        <v>4.2105293710367864E-2</v>
      </c>
    </row>
    <row r="128" spans="2:15" x14ac:dyDescent="0.3">
      <c r="B128" s="10">
        <v>43721</v>
      </c>
      <c r="C128" s="2">
        <v>392550</v>
      </c>
      <c r="D128" s="3">
        <v>0.19</v>
      </c>
      <c r="E128" s="2">
        <v>30</v>
      </c>
      <c r="F128" s="2">
        <v>19</v>
      </c>
      <c r="G128" s="2">
        <v>29</v>
      </c>
      <c r="H128" s="2">
        <v>384</v>
      </c>
      <c r="I128" s="2">
        <v>32</v>
      </c>
      <c r="J128" s="35">
        <v>0.92</v>
      </c>
      <c r="K128" s="3">
        <f>VLOOKUP(Table4[[#This Row],[Date]],Table1[#All],13,FALSE)</f>
        <v>0.10249145391272219</v>
      </c>
      <c r="L128" s="3">
        <v>3.9603837651913887E-2</v>
      </c>
      <c r="M128" s="3">
        <v>-2.020211817796691E-2</v>
      </c>
      <c r="N128" s="3">
        <v>-1.0416662923316999E-2</v>
      </c>
      <c r="O128" s="3">
        <v>9.5134432731569518E-7</v>
      </c>
    </row>
    <row r="129" spans="2:15" x14ac:dyDescent="0.3">
      <c r="B129" s="10">
        <v>43710</v>
      </c>
      <c r="C129" s="2">
        <v>389944</v>
      </c>
      <c r="D129" s="3">
        <v>0.17</v>
      </c>
      <c r="E129" s="2">
        <v>31</v>
      </c>
      <c r="F129" s="2">
        <v>22</v>
      </c>
      <c r="G129" s="2">
        <v>28</v>
      </c>
      <c r="H129" s="2">
        <v>364</v>
      </c>
      <c r="I129" s="2">
        <v>32</v>
      </c>
      <c r="J129" s="35">
        <v>0.92</v>
      </c>
      <c r="K129" s="3">
        <f>VLOOKUP(Table4[[#This Row],[Date]],Table1[#All],13,FALSE)</f>
        <v>5.9740946129111183E-2</v>
      </c>
      <c r="L129" s="3">
        <v>-2.4742477067185575E-8</v>
      </c>
      <c r="M129" s="3">
        <v>3.0000038880412472E-2</v>
      </c>
      <c r="N129" s="3">
        <v>3.0303002170148252E-2</v>
      </c>
      <c r="O129" s="3">
        <v>-2.0407523538631289E-2</v>
      </c>
    </row>
    <row r="130" spans="2:15" x14ac:dyDescent="0.3">
      <c r="B130" s="10">
        <v>43818</v>
      </c>
      <c r="C130" s="2">
        <v>395679</v>
      </c>
      <c r="D130" s="3">
        <v>0.17</v>
      </c>
      <c r="E130" s="2">
        <v>34</v>
      </c>
      <c r="F130" s="2">
        <v>19</v>
      </c>
      <c r="G130" s="2">
        <v>30</v>
      </c>
      <c r="H130" s="2">
        <v>354</v>
      </c>
      <c r="I130" s="2">
        <v>32</v>
      </c>
      <c r="J130" s="35">
        <v>0.92</v>
      </c>
      <c r="K130" s="3">
        <f>VLOOKUP(Table4[[#This Row],[Date]],Table1[#All],13,FALSE)</f>
        <v>-0.12197005010014961</v>
      </c>
      <c r="L130" s="3">
        <v>-3.8835017822104634E-2</v>
      </c>
      <c r="M130" s="3">
        <v>-9.999572722157346E-3</v>
      </c>
      <c r="N130" s="3">
        <v>-1.9608462730468679E-2</v>
      </c>
      <c r="O130" s="3">
        <v>-1.9999986100420308E-2</v>
      </c>
    </row>
    <row r="131" spans="2:15" x14ac:dyDescent="0.3">
      <c r="B131" s="10">
        <v>43629</v>
      </c>
      <c r="C131" s="2">
        <v>407670</v>
      </c>
      <c r="D131" s="3">
        <v>0.17</v>
      </c>
      <c r="E131" s="2">
        <v>36</v>
      </c>
      <c r="F131" s="2">
        <v>17</v>
      </c>
      <c r="G131" s="2">
        <v>30</v>
      </c>
      <c r="H131" s="2">
        <v>399</v>
      </c>
      <c r="I131" s="2">
        <v>31</v>
      </c>
      <c r="J131" s="35">
        <v>0.92</v>
      </c>
      <c r="K131" s="3">
        <f>VLOOKUP(Table4[[#This Row],[Date]],Table1[#All],13,FALSE)</f>
        <v>-8.5972568873978084E-2</v>
      </c>
      <c r="L131" s="3">
        <v>-2.8846115641886882E-2</v>
      </c>
      <c r="M131" s="3">
        <v>-3.9999986764861273E-2</v>
      </c>
      <c r="N131" s="3">
        <v>-9.6156107944904701E-3</v>
      </c>
      <c r="O131" s="3">
        <v>1.9608327063124875E-2</v>
      </c>
    </row>
    <row r="132" spans="2:15" x14ac:dyDescent="0.3">
      <c r="B132" s="10">
        <v>43642</v>
      </c>
      <c r="C132" s="2">
        <v>390068</v>
      </c>
      <c r="D132" s="3">
        <v>0.18</v>
      </c>
      <c r="E132" s="2">
        <v>38</v>
      </c>
      <c r="F132" s="2">
        <v>22</v>
      </c>
      <c r="G132" s="2">
        <v>30</v>
      </c>
      <c r="H132" s="2">
        <v>365</v>
      </c>
      <c r="I132" s="2">
        <v>31</v>
      </c>
      <c r="J132" s="35">
        <v>0.92</v>
      </c>
      <c r="K132" s="3">
        <f>VLOOKUP(Table4[[#This Row],[Date]],Table1[#All],13,FALSE)</f>
        <v>2.1767457361936859E-2</v>
      </c>
      <c r="L132" s="3">
        <v>8.4210578141887371E-2</v>
      </c>
      <c r="M132" s="3">
        <v>-4.9019786461369397E-2</v>
      </c>
      <c r="N132" s="3">
        <v>2.0618717233669814E-2</v>
      </c>
      <c r="O132" s="3">
        <v>-3.846217836857968E-2</v>
      </c>
    </row>
    <row r="133" spans="2:15" x14ac:dyDescent="0.3">
      <c r="B133" s="10">
        <v>43706</v>
      </c>
      <c r="C133" s="2">
        <v>386473</v>
      </c>
      <c r="D133" s="3">
        <v>0.17</v>
      </c>
      <c r="E133" s="2">
        <v>35</v>
      </c>
      <c r="F133" s="2">
        <v>22</v>
      </c>
      <c r="G133" s="2">
        <v>29</v>
      </c>
      <c r="H133" s="2">
        <v>362</v>
      </c>
      <c r="I133" s="2">
        <v>31</v>
      </c>
      <c r="J133" s="35">
        <v>0.92</v>
      </c>
      <c r="K133" s="3">
        <f>VLOOKUP(Table4[[#This Row],[Date]],Table1[#All],13,FALSE)</f>
        <v>-5.8900373158981778E-2</v>
      </c>
      <c r="L133" s="3">
        <v>-2.0000008885447285E-2</v>
      </c>
      <c r="M133" s="3">
        <v>-2.0000167627085896E-2</v>
      </c>
      <c r="N133" s="3">
        <v>3.9604366562858262E-2</v>
      </c>
      <c r="O133" s="3">
        <v>-2.8571753695107893E-2</v>
      </c>
    </row>
    <row r="134" spans="2:15" x14ac:dyDescent="0.3">
      <c r="B134" s="10">
        <v>43680</v>
      </c>
      <c r="C134" s="2">
        <v>409781</v>
      </c>
      <c r="D134" s="3">
        <v>0.19</v>
      </c>
      <c r="E134" s="2">
        <v>30</v>
      </c>
      <c r="F134" s="2">
        <v>19</v>
      </c>
      <c r="G134" s="2">
        <v>27</v>
      </c>
      <c r="H134" s="2">
        <v>358</v>
      </c>
      <c r="I134" s="2">
        <v>31</v>
      </c>
      <c r="J134" s="35">
        <v>0.92</v>
      </c>
      <c r="K134" s="3">
        <f>VLOOKUP(Table4[[#This Row],[Date]],Table1[#All],13,FALSE)</f>
        <v>4.9113520787332776E-2</v>
      </c>
      <c r="L134" s="3">
        <v>-6.8627435811957516E-2</v>
      </c>
      <c r="M134" s="3">
        <v>6.1855881454901729E-2</v>
      </c>
      <c r="N134" s="3">
        <v>3.9999751876417911E-2</v>
      </c>
      <c r="O134" s="3">
        <v>9.9011167341060968E-3</v>
      </c>
    </row>
    <row r="135" spans="2:15" x14ac:dyDescent="0.3">
      <c r="B135" s="10">
        <v>43571</v>
      </c>
      <c r="C135" s="2">
        <v>400491</v>
      </c>
      <c r="D135" s="3">
        <v>0.18</v>
      </c>
      <c r="E135" s="2">
        <v>33</v>
      </c>
      <c r="F135" s="2">
        <v>22</v>
      </c>
      <c r="G135" s="2">
        <v>25</v>
      </c>
      <c r="H135" s="2">
        <v>394</v>
      </c>
      <c r="I135" s="2">
        <v>30</v>
      </c>
      <c r="J135" s="35">
        <v>0.92</v>
      </c>
      <c r="K135" s="3">
        <f>VLOOKUP(Table4[[#This Row],[Date]],Table1[#All],13,FALSE)</f>
        <v>-1.9698327529031001E-2</v>
      </c>
      <c r="L135" s="3">
        <v>9.7086024603321164E-3</v>
      </c>
      <c r="M135" s="3">
        <v>-3.0303103166703704E-2</v>
      </c>
      <c r="N135" s="3">
        <v>2.1053175130929969E-2</v>
      </c>
      <c r="O135" s="3">
        <v>-5.714268622689056E-2</v>
      </c>
    </row>
    <row r="136" spans="2:15" x14ac:dyDescent="0.3">
      <c r="B136" s="10">
        <v>43692</v>
      </c>
      <c r="C136" s="2">
        <v>384154</v>
      </c>
      <c r="D136" s="3">
        <v>0.17</v>
      </c>
      <c r="E136" s="2">
        <v>36</v>
      </c>
      <c r="F136" s="2">
        <v>21</v>
      </c>
      <c r="G136" s="2">
        <v>28</v>
      </c>
      <c r="H136" s="2">
        <v>362</v>
      </c>
      <c r="I136" s="2">
        <v>30</v>
      </c>
      <c r="J136" s="35">
        <v>0.92</v>
      </c>
      <c r="K136" s="3">
        <f>VLOOKUP(Table4[[#This Row],[Date]],Table1[#All],13,FALSE)</f>
        <v>5.2218254669348596E-2</v>
      </c>
      <c r="L136" s="3">
        <v>2.970292418015541E-2</v>
      </c>
      <c r="M136" s="3">
        <v>-4.854360491387133E-2</v>
      </c>
      <c r="N136" s="3">
        <v>3.1250048419311227E-2</v>
      </c>
      <c r="O136" s="3">
        <v>-1.0101027852257527E-2</v>
      </c>
    </row>
    <row r="137" spans="2:15" x14ac:dyDescent="0.3">
      <c r="B137" s="10">
        <v>43822</v>
      </c>
      <c r="C137" s="2">
        <v>387294</v>
      </c>
      <c r="D137" s="3">
        <v>0.17</v>
      </c>
      <c r="E137" s="2">
        <v>34</v>
      </c>
      <c r="F137" s="2">
        <v>18</v>
      </c>
      <c r="G137" s="2">
        <v>29</v>
      </c>
      <c r="H137" s="2">
        <v>357</v>
      </c>
      <c r="I137" s="2">
        <v>30</v>
      </c>
      <c r="J137" s="35">
        <v>0.92</v>
      </c>
      <c r="K137" s="3">
        <f>VLOOKUP(Table4[[#This Row],[Date]],Table1[#All],13,FALSE)</f>
        <v>-9.6867855803172809E-2</v>
      </c>
      <c r="L137" s="3">
        <v>-6.8627534921663846E-2</v>
      </c>
      <c r="M137" s="3">
        <v>-6.8627152588958129E-2</v>
      </c>
      <c r="N137" s="3">
        <v>3.0612073875067258E-2</v>
      </c>
      <c r="O137" s="3">
        <v>-5.5760874029253671E-8</v>
      </c>
    </row>
    <row r="138" spans="2:15" x14ac:dyDescent="0.3">
      <c r="B138" s="10">
        <v>43554</v>
      </c>
      <c r="C138" s="2">
        <v>380769</v>
      </c>
      <c r="D138" s="3">
        <v>0.18</v>
      </c>
      <c r="E138" s="2">
        <v>39</v>
      </c>
      <c r="F138" s="2">
        <v>18</v>
      </c>
      <c r="G138" s="2">
        <v>28</v>
      </c>
      <c r="H138" s="2">
        <v>354</v>
      </c>
      <c r="I138" s="2">
        <v>30</v>
      </c>
      <c r="J138" s="35">
        <v>0.92</v>
      </c>
      <c r="K138" s="3">
        <f>VLOOKUP(Table4[[#This Row],[Date]],Table1[#All],13,FALSE)</f>
        <v>-6.7210947055343917E-2</v>
      </c>
      <c r="L138" s="3">
        <v>1.9417542040847557E-2</v>
      </c>
      <c r="M138" s="3">
        <v>9.9998798355669383E-3</v>
      </c>
      <c r="N138" s="3">
        <v>-2.9125888683334211E-2</v>
      </c>
      <c r="O138" s="3">
        <v>-7.6190774920610105E-2</v>
      </c>
    </row>
    <row r="139" spans="2:15" x14ac:dyDescent="0.3">
      <c r="B139" s="10">
        <v>43508</v>
      </c>
      <c r="C139" s="2">
        <v>389714</v>
      </c>
      <c r="D139" s="3">
        <v>0.17</v>
      </c>
      <c r="E139" s="2">
        <v>39</v>
      </c>
      <c r="F139" s="2">
        <v>17</v>
      </c>
      <c r="G139" s="2">
        <v>25</v>
      </c>
      <c r="H139" s="2">
        <v>354</v>
      </c>
      <c r="I139" s="2">
        <v>30</v>
      </c>
      <c r="J139" s="35">
        <v>0.92</v>
      </c>
      <c r="K139" s="3">
        <f>VLOOKUP(Table4[[#This Row],[Date]],Table1[#All],13,FALSE)</f>
        <v>4.0516023501679044E-2</v>
      </c>
      <c r="L139" s="3">
        <v>-2.8571435635021847E-2</v>
      </c>
      <c r="M139" s="3">
        <v>-3.9603837237817907E-2</v>
      </c>
      <c r="N139" s="3">
        <v>7.2164656822276463E-2</v>
      </c>
      <c r="O139" s="3">
        <v>2.0408157108046332E-2</v>
      </c>
    </row>
    <row r="140" spans="2:15" x14ac:dyDescent="0.3">
      <c r="B140" s="10">
        <v>43634</v>
      </c>
      <c r="C140" s="2">
        <v>398356</v>
      </c>
      <c r="D140" s="3">
        <v>0.19</v>
      </c>
      <c r="E140" s="2">
        <v>40</v>
      </c>
      <c r="F140" s="2">
        <v>19</v>
      </c>
      <c r="G140" s="2">
        <v>25</v>
      </c>
      <c r="H140" s="2">
        <v>397</v>
      </c>
      <c r="I140" s="2">
        <v>40</v>
      </c>
      <c r="J140" s="35">
        <v>0.93</v>
      </c>
      <c r="K140" s="3">
        <f>VLOOKUP(Table4[[#This Row],[Date]],Table1[#All],13,FALSE)</f>
        <v>-4.0446305109541392E-2</v>
      </c>
      <c r="L140" s="3">
        <v>1.9417417107497892E-2</v>
      </c>
      <c r="M140" s="3">
        <v>-6.8627467934502029E-2</v>
      </c>
      <c r="N140" s="3">
        <v>5.1020893538147538E-2</v>
      </c>
      <c r="O140" s="3">
        <v>2.1052187118518528E-2</v>
      </c>
    </row>
    <row r="141" spans="2:15" x14ac:dyDescent="0.3">
      <c r="B141" s="10">
        <v>43823</v>
      </c>
      <c r="C141" s="2">
        <v>385346</v>
      </c>
      <c r="D141" s="3">
        <v>0.17</v>
      </c>
      <c r="E141" s="2">
        <v>40</v>
      </c>
      <c r="F141" s="2">
        <v>17</v>
      </c>
      <c r="G141" s="2">
        <v>26</v>
      </c>
      <c r="H141" s="2">
        <v>394</v>
      </c>
      <c r="I141" s="2">
        <v>40</v>
      </c>
      <c r="J141" s="35">
        <v>0.93</v>
      </c>
      <c r="K141" s="3">
        <f>VLOOKUP(Table4[[#This Row],[Date]],Table1[#All],13,FALSE)</f>
        <v>0.18819603848330502</v>
      </c>
      <c r="L141" s="3">
        <v>3.0927857245267365E-2</v>
      </c>
      <c r="M141" s="3">
        <v>1.7612831570978926E-7</v>
      </c>
      <c r="N141" s="3">
        <v>7.3683998851269639E-2</v>
      </c>
      <c r="O141" s="3">
        <v>6.2499989498805641E-2</v>
      </c>
    </row>
    <row r="142" spans="2:15" x14ac:dyDescent="0.3">
      <c r="B142" s="10">
        <v>43601</v>
      </c>
      <c r="C142" s="2">
        <v>382648</v>
      </c>
      <c r="D142" s="3">
        <v>0.17</v>
      </c>
      <c r="E142" s="2">
        <v>37</v>
      </c>
      <c r="F142" s="2">
        <v>22</v>
      </c>
      <c r="G142" s="2">
        <v>26</v>
      </c>
      <c r="H142" s="2">
        <v>390</v>
      </c>
      <c r="I142" s="2">
        <v>39</v>
      </c>
      <c r="J142" s="35">
        <v>0.93</v>
      </c>
      <c r="K142" s="3">
        <f>VLOOKUP(Table4[[#This Row],[Date]],Table1[#All],13,FALSE)</f>
        <v>0.13802425552968423</v>
      </c>
      <c r="L142" s="3">
        <v>6.1855615614957227E-2</v>
      </c>
      <c r="M142" s="3">
        <v>2.9702924112918749E-2</v>
      </c>
      <c r="N142" s="3">
        <v>2.0000081428552807E-2</v>
      </c>
      <c r="O142" s="3">
        <v>2.040810137212401E-2</v>
      </c>
    </row>
    <row r="143" spans="2:15" x14ac:dyDescent="0.3">
      <c r="B143" s="10">
        <v>43781</v>
      </c>
      <c r="C143" s="2">
        <v>403207</v>
      </c>
      <c r="D143" s="3">
        <v>0.18</v>
      </c>
      <c r="E143" s="2">
        <v>32</v>
      </c>
      <c r="F143" s="2">
        <v>19</v>
      </c>
      <c r="G143" s="2">
        <v>30</v>
      </c>
      <c r="H143" s="2">
        <v>387</v>
      </c>
      <c r="I143" s="2">
        <v>39</v>
      </c>
      <c r="J143" s="35">
        <v>0.93</v>
      </c>
      <c r="K143" s="3">
        <f>VLOOKUP(Table4[[#This Row],[Date]],Table1[#All],13,FALSE)</f>
        <v>-2.2583445107012823E-2</v>
      </c>
      <c r="L143" s="3">
        <v>-8.6538624407224485E-2</v>
      </c>
      <c r="M143" s="3">
        <v>2.9999948067531479E-2</v>
      </c>
      <c r="N143" s="3">
        <v>6.0606746739074291E-2</v>
      </c>
      <c r="O143" s="3">
        <v>-1.0204367373629619E-2</v>
      </c>
    </row>
    <row r="144" spans="2:15" x14ac:dyDescent="0.3">
      <c r="B144" s="10">
        <v>43763</v>
      </c>
      <c r="C144" s="2">
        <v>393573</v>
      </c>
      <c r="D144" s="3">
        <v>0.19</v>
      </c>
      <c r="E144" s="2">
        <v>37</v>
      </c>
      <c r="F144" s="2">
        <v>20</v>
      </c>
      <c r="G144" s="2">
        <v>28</v>
      </c>
      <c r="H144" s="2">
        <v>375</v>
      </c>
      <c r="I144" s="2">
        <v>39</v>
      </c>
      <c r="J144" s="35">
        <v>0.93</v>
      </c>
      <c r="K144" s="3">
        <f>VLOOKUP(Table4[[#This Row],[Date]],Table1[#All],13,FALSE)</f>
        <v>-0.10333342652249045</v>
      </c>
      <c r="L144" s="3">
        <v>-2.9411692080629992E-2</v>
      </c>
      <c r="M144" s="3">
        <v>-3.8834862512548529E-2</v>
      </c>
      <c r="N144" s="3">
        <v>3.4164820750248737E-8</v>
      </c>
      <c r="O144" s="3">
        <v>-6.7961350488562999E-2</v>
      </c>
    </row>
    <row r="145" spans="2:15" x14ac:dyDescent="0.3">
      <c r="B145" s="10">
        <v>43511</v>
      </c>
      <c r="C145" s="2">
        <v>397282</v>
      </c>
      <c r="D145" s="3">
        <v>0.18</v>
      </c>
      <c r="E145" s="2">
        <v>34</v>
      </c>
      <c r="F145" s="2">
        <v>19</v>
      </c>
      <c r="G145" s="2">
        <v>25</v>
      </c>
      <c r="H145" s="2">
        <v>370</v>
      </c>
      <c r="I145" s="2">
        <v>39</v>
      </c>
      <c r="J145" s="35">
        <v>0.93</v>
      </c>
      <c r="K145" s="3">
        <f>VLOOKUP(Table4[[#This Row],[Date]],Table1[#All],13,FALSE)</f>
        <v>3.1362191919734883E-2</v>
      </c>
      <c r="L145" s="3">
        <v>7.3684062469939748E-2</v>
      </c>
      <c r="M145" s="3">
        <v>2.9383318578268813E-7</v>
      </c>
      <c r="N145" s="3">
        <v>4.1236556896707688E-2</v>
      </c>
      <c r="O145" s="3">
        <v>-5.8822950491126957E-2</v>
      </c>
    </row>
    <row r="146" spans="2:15" x14ac:dyDescent="0.3">
      <c r="B146" s="10">
        <v>43524</v>
      </c>
      <c r="C146" s="2">
        <v>399552</v>
      </c>
      <c r="D146" s="3">
        <v>0.19</v>
      </c>
      <c r="E146" s="2">
        <v>30</v>
      </c>
      <c r="F146" s="2">
        <v>22</v>
      </c>
      <c r="G146" s="2">
        <v>25</v>
      </c>
      <c r="H146" s="2">
        <v>377</v>
      </c>
      <c r="I146" s="2">
        <v>38</v>
      </c>
      <c r="J146" s="35">
        <v>0.93</v>
      </c>
      <c r="K146" s="42">
        <f>VLOOKUP(Table4[[#This Row],[Date]],Table1[#All],13,FALSE)</f>
        <v>0.22324803045110131</v>
      </c>
      <c r="L146" s="3">
        <v>6.2499884892301072E-2</v>
      </c>
      <c r="M146" s="3">
        <v>3.1249904776907478E-2</v>
      </c>
      <c r="N146" s="3">
        <v>-3.8834781612481994E-2</v>
      </c>
      <c r="O146" s="3">
        <v>7.2164795630487166E-2</v>
      </c>
    </row>
    <row r="147" spans="2:15" x14ac:dyDescent="0.3">
      <c r="B147" s="10">
        <v>43817</v>
      </c>
      <c r="C147" s="2">
        <v>396256</v>
      </c>
      <c r="D147" s="3">
        <v>0.19</v>
      </c>
      <c r="E147" s="2">
        <v>40</v>
      </c>
      <c r="F147" s="2">
        <v>22</v>
      </c>
      <c r="G147" s="2">
        <v>27</v>
      </c>
      <c r="H147" s="2">
        <v>362</v>
      </c>
      <c r="I147" s="2">
        <v>38</v>
      </c>
      <c r="J147" s="35">
        <v>0.93</v>
      </c>
      <c r="K147" s="3">
        <f>VLOOKUP(Table4[[#This Row],[Date]],Table1[#All],13,FALSE)</f>
        <v>3.0315187763836571E-2</v>
      </c>
      <c r="L147" s="3">
        <v>-5.6661204617114436E-8</v>
      </c>
      <c r="M147" s="3">
        <v>-3.9603597098838983E-2</v>
      </c>
      <c r="N147" s="3">
        <v>7.216481157569965E-2</v>
      </c>
      <c r="O147" s="3">
        <v>1.0308898587167548E-2</v>
      </c>
    </row>
    <row r="148" spans="2:15" x14ac:dyDescent="0.3">
      <c r="B148" s="10">
        <v>43474</v>
      </c>
      <c r="C148" s="2">
        <v>399127</v>
      </c>
      <c r="D148" s="3">
        <v>0.18</v>
      </c>
      <c r="E148" s="2">
        <v>40</v>
      </c>
      <c r="F148" s="2">
        <v>22</v>
      </c>
      <c r="G148" s="2">
        <v>30</v>
      </c>
      <c r="H148" s="2">
        <v>359</v>
      </c>
      <c r="I148" s="2">
        <v>38</v>
      </c>
      <c r="J148" s="35">
        <v>0.93</v>
      </c>
      <c r="K148" s="3">
        <f>VLOOKUP(Table4[[#This Row],[Date]],Table1[#All],13,FALSE)</f>
        <v>0.1945488699447242</v>
      </c>
      <c r="L148" s="3">
        <v>5.0504893948929874E-2</v>
      </c>
      <c r="M148" s="3">
        <v>1.0000511727358719E-2</v>
      </c>
      <c r="N148" s="3">
        <v>3.0302432135410173E-2</v>
      </c>
      <c r="O148" s="3">
        <v>6.1225169651507594E-2</v>
      </c>
    </row>
    <row r="149" spans="2:15" x14ac:dyDescent="0.3">
      <c r="B149" s="10">
        <v>43578</v>
      </c>
      <c r="C149" s="2">
        <v>392946</v>
      </c>
      <c r="D149" s="3">
        <v>0.18</v>
      </c>
      <c r="E149" s="2">
        <v>38</v>
      </c>
      <c r="F149" s="2">
        <v>21</v>
      </c>
      <c r="G149" s="2">
        <v>27</v>
      </c>
      <c r="H149" s="2">
        <v>390</v>
      </c>
      <c r="I149" s="2">
        <v>37</v>
      </c>
      <c r="J149" s="35">
        <v>0.93</v>
      </c>
      <c r="K149" s="3">
        <f>VLOOKUP(Table4[[#This Row],[Date]],Table1[#All],13,FALSE)</f>
        <v>-0.11397510352957152</v>
      </c>
      <c r="L149" s="3">
        <v>-8.6538487002538189E-2</v>
      </c>
      <c r="M149" s="3">
        <v>1.2985642894314253E-7</v>
      </c>
      <c r="N149" s="3">
        <v>6.1855086812310889E-2</v>
      </c>
      <c r="O149" s="3">
        <v>2.4148027799597571E-7</v>
      </c>
    </row>
    <row r="150" spans="2:15" x14ac:dyDescent="0.3">
      <c r="B150" s="10">
        <v>43679</v>
      </c>
      <c r="C150" s="2">
        <v>387112</v>
      </c>
      <c r="D150" s="3">
        <v>0.17</v>
      </c>
      <c r="E150" s="2">
        <v>37</v>
      </c>
      <c r="F150" s="2">
        <v>21</v>
      </c>
      <c r="G150" s="2">
        <v>26</v>
      </c>
      <c r="H150" s="2">
        <v>384</v>
      </c>
      <c r="I150" s="2">
        <v>37</v>
      </c>
      <c r="J150" s="35">
        <v>0.93</v>
      </c>
      <c r="K150" s="3">
        <f>VLOOKUP(Table4[[#This Row],[Date]],Table1[#All],13,FALSE)</f>
        <v>6.1115020545257748E-2</v>
      </c>
      <c r="L150" s="3">
        <v>9.9009581867819385E-3</v>
      </c>
      <c r="M150" s="3">
        <v>8.5113614822773798E-8</v>
      </c>
      <c r="N150" s="3">
        <v>-7.6922836336441924E-2</v>
      </c>
      <c r="O150" s="3">
        <v>5.1545510107991799E-2</v>
      </c>
    </row>
    <row r="151" spans="2:15" x14ac:dyDescent="0.3">
      <c r="B151" s="10">
        <v>43500</v>
      </c>
      <c r="C151" s="2">
        <v>407158</v>
      </c>
      <c r="D151" s="3">
        <v>0.17</v>
      </c>
      <c r="E151" s="2">
        <v>39</v>
      </c>
      <c r="F151" s="2">
        <v>17</v>
      </c>
      <c r="G151" s="2">
        <v>26</v>
      </c>
      <c r="H151" s="2">
        <v>370</v>
      </c>
      <c r="I151" s="2">
        <v>37</v>
      </c>
      <c r="J151" s="35">
        <v>0.93</v>
      </c>
      <c r="K151" s="3">
        <f>VLOOKUP(Table4[[#This Row],[Date]],Table1[#All],13,FALSE)</f>
        <v>-8.5806571239552931E-2</v>
      </c>
      <c r="L151" s="3">
        <v>-4.0404059579993712E-2</v>
      </c>
      <c r="M151" s="3">
        <v>2.0618734792778426E-2</v>
      </c>
      <c r="N151" s="3">
        <v>-1.9417226027450885E-2</v>
      </c>
      <c r="O151" s="3">
        <v>-4.8076830678748905E-2</v>
      </c>
    </row>
    <row r="152" spans="2:15" x14ac:dyDescent="0.3">
      <c r="B152" s="10">
        <v>43618</v>
      </c>
      <c r="C152" s="2">
        <v>405943</v>
      </c>
      <c r="D152" s="3">
        <v>0.18</v>
      </c>
      <c r="E152" s="2">
        <v>31</v>
      </c>
      <c r="F152" s="2">
        <v>19</v>
      </c>
      <c r="G152" s="2">
        <v>29</v>
      </c>
      <c r="H152" s="2">
        <v>366</v>
      </c>
      <c r="I152" s="2">
        <v>37</v>
      </c>
      <c r="J152" s="35">
        <v>0.93</v>
      </c>
      <c r="K152" s="3">
        <f>VLOOKUP(Table4[[#This Row],[Date]],Table1[#All],13,FALSE)</f>
        <v>1.0739098125715163E-2</v>
      </c>
      <c r="L152" s="3">
        <v>1.0100998484228407E-2</v>
      </c>
      <c r="M152" s="3">
        <v>-2.9703215442501651E-2</v>
      </c>
      <c r="N152" s="3">
        <v>5.0000334220591025E-2</v>
      </c>
      <c r="O152" s="3">
        <v>6.3157972439415566E-2</v>
      </c>
    </row>
    <row r="153" spans="2:15" x14ac:dyDescent="0.3">
      <c r="B153" s="10">
        <v>43495</v>
      </c>
      <c r="C153" s="2">
        <v>390375</v>
      </c>
      <c r="D153" s="3">
        <v>0.18</v>
      </c>
      <c r="E153" s="2">
        <v>37</v>
      </c>
      <c r="F153" s="2">
        <v>18</v>
      </c>
      <c r="G153" s="2">
        <v>26</v>
      </c>
      <c r="H153" s="2">
        <v>366</v>
      </c>
      <c r="I153" s="2">
        <v>37</v>
      </c>
      <c r="J153" s="35">
        <v>0.93</v>
      </c>
      <c r="K153" s="3">
        <f>VLOOKUP(Table4[[#This Row],[Date]],Table1[#All],13,FALSE)</f>
        <v>-7.8019563062868946E-2</v>
      </c>
      <c r="L153" s="3">
        <v>-1.9801923397551158E-2</v>
      </c>
      <c r="M153" s="3">
        <v>-1.7656806416965765E-7</v>
      </c>
      <c r="N153" s="3">
        <v>-3.9999507517126554E-2</v>
      </c>
      <c r="O153" s="3">
        <v>-5.825252861281105E-2</v>
      </c>
    </row>
    <row r="154" spans="2:15" x14ac:dyDescent="0.3">
      <c r="B154" s="10">
        <v>43588</v>
      </c>
      <c r="C154" s="2">
        <v>400375</v>
      </c>
      <c r="D154" s="3">
        <v>0.18</v>
      </c>
      <c r="E154" s="2">
        <v>37</v>
      </c>
      <c r="F154" s="2">
        <v>18</v>
      </c>
      <c r="G154" s="2">
        <v>27</v>
      </c>
      <c r="H154" s="2">
        <v>365</v>
      </c>
      <c r="I154" s="2">
        <v>37</v>
      </c>
      <c r="J154" s="35">
        <v>0.93</v>
      </c>
      <c r="K154" s="3">
        <f>VLOOKUP(Table4[[#This Row],[Date]],Table1[#All],13,FALSE)</f>
        <v>-3.6611108180407914E-2</v>
      </c>
      <c r="L154" s="3">
        <v>-2.8846070517210776E-2</v>
      </c>
      <c r="M154" s="3">
        <v>7.3684194432599437E-2</v>
      </c>
      <c r="N154" s="3">
        <v>3.1250330009052751E-2</v>
      </c>
      <c r="O154" s="3">
        <v>-4.8076927716415807E-2</v>
      </c>
    </row>
    <row r="155" spans="2:15" x14ac:dyDescent="0.3">
      <c r="B155" s="10">
        <v>43776</v>
      </c>
      <c r="C155" s="2">
        <v>405410</v>
      </c>
      <c r="D155" s="3">
        <v>0.18</v>
      </c>
      <c r="E155" s="2">
        <v>36</v>
      </c>
      <c r="F155" s="2">
        <v>21</v>
      </c>
      <c r="G155" s="2">
        <v>30</v>
      </c>
      <c r="H155" s="2">
        <v>361</v>
      </c>
      <c r="I155" s="2">
        <v>37</v>
      </c>
      <c r="J155" s="35">
        <v>0.93</v>
      </c>
      <c r="K155" s="3">
        <f>VLOOKUP(Table4[[#This Row],[Date]],Table1[#All],13,FALSE)</f>
        <v>0.1293683727802637</v>
      </c>
      <c r="L155" s="3">
        <v>4.1237132799597287E-2</v>
      </c>
      <c r="M155" s="3">
        <v>-1.0416579418319305E-2</v>
      </c>
      <c r="N155" s="3">
        <v>7.368391793029061E-2</v>
      </c>
      <c r="O155" s="3">
        <v>1.0204958212841841E-2</v>
      </c>
    </row>
    <row r="156" spans="2:15" x14ac:dyDescent="0.3">
      <c r="B156" s="10">
        <v>43590</v>
      </c>
      <c r="C156" s="2">
        <v>387617</v>
      </c>
      <c r="D156" s="3">
        <v>0.18</v>
      </c>
      <c r="E156" s="2">
        <v>34</v>
      </c>
      <c r="F156" s="2">
        <v>21</v>
      </c>
      <c r="G156" s="2">
        <v>28</v>
      </c>
      <c r="H156" s="2">
        <v>397</v>
      </c>
      <c r="I156" s="2">
        <v>36</v>
      </c>
      <c r="J156" s="35">
        <v>0.93</v>
      </c>
      <c r="K156" s="3">
        <f>VLOOKUP(Table4[[#This Row],[Date]],Table1[#All],13,FALSE)</f>
        <v>-6.796122408523797E-2</v>
      </c>
      <c r="L156" s="3">
        <v>1.0526342670331035E-2</v>
      </c>
      <c r="M156" s="3">
        <v>1.8860765282902037E-7</v>
      </c>
      <c r="N156" s="3">
        <v>-3.3952074818266453E-7</v>
      </c>
      <c r="O156" s="3">
        <v>-3.0612175310603784E-2</v>
      </c>
    </row>
    <row r="157" spans="2:15" x14ac:dyDescent="0.3">
      <c r="B157" s="10">
        <v>43807</v>
      </c>
      <c r="C157" s="2">
        <v>392420</v>
      </c>
      <c r="D157" s="3">
        <v>0.19</v>
      </c>
      <c r="E157" s="2">
        <v>30</v>
      </c>
      <c r="F157" s="2">
        <v>18</v>
      </c>
      <c r="G157" s="2">
        <v>25</v>
      </c>
      <c r="H157" s="2">
        <v>394</v>
      </c>
      <c r="I157" s="2">
        <v>36</v>
      </c>
      <c r="J157" s="35">
        <v>0.93</v>
      </c>
      <c r="K157" s="3">
        <f>VLOOKUP(Table4[[#This Row],[Date]],Table1[#All],13,FALSE)</f>
        <v>-0.17928270430340221</v>
      </c>
      <c r="L157" s="3">
        <v>-3.8461571564425978E-2</v>
      </c>
      <c r="M157" s="3">
        <v>-2.9702884930756679E-2</v>
      </c>
      <c r="N157" s="3">
        <v>-2.9126148440579924E-2</v>
      </c>
      <c r="O157" s="3">
        <v>-3.8461542033660479E-2</v>
      </c>
    </row>
    <row r="158" spans="2:15" x14ac:dyDescent="0.3">
      <c r="B158" s="10">
        <v>43663</v>
      </c>
      <c r="C158" s="2">
        <v>386795</v>
      </c>
      <c r="D158" s="3">
        <v>0.18</v>
      </c>
      <c r="E158" s="2">
        <v>30</v>
      </c>
      <c r="F158" s="2">
        <v>17</v>
      </c>
      <c r="G158" s="2">
        <v>29</v>
      </c>
      <c r="H158" s="2">
        <v>387</v>
      </c>
      <c r="I158" s="2">
        <v>36</v>
      </c>
      <c r="J158" s="35">
        <v>0.93</v>
      </c>
      <c r="K158" s="3">
        <f>VLOOKUP(Table4[[#This Row],[Date]],Table1[#All],13,FALSE)</f>
        <v>-0.14638004814298977</v>
      </c>
      <c r="L158" s="3">
        <v>-3.9215723462067253E-2</v>
      </c>
      <c r="M158" s="3">
        <v>-4.854330199108059E-2</v>
      </c>
      <c r="N158" s="3">
        <v>-9.6158381682532879E-3</v>
      </c>
      <c r="O158" s="3">
        <v>1.2058419884830585E-7</v>
      </c>
    </row>
    <row r="159" spans="2:15" x14ac:dyDescent="0.3">
      <c r="B159" s="10">
        <v>43647</v>
      </c>
      <c r="C159" s="2">
        <v>409263</v>
      </c>
      <c r="D159" s="3">
        <v>0.17</v>
      </c>
      <c r="E159" s="2">
        <v>31</v>
      </c>
      <c r="F159" s="2">
        <v>20</v>
      </c>
      <c r="G159" s="2">
        <v>26</v>
      </c>
      <c r="H159" s="2">
        <v>386</v>
      </c>
      <c r="I159" s="2">
        <v>36</v>
      </c>
      <c r="J159" s="35">
        <v>0.93</v>
      </c>
      <c r="K159" s="3">
        <f>VLOOKUP(Table4[[#This Row],[Date]],Table1[#All],13,FALSE)</f>
        <v>5.171274980893803E-2</v>
      </c>
      <c r="L159" s="3">
        <v>2.1052703325268096E-2</v>
      </c>
      <c r="M159" s="3">
        <v>3.9603973892463396E-2</v>
      </c>
      <c r="N159" s="3">
        <v>1.020398478644724E-2</v>
      </c>
      <c r="O159" s="3">
        <v>-2.9126068709552144E-2</v>
      </c>
    </row>
    <row r="160" spans="2:15" x14ac:dyDescent="0.3">
      <c r="B160" s="10">
        <v>43544</v>
      </c>
      <c r="C160" s="2">
        <v>391681</v>
      </c>
      <c r="D160" s="3">
        <v>0.18</v>
      </c>
      <c r="E160" s="2">
        <v>38</v>
      </c>
      <c r="F160" s="2">
        <v>21</v>
      </c>
      <c r="G160" s="2">
        <v>29</v>
      </c>
      <c r="H160" s="2">
        <v>383</v>
      </c>
      <c r="I160" s="2">
        <v>36</v>
      </c>
      <c r="J160" s="35">
        <v>0.93</v>
      </c>
      <c r="K160" s="3">
        <f>VLOOKUP(Table4[[#This Row],[Date]],Table1[#All],13,FALSE)</f>
        <v>0.11773844194404104</v>
      </c>
      <c r="L160" s="3">
        <v>-2.8571339253511518E-2</v>
      </c>
      <c r="M160" s="3">
        <v>4.2105180237766771E-2</v>
      </c>
      <c r="N160" s="3">
        <v>5.1546588131297977E-2</v>
      </c>
      <c r="O160" s="3">
        <v>7.1428341361902792E-2</v>
      </c>
    </row>
    <row r="161" spans="2:15" x14ac:dyDescent="0.3">
      <c r="B161" s="10">
        <v>43535</v>
      </c>
      <c r="C161" s="2">
        <v>390758</v>
      </c>
      <c r="D161" s="3">
        <v>0.19</v>
      </c>
      <c r="E161" s="2">
        <v>35</v>
      </c>
      <c r="F161" s="2">
        <v>21</v>
      </c>
      <c r="G161" s="2">
        <v>25</v>
      </c>
      <c r="H161" s="2">
        <v>378</v>
      </c>
      <c r="I161" s="2">
        <v>36</v>
      </c>
      <c r="J161" s="35">
        <v>0.93</v>
      </c>
      <c r="K161" s="3">
        <f>VLOOKUP(Table4[[#This Row],[Date]],Table1[#All],13,FALSE)</f>
        <v>-0.11261551390237801</v>
      </c>
      <c r="L161" s="3">
        <v>-8.5714222708460741E-2</v>
      </c>
      <c r="M161" s="3">
        <v>-9.6153960629744573E-3</v>
      </c>
      <c r="N161" s="3">
        <v>-6.8627455488447509E-2</v>
      </c>
      <c r="O161" s="3">
        <v>7.3684007803028528E-2</v>
      </c>
    </row>
    <row r="162" spans="2:15" x14ac:dyDescent="0.3">
      <c r="B162" s="10">
        <v>43799</v>
      </c>
      <c r="C162" s="2">
        <v>381333</v>
      </c>
      <c r="D162" s="3">
        <v>0.19</v>
      </c>
      <c r="E162" s="2">
        <v>40</v>
      </c>
      <c r="F162" s="2">
        <v>18</v>
      </c>
      <c r="G162" s="2">
        <v>29</v>
      </c>
      <c r="H162" s="2">
        <v>369</v>
      </c>
      <c r="I162" s="2">
        <v>36</v>
      </c>
      <c r="J162" s="35">
        <v>0.93</v>
      </c>
      <c r="K162" s="3">
        <f>VLOOKUP(Table4[[#This Row],[Date]],Table1[#All],13,FALSE)</f>
        <v>5.9534056243808253E-2</v>
      </c>
      <c r="L162" s="3">
        <v>4.0404037250012292E-2</v>
      </c>
      <c r="M162" s="3">
        <v>-4.9504799548045209E-2</v>
      </c>
      <c r="N162" s="3">
        <v>6.2499860644873673E-2</v>
      </c>
      <c r="O162" s="3">
        <v>-2.0408631052073911E-2</v>
      </c>
    </row>
    <row r="163" spans="2:15" x14ac:dyDescent="0.3">
      <c r="B163" s="10">
        <v>43638</v>
      </c>
      <c r="C163" s="2">
        <v>389769</v>
      </c>
      <c r="D163" s="3">
        <v>0.17</v>
      </c>
      <c r="E163" s="2">
        <v>36</v>
      </c>
      <c r="F163" s="2">
        <v>21</v>
      </c>
      <c r="G163" s="2">
        <v>26</v>
      </c>
      <c r="H163" s="2">
        <v>366</v>
      </c>
      <c r="I163" s="2">
        <v>36</v>
      </c>
      <c r="J163" s="35">
        <v>0.93</v>
      </c>
      <c r="K163" s="3">
        <f>VLOOKUP(Table4[[#This Row],[Date]],Table1[#All],13,FALSE)</f>
        <v>-2.0820677736646198E-2</v>
      </c>
      <c r="L163" s="3">
        <v>4.2105280759535013E-2</v>
      </c>
      <c r="M163" s="3">
        <v>-8.6538489999999912E-2</v>
      </c>
      <c r="N163" s="3">
        <v>5.0505077312197555E-2</v>
      </c>
      <c r="O163" s="3">
        <v>-3.0612470959279658E-2</v>
      </c>
    </row>
    <row r="164" spans="2:15" x14ac:dyDescent="0.3">
      <c r="B164" s="10">
        <v>43752</v>
      </c>
      <c r="C164" s="2">
        <v>401477</v>
      </c>
      <c r="D164" s="3">
        <v>0.18</v>
      </c>
      <c r="E164" s="2">
        <v>31</v>
      </c>
      <c r="F164" s="2">
        <v>21</v>
      </c>
      <c r="G164" s="2">
        <v>25</v>
      </c>
      <c r="H164" s="2">
        <v>362</v>
      </c>
      <c r="I164" s="2">
        <v>36</v>
      </c>
      <c r="J164" s="35">
        <v>0.93</v>
      </c>
      <c r="K164" s="44">
        <f>VLOOKUP(Table4[[#This Row],[Date]],Table1[#All],13,FALSE)</f>
        <v>-0.19829372316253391</v>
      </c>
      <c r="L164" s="3">
        <v>-6.6666577501603985E-2</v>
      </c>
      <c r="M164" s="3">
        <v>-2.020209889274982E-2</v>
      </c>
      <c r="N164" s="3">
        <v>-2.999999688408439E-2</v>
      </c>
      <c r="O164" s="3">
        <v>-6.796074671751795E-2</v>
      </c>
    </row>
    <row r="165" spans="2:15" x14ac:dyDescent="0.3">
      <c r="B165" s="10">
        <v>43471</v>
      </c>
      <c r="C165" s="2">
        <v>390787</v>
      </c>
      <c r="D165" s="3">
        <v>0.19</v>
      </c>
      <c r="E165" s="2">
        <v>33</v>
      </c>
      <c r="F165" s="2">
        <v>18</v>
      </c>
      <c r="G165" s="2">
        <v>26</v>
      </c>
      <c r="H165" s="2">
        <v>360</v>
      </c>
      <c r="I165" s="2">
        <v>36</v>
      </c>
      <c r="J165" s="35">
        <v>0.93</v>
      </c>
      <c r="K165" s="3" t="str">
        <f>VLOOKUP(Table4[[#This Row],[Date]],Table1[#All],13,FALSE)</f>
        <v>NA</v>
      </c>
      <c r="L165" s="3" t="s">
        <v>46</v>
      </c>
      <c r="M165" s="3" t="s">
        <v>46</v>
      </c>
      <c r="N165" s="3" t="s">
        <v>46</v>
      </c>
      <c r="O165" s="3" t="s">
        <v>46</v>
      </c>
    </row>
    <row r="166" spans="2:15" x14ac:dyDescent="0.3">
      <c r="B166" s="10">
        <v>43617</v>
      </c>
      <c r="C166" s="2">
        <v>406453</v>
      </c>
      <c r="D166" s="3">
        <v>0.17</v>
      </c>
      <c r="E166" s="2">
        <v>34</v>
      </c>
      <c r="F166" s="2">
        <v>21</v>
      </c>
      <c r="G166" s="2">
        <v>26</v>
      </c>
      <c r="H166" s="2">
        <v>358</v>
      </c>
      <c r="I166" s="2">
        <v>36</v>
      </c>
      <c r="J166" s="35">
        <v>0.93</v>
      </c>
      <c r="K166" s="3">
        <f>VLOOKUP(Table4[[#This Row],[Date]],Table1[#All],13,FALSE)</f>
        <v>-3.8564196416479901E-2</v>
      </c>
      <c r="L166" s="3">
        <v>3.9999971786605304E-2</v>
      </c>
      <c r="M166" s="3">
        <v>-9.615532153217643E-3</v>
      </c>
      <c r="N166" s="3">
        <v>-6.7307808576862138E-2</v>
      </c>
      <c r="O166" s="3">
        <v>1.0417283644619912E-2</v>
      </c>
    </row>
    <row r="167" spans="2:15" x14ac:dyDescent="0.3">
      <c r="B167" s="10">
        <v>43551</v>
      </c>
      <c r="C167" s="2">
        <v>408200</v>
      </c>
      <c r="D167" s="3">
        <v>0.19</v>
      </c>
      <c r="E167" s="2">
        <v>35</v>
      </c>
      <c r="F167" s="2">
        <v>17</v>
      </c>
      <c r="G167" s="2">
        <v>28</v>
      </c>
      <c r="H167" s="2">
        <v>384</v>
      </c>
      <c r="I167" s="2">
        <v>35</v>
      </c>
      <c r="J167" s="35">
        <v>0.93</v>
      </c>
      <c r="K167" s="3">
        <f>VLOOKUP(Table4[[#This Row],[Date]],Table1[#All],13,FALSE)</f>
        <v>-0.16532796254967064</v>
      </c>
      <c r="L167" s="3">
        <v>-1.9607898347013153E-2</v>
      </c>
      <c r="M167" s="3">
        <v>1.0101073863401533E-2</v>
      </c>
      <c r="N167" s="3">
        <v>-4.9019998549087895E-2</v>
      </c>
      <c r="O167" s="3">
        <v>-9.5237294522805271E-2</v>
      </c>
    </row>
    <row r="168" spans="2:15" x14ac:dyDescent="0.3">
      <c r="B168" s="10">
        <v>43728</v>
      </c>
      <c r="C168" s="2">
        <v>407858</v>
      </c>
      <c r="D168" s="3">
        <v>0.19</v>
      </c>
      <c r="E168" s="2">
        <v>39</v>
      </c>
      <c r="F168" s="2">
        <v>21</v>
      </c>
      <c r="G168" s="2">
        <v>27</v>
      </c>
      <c r="H168" s="2">
        <v>383</v>
      </c>
      <c r="I168" s="2">
        <v>35</v>
      </c>
      <c r="J168" s="35">
        <v>0.93</v>
      </c>
      <c r="K168" s="3">
        <f>VLOOKUP(Table4[[#This Row],[Date]],Table1[#All],13,FALSE)</f>
        <v>-9.1954935524514836E-2</v>
      </c>
      <c r="L168" s="3">
        <v>-8.5714215071390321E-2</v>
      </c>
      <c r="M168" s="3">
        <v>3.0927870853731276E-2</v>
      </c>
      <c r="N168" s="3">
        <v>6.3157815452745236E-2</v>
      </c>
      <c r="O168" s="3">
        <v>-2.9126504332466219E-2</v>
      </c>
    </row>
    <row r="169" spans="2:15" x14ac:dyDescent="0.3">
      <c r="B169" s="10">
        <v>43669</v>
      </c>
      <c r="C169" s="2">
        <v>390237</v>
      </c>
      <c r="D169" s="3">
        <v>0.19</v>
      </c>
      <c r="E169" s="2">
        <v>32</v>
      </c>
      <c r="F169" s="2">
        <v>18</v>
      </c>
      <c r="G169" s="2">
        <v>25</v>
      </c>
      <c r="H169" s="2">
        <v>382</v>
      </c>
      <c r="I169" s="2">
        <v>35</v>
      </c>
      <c r="J169" s="35">
        <v>0.93</v>
      </c>
      <c r="K169" s="42">
        <f>VLOOKUP(Table4[[#This Row],[Date]],Table1[#All],13,FALSE)</f>
        <v>1.3503180372102532</v>
      </c>
      <c r="L169" s="3">
        <v>1.3749999518394702</v>
      </c>
      <c r="M169" s="3">
        <v>1.7955054865126385E-7</v>
      </c>
      <c r="N169" s="3">
        <v>3.0000715452885407E-2</v>
      </c>
      <c r="O169" s="3">
        <v>-6.8628471411807612E-2</v>
      </c>
    </row>
    <row r="170" spans="2:15" x14ac:dyDescent="0.3">
      <c r="B170" s="10">
        <v>43605</v>
      </c>
      <c r="C170" s="2">
        <v>409012</v>
      </c>
      <c r="D170" s="3">
        <v>0.19</v>
      </c>
      <c r="E170" s="2">
        <v>32</v>
      </c>
      <c r="F170" s="2">
        <v>22</v>
      </c>
      <c r="G170" s="2">
        <v>25</v>
      </c>
      <c r="H170" s="2">
        <v>379</v>
      </c>
      <c r="I170" s="2">
        <v>35</v>
      </c>
      <c r="J170" s="35">
        <v>0.93</v>
      </c>
      <c r="K170" s="3">
        <f>VLOOKUP(Table4[[#This Row],[Date]],Table1[#All],13,FALSE)</f>
        <v>6.5633229561417927E-2</v>
      </c>
      <c r="L170" s="3">
        <v>-5.7692435005404774E-2</v>
      </c>
      <c r="M170" s="3">
        <v>3.1579048354050343E-2</v>
      </c>
      <c r="N170" s="3">
        <v>3.1578826048628938E-2</v>
      </c>
      <c r="O170" s="3">
        <v>-9.5235625235950971E-3</v>
      </c>
    </row>
    <row r="171" spans="2:15" x14ac:dyDescent="0.3">
      <c r="B171" s="10">
        <v>43722</v>
      </c>
      <c r="C171" s="2">
        <v>406604</v>
      </c>
      <c r="D171" s="3">
        <v>0.17</v>
      </c>
      <c r="E171" s="2">
        <v>64</v>
      </c>
      <c r="F171" s="2">
        <v>22</v>
      </c>
      <c r="G171" s="2">
        <v>30</v>
      </c>
      <c r="H171" s="2">
        <v>378</v>
      </c>
      <c r="I171" s="2">
        <v>35</v>
      </c>
      <c r="J171" s="35">
        <v>0.93</v>
      </c>
      <c r="K171" s="44">
        <f>VLOOKUP(Table4[[#This Row],[Date]],Table1[#All],13,FALSE)</f>
        <v>-0.53590439000986212</v>
      </c>
      <c r="L171" s="3">
        <v>5.263160158092961E-2</v>
      </c>
      <c r="M171" s="3">
        <v>-0.55555583947261233</v>
      </c>
      <c r="N171" s="3">
        <v>4.2105041850968972E-2</v>
      </c>
      <c r="O171" s="3">
        <v>1.1387589260447584E-6</v>
      </c>
    </row>
    <row r="172" spans="2:15" x14ac:dyDescent="0.3">
      <c r="B172" s="10">
        <v>43726</v>
      </c>
      <c r="C172" s="2">
        <v>406545</v>
      </c>
      <c r="D172" s="3">
        <v>0.18</v>
      </c>
      <c r="E172" s="2">
        <v>32</v>
      </c>
      <c r="F172" s="2">
        <v>20</v>
      </c>
      <c r="G172" s="2">
        <v>28</v>
      </c>
      <c r="H172" s="2">
        <v>377</v>
      </c>
      <c r="I172" s="2">
        <v>35</v>
      </c>
      <c r="J172" s="35">
        <v>0.93</v>
      </c>
      <c r="K172" s="3">
        <f>VLOOKUP(Table4[[#This Row],[Date]],Table1[#All],13,FALSE)</f>
        <v>-4.0671192642881215E-2</v>
      </c>
      <c r="L172" s="3">
        <v>9.3750010763725244E-2</v>
      </c>
      <c r="M172" s="3">
        <v>-3.0612382927451831E-2</v>
      </c>
      <c r="N172" s="3">
        <v>-7.6923194013081453E-2</v>
      </c>
      <c r="O172" s="3">
        <v>-3.9603331340342773E-2</v>
      </c>
    </row>
    <row r="173" spans="2:15" x14ac:dyDescent="0.3">
      <c r="B173" s="10">
        <v>43603</v>
      </c>
      <c r="C173" s="2">
        <v>389840</v>
      </c>
      <c r="D173" s="3">
        <v>0.17</v>
      </c>
      <c r="E173" s="2">
        <v>35</v>
      </c>
      <c r="F173" s="2">
        <v>22</v>
      </c>
      <c r="G173" s="2">
        <v>26</v>
      </c>
      <c r="H173" s="2">
        <v>377</v>
      </c>
      <c r="I173" s="2">
        <v>35</v>
      </c>
      <c r="J173" s="35">
        <v>0.93</v>
      </c>
      <c r="K173" s="3">
        <f>VLOOKUP(Table4[[#This Row],[Date]],Table1[#All],13,FALSE)</f>
        <v>4.0192888689237538E-2</v>
      </c>
      <c r="L173" s="3">
        <v>-5.7142796865301104E-2</v>
      </c>
      <c r="M173" s="3">
        <v>6.0605867963525739E-2</v>
      </c>
      <c r="N173" s="3">
        <v>-1.0416173800447237E-2</v>
      </c>
      <c r="O173" s="3">
        <v>7.2164725469435975E-2</v>
      </c>
    </row>
    <row r="174" spans="2:15" x14ac:dyDescent="0.3">
      <c r="B174" s="10">
        <v>43824</v>
      </c>
      <c r="C174" s="2">
        <v>403674</v>
      </c>
      <c r="D174" s="3">
        <v>0.19</v>
      </c>
      <c r="E174" s="2">
        <v>38</v>
      </c>
      <c r="F174" s="2">
        <v>20</v>
      </c>
      <c r="G174" s="2">
        <v>27</v>
      </c>
      <c r="H174" s="2">
        <v>366</v>
      </c>
      <c r="I174" s="2">
        <v>35</v>
      </c>
      <c r="J174" s="35">
        <v>0.93</v>
      </c>
      <c r="K174" s="3">
        <f>VLOOKUP(Table4[[#This Row],[Date]],Table1[#All],13,FALSE)</f>
        <v>-1.9849632492091485E-2</v>
      </c>
      <c r="L174" s="3">
        <v>5.1546375448807247E-2</v>
      </c>
      <c r="M174" s="3">
        <v>6.1855434340853055E-2</v>
      </c>
      <c r="N174" s="3">
        <v>-3.8460964053912527E-2</v>
      </c>
      <c r="O174" s="3">
        <v>-1.0204265936908374E-2</v>
      </c>
    </row>
    <row r="175" spans="2:15" x14ac:dyDescent="0.3">
      <c r="B175" s="10">
        <v>43591</v>
      </c>
      <c r="C175" s="2">
        <v>388170</v>
      </c>
      <c r="D175" s="3">
        <v>0.18</v>
      </c>
      <c r="E175" s="2">
        <v>32</v>
      </c>
      <c r="F175" s="2">
        <v>18</v>
      </c>
      <c r="G175" s="2">
        <v>29</v>
      </c>
      <c r="H175" s="2">
        <v>359</v>
      </c>
      <c r="I175" s="2">
        <v>35</v>
      </c>
      <c r="J175" s="35">
        <v>0.93</v>
      </c>
      <c r="K175" s="3">
        <f>VLOOKUP(Table4[[#This Row],[Date]],Table1[#All],13,FALSE)</f>
        <v>-4.0209787320542922E-2</v>
      </c>
      <c r="L175" s="3">
        <v>-5.9405998371804158E-2</v>
      </c>
      <c r="M175" s="3">
        <v>-4.0404446079675527E-2</v>
      </c>
      <c r="N175" s="3">
        <v>2.0408178714460545E-2</v>
      </c>
      <c r="O175" s="3">
        <v>-9.9991682939953863E-3</v>
      </c>
    </row>
    <row r="176" spans="2:15" x14ac:dyDescent="0.3">
      <c r="B176" s="10">
        <v>43527</v>
      </c>
      <c r="C176" s="2">
        <v>395246</v>
      </c>
      <c r="D176" s="3">
        <v>0.18</v>
      </c>
      <c r="E176" s="2">
        <v>32</v>
      </c>
      <c r="F176" s="2">
        <v>21</v>
      </c>
      <c r="G176" s="2">
        <v>29</v>
      </c>
      <c r="H176" s="2">
        <v>355</v>
      </c>
      <c r="I176" s="2">
        <v>35</v>
      </c>
      <c r="J176" s="35">
        <v>0.93</v>
      </c>
      <c r="K176" s="3">
        <f>VLOOKUP(Table4[[#This Row],[Date]],Table1[#All],13,FALSE)</f>
        <v>3.03652884720651E-2</v>
      </c>
      <c r="L176" s="3">
        <v>1.0416636368535181E-2</v>
      </c>
      <c r="M176" s="3">
        <v>-7.6923063134606506E-2</v>
      </c>
      <c r="N176" s="3">
        <v>0.10526314625144662</v>
      </c>
      <c r="O176" s="3">
        <v>9.7090890785309636E-3</v>
      </c>
    </row>
    <row r="177" spans="2:15" x14ac:dyDescent="0.3">
      <c r="B177" s="10">
        <v>43667</v>
      </c>
      <c r="C177" s="2">
        <v>386278</v>
      </c>
      <c r="D177" s="3">
        <v>0.19</v>
      </c>
      <c r="E177" s="2">
        <v>35</v>
      </c>
      <c r="F177" s="2">
        <v>22</v>
      </c>
      <c r="G177" s="2">
        <v>28</v>
      </c>
      <c r="H177" s="2">
        <v>396</v>
      </c>
      <c r="I177" s="2">
        <v>34</v>
      </c>
      <c r="J177" s="35">
        <v>0.93</v>
      </c>
      <c r="K177" s="3">
        <f>VLOOKUP(Table4[[#This Row],[Date]],Table1[#All],13,FALSE)</f>
        <v>-0.14096703779861175</v>
      </c>
      <c r="L177" s="3">
        <v>-2.8829895026838415E-8</v>
      </c>
      <c r="M177" s="3">
        <v>-7.7670017861540819E-2</v>
      </c>
      <c r="N177" s="3">
        <v>-6.7961106748378075E-2</v>
      </c>
      <c r="O177" s="3">
        <v>9.8040351940418269E-3</v>
      </c>
    </row>
    <row r="178" spans="2:15" x14ac:dyDescent="0.3">
      <c r="B178" s="10">
        <v>43552</v>
      </c>
      <c r="C178" s="2">
        <v>404886</v>
      </c>
      <c r="D178" s="3">
        <v>0.17</v>
      </c>
      <c r="E178" s="2">
        <v>35</v>
      </c>
      <c r="F178" s="2">
        <v>18</v>
      </c>
      <c r="G178" s="2">
        <v>30</v>
      </c>
      <c r="H178" s="2">
        <v>395</v>
      </c>
      <c r="I178" s="2">
        <v>34</v>
      </c>
      <c r="J178" s="35">
        <v>0.93</v>
      </c>
      <c r="K178" s="3">
        <f>VLOOKUP(Table4[[#This Row],[Date]],Table1[#All],13,FALSE)</f>
        <v>6.221354938736634E-2</v>
      </c>
      <c r="L178" s="3">
        <v>-2.0000170231235903E-2</v>
      </c>
      <c r="M178" s="3">
        <v>3.0532784744963237E-7</v>
      </c>
      <c r="N178" s="3">
        <v>8.4210603552845598E-2</v>
      </c>
      <c r="O178" s="3">
        <v>9.8034520327570096E-3</v>
      </c>
    </row>
    <row r="179" spans="2:15" x14ac:dyDescent="0.3">
      <c r="B179" s="10">
        <v>43632</v>
      </c>
      <c r="C179" s="2">
        <v>386588</v>
      </c>
      <c r="D179" s="3">
        <v>0.19</v>
      </c>
      <c r="E179" s="2">
        <v>31</v>
      </c>
      <c r="F179" s="2">
        <v>21</v>
      </c>
      <c r="G179" s="2">
        <v>27</v>
      </c>
      <c r="H179" s="2">
        <v>385</v>
      </c>
      <c r="I179" s="2">
        <v>34</v>
      </c>
      <c r="J179" s="35">
        <v>0.93</v>
      </c>
      <c r="K179" s="3">
        <f>VLOOKUP(Table4[[#This Row],[Date]],Table1[#All],13,FALSE)</f>
        <v>3.113289850353107E-2</v>
      </c>
      <c r="L179" s="3">
        <v>-7.6923046461536693E-2</v>
      </c>
      <c r="M179" s="3">
        <v>1.9999823241950487E-2</v>
      </c>
      <c r="N179" s="3">
        <v>3.1579162505453118E-2</v>
      </c>
      <c r="O179" s="3">
        <v>4.0815871060471576E-2</v>
      </c>
    </row>
    <row r="180" spans="2:15" x14ac:dyDescent="0.3">
      <c r="B180" s="10">
        <v>43541</v>
      </c>
      <c r="C180" s="2">
        <v>395416</v>
      </c>
      <c r="D180" s="3">
        <v>0.18</v>
      </c>
      <c r="E180" s="2">
        <v>36</v>
      </c>
      <c r="F180" s="2">
        <v>22</v>
      </c>
      <c r="G180" s="2">
        <v>29</v>
      </c>
      <c r="H180" s="2">
        <v>382</v>
      </c>
      <c r="I180" s="2">
        <v>34</v>
      </c>
      <c r="J180" s="35">
        <v>0.93</v>
      </c>
      <c r="K180" s="3">
        <f>VLOOKUP(Table4[[#This Row],[Date]],Table1[#All],13,FALSE)</f>
        <v>-0.12101539450238075</v>
      </c>
      <c r="L180" s="3">
        <v>-6.7307686190931637E-2</v>
      </c>
      <c r="M180" s="3">
        <v>-3.9215736006802282E-2</v>
      </c>
      <c r="N180" s="3">
        <v>5.2631365022796528E-2</v>
      </c>
      <c r="O180" s="3">
        <v>1.0309187162886202E-2</v>
      </c>
    </row>
    <row r="181" spans="2:15" x14ac:dyDescent="0.3">
      <c r="B181" s="10">
        <v>43472</v>
      </c>
      <c r="C181" s="2">
        <v>388351</v>
      </c>
      <c r="D181" s="3">
        <v>0.18</v>
      </c>
      <c r="E181" s="2">
        <v>36</v>
      </c>
      <c r="F181" s="2">
        <v>19</v>
      </c>
      <c r="G181" s="2">
        <v>30</v>
      </c>
      <c r="H181" s="2">
        <v>381</v>
      </c>
      <c r="I181" s="2">
        <v>34</v>
      </c>
      <c r="J181" s="35">
        <v>0.93</v>
      </c>
      <c r="K181" s="3" t="str">
        <f>VLOOKUP(Table4[[#This Row],[Date]],Table1[#All],13,FALSE)</f>
        <v>NA</v>
      </c>
      <c r="L181" s="3" t="s">
        <v>46</v>
      </c>
      <c r="M181" s="3" t="s">
        <v>46</v>
      </c>
      <c r="N181" s="3" t="s">
        <v>46</v>
      </c>
      <c r="O181" s="3" t="s">
        <v>46</v>
      </c>
    </row>
    <row r="182" spans="2:15" x14ac:dyDescent="0.3">
      <c r="B182" s="10">
        <v>43712</v>
      </c>
      <c r="C182" s="2">
        <v>384229</v>
      </c>
      <c r="D182" s="3">
        <v>0.19</v>
      </c>
      <c r="E182" s="2">
        <v>39</v>
      </c>
      <c r="F182" s="2">
        <v>20</v>
      </c>
      <c r="G182" s="2">
        <v>26</v>
      </c>
      <c r="H182" s="2">
        <v>361</v>
      </c>
      <c r="I182" s="2">
        <v>34</v>
      </c>
      <c r="J182" s="35">
        <v>0.93</v>
      </c>
      <c r="K182" s="3">
        <f>VLOOKUP(Table4[[#This Row],[Date]],Table1[#All],13,FALSE)</f>
        <v>-7.7849068606202554E-2</v>
      </c>
      <c r="L182" s="3">
        <v>-1.9607875564000676E-2</v>
      </c>
      <c r="M182" s="3">
        <v>-1.9417843887022834E-2</v>
      </c>
      <c r="N182" s="3">
        <v>-5.9405391077233194E-2</v>
      </c>
      <c r="O182" s="3">
        <v>-3.0128629657788508E-7</v>
      </c>
    </row>
    <row r="183" spans="2:15" x14ac:dyDescent="0.3">
      <c r="B183" s="10">
        <v>43686</v>
      </c>
      <c r="C183" s="2">
        <v>402090</v>
      </c>
      <c r="D183" s="3">
        <v>0.17</v>
      </c>
      <c r="E183" s="2">
        <v>32</v>
      </c>
      <c r="F183" s="2">
        <v>21</v>
      </c>
      <c r="G183" s="2">
        <v>30</v>
      </c>
      <c r="H183" s="2">
        <v>353</v>
      </c>
      <c r="I183" s="2">
        <v>34</v>
      </c>
      <c r="J183" s="35">
        <v>0.93</v>
      </c>
      <c r="K183" s="3">
        <f>VLOOKUP(Table4[[#This Row],[Date]],Table1[#All],13,FALSE)</f>
        <v>2.7222427650719361E-4</v>
      </c>
      <c r="L183" s="3">
        <v>-2.9411705732162674E-2</v>
      </c>
      <c r="M183" s="3">
        <v>-2.0618715196248361E-2</v>
      </c>
      <c r="N183" s="3">
        <v>5.2083172335742889E-2</v>
      </c>
      <c r="O183" s="3">
        <v>9.8043500978199916E-3</v>
      </c>
    </row>
    <row r="184" spans="2:15" x14ac:dyDescent="0.3">
      <c r="B184" s="10">
        <v>43700</v>
      </c>
      <c r="C184" s="2">
        <v>403634</v>
      </c>
      <c r="D184" s="3">
        <v>0.19</v>
      </c>
      <c r="E184" s="2">
        <v>39</v>
      </c>
      <c r="F184" s="2">
        <v>21</v>
      </c>
      <c r="G184" s="2">
        <v>27</v>
      </c>
      <c r="H184" s="2">
        <v>352</v>
      </c>
      <c r="I184" s="2">
        <v>34</v>
      </c>
      <c r="J184" s="35">
        <v>0.93</v>
      </c>
      <c r="K184" s="3">
        <f>VLOOKUP(Table4[[#This Row],[Date]],Table1[#All],13,FALSE)</f>
        <v>3.0748764093547987E-2</v>
      </c>
      <c r="L184" s="3">
        <v>9.7088738229960114E-3</v>
      </c>
      <c r="M184" s="3">
        <v>-4.8077226104462523E-2</v>
      </c>
      <c r="N184" s="3">
        <v>2.1052240670601075E-2</v>
      </c>
      <c r="O184" s="3">
        <v>7.2165471287025218E-2</v>
      </c>
    </row>
    <row r="185" spans="2:15" x14ac:dyDescent="0.3">
      <c r="B185" s="10">
        <v>43502</v>
      </c>
      <c r="C185" s="2">
        <v>404349</v>
      </c>
      <c r="D185" s="3">
        <v>0.18</v>
      </c>
      <c r="E185" s="2">
        <v>40</v>
      </c>
      <c r="F185" s="2">
        <v>21</v>
      </c>
      <c r="G185" s="2">
        <v>28</v>
      </c>
      <c r="H185" s="2">
        <v>350</v>
      </c>
      <c r="I185" s="2">
        <v>34</v>
      </c>
      <c r="J185" s="35">
        <v>0.93</v>
      </c>
      <c r="K185" s="3">
        <f>VLOOKUP(Table4[[#This Row],[Date]],Table1[#All],13,FALSE)</f>
        <v>-2.0213680806117074E-3</v>
      </c>
      <c r="L185" s="3">
        <v>5.0505025959466154E-2</v>
      </c>
      <c r="M185" s="3">
        <v>-3.8461257349129085E-2</v>
      </c>
      <c r="N185" s="3">
        <v>-1.0417198237503755E-2</v>
      </c>
      <c r="O185" s="3">
        <v>8.2474805300750464E-2</v>
      </c>
    </row>
    <row r="186" spans="2:15" x14ac:dyDescent="0.3">
      <c r="B186" s="10">
        <v>43831</v>
      </c>
      <c r="C186" s="2">
        <v>385535</v>
      </c>
      <c r="D186" s="3">
        <v>0.17</v>
      </c>
      <c r="E186" s="2">
        <v>31</v>
      </c>
      <c r="F186" s="2">
        <v>20</v>
      </c>
      <c r="G186" s="2">
        <v>28</v>
      </c>
      <c r="H186" s="2">
        <v>397</v>
      </c>
      <c r="I186" s="2">
        <v>33</v>
      </c>
      <c r="J186" s="35">
        <v>0.93</v>
      </c>
      <c r="K186" s="3">
        <f>VLOOKUP(Table4[[#This Row],[Date]],Table1[#All],13,FALSE)</f>
        <v>2.0618704144240274E-2</v>
      </c>
      <c r="L186" s="3">
        <v>-2.9411768619232892E-2</v>
      </c>
      <c r="M186" s="3">
        <v>-7.7670037165126216E-2</v>
      </c>
      <c r="N186" s="3">
        <v>2.0000002819470231E-2</v>
      </c>
      <c r="O186" s="3">
        <v>6.1855979411382211E-2</v>
      </c>
    </row>
    <row r="187" spans="2:15" x14ac:dyDescent="0.3">
      <c r="B187" s="10">
        <v>43598</v>
      </c>
      <c r="C187" s="2">
        <v>385035</v>
      </c>
      <c r="D187" s="3">
        <v>0.17</v>
      </c>
      <c r="E187" s="2">
        <v>37</v>
      </c>
      <c r="F187" s="2">
        <v>19</v>
      </c>
      <c r="G187" s="2">
        <v>25</v>
      </c>
      <c r="H187" s="2">
        <v>395</v>
      </c>
      <c r="I187" s="2">
        <v>33</v>
      </c>
      <c r="J187" s="35">
        <v>0.93</v>
      </c>
      <c r="K187" s="3">
        <f>VLOOKUP(Table4[[#This Row],[Date]],Table1[#All],13,FALSE)</f>
        <v>5.8909167924360961E-2</v>
      </c>
      <c r="L187" s="3">
        <v>9.4736903245035808E-2</v>
      </c>
      <c r="M187" s="3">
        <v>3.1206023276553196E-7</v>
      </c>
      <c r="N187" s="3">
        <v>-5.0000153590419094E-2</v>
      </c>
      <c r="O187" s="3">
        <v>6.0605939359478E-2</v>
      </c>
    </row>
    <row r="188" spans="2:15" x14ac:dyDescent="0.3">
      <c r="B188" s="10">
        <v>43608</v>
      </c>
      <c r="C188" s="2">
        <v>388159</v>
      </c>
      <c r="D188" s="3">
        <v>0.17</v>
      </c>
      <c r="E188" s="2">
        <v>38</v>
      </c>
      <c r="F188" s="2">
        <v>22</v>
      </c>
      <c r="G188" s="2">
        <v>26</v>
      </c>
      <c r="H188" s="2">
        <v>391</v>
      </c>
      <c r="I188" s="2">
        <v>33</v>
      </c>
      <c r="J188" s="35">
        <v>0.93</v>
      </c>
      <c r="K188" s="3">
        <f>VLOOKUP(Table4[[#This Row],[Date]],Table1[#All],13,FALSE)</f>
        <v>-4.8715414015697567E-2</v>
      </c>
      <c r="L188" s="3">
        <v>-1.9417459619854416E-2</v>
      </c>
      <c r="M188" s="3">
        <v>9.6155583013330936E-3</v>
      </c>
      <c r="N188" s="3">
        <v>-2.9412041154188939E-2</v>
      </c>
      <c r="O188" s="3">
        <v>-9.9996003033470116E-3</v>
      </c>
    </row>
    <row r="189" spans="2:15" x14ac:dyDescent="0.3">
      <c r="B189" s="10">
        <v>43741</v>
      </c>
      <c r="C189" s="2">
        <v>381179</v>
      </c>
      <c r="D189" s="3">
        <v>0.17</v>
      </c>
      <c r="E189" s="2">
        <v>37</v>
      </c>
      <c r="F189" s="2">
        <v>18</v>
      </c>
      <c r="G189" s="2">
        <v>28</v>
      </c>
      <c r="H189" s="2">
        <v>387</v>
      </c>
      <c r="I189" s="2">
        <v>33</v>
      </c>
      <c r="J189" s="35">
        <v>0.93</v>
      </c>
      <c r="K189" s="3">
        <f>VLOOKUP(Table4[[#This Row],[Date]],Table1[#All],13,FALSE)</f>
        <v>-1.9805813921328408E-2</v>
      </c>
      <c r="L189" s="3">
        <v>6.1855642622671514E-2</v>
      </c>
      <c r="M189" s="3">
        <v>-4.9019951104512183E-2</v>
      </c>
      <c r="N189" s="3">
        <v>-9.80397588964943E-3</v>
      </c>
      <c r="O189" s="3">
        <v>3.0303578599974568E-2</v>
      </c>
    </row>
    <row r="190" spans="2:15" x14ac:dyDescent="0.3">
      <c r="B190" s="10">
        <v>43696</v>
      </c>
      <c r="C190" s="2">
        <v>408028</v>
      </c>
      <c r="D190" s="3">
        <v>0.18</v>
      </c>
      <c r="E190" s="2">
        <v>35</v>
      </c>
      <c r="F190" s="2">
        <v>20</v>
      </c>
      <c r="G190" s="2">
        <v>30</v>
      </c>
      <c r="H190" s="2">
        <v>388</v>
      </c>
      <c r="I190" s="2">
        <v>32</v>
      </c>
      <c r="J190" s="35">
        <v>0.93</v>
      </c>
      <c r="K190" s="3">
        <f>VLOOKUP(Table4[[#This Row],[Date]],Table1[#All],13,FALSE)</f>
        <v>-9.2265921213289248E-3</v>
      </c>
      <c r="L190" s="3">
        <v>-5.0000001424107432E-2</v>
      </c>
      <c r="M190" s="3">
        <v>1.9999671145963127E-2</v>
      </c>
      <c r="N190" s="3">
        <v>7.2916853311604024E-2</v>
      </c>
      <c r="O190" s="3">
        <v>-6.6667250376196363E-2</v>
      </c>
    </row>
    <row r="191" spans="2:15" x14ac:dyDescent="0.3">
      <c r="B191" s="10">
        <v>43698</v>
      </c>
      <c r="C191" s="2">
        <v>390911</v>
      </c>
      <c r="D191" s="3">
        <v>0.19</v>
      </c>
      <c r="E191" s="2">
        <v>36</v>
      </c>
      <c r="F191" s="2">
        <v>18</v>
      </c>
      <c r="G191" s="2">
        <v>28</v>
      </c>
      <c r="H191" s="2">
        <v>382</v>
      </c>
      <c r="I191" s="2">
        <v>32</v>
      </c>
      <c r="J191" s="35">
        <v>0.93</v>
      </c>
      <c r="K191" s="3">
        <f>VLOOKUP(Table4[[#This Row],[Date]],Table1[#All],13,FALSE)</f>
        <v>1.1373698798706755E-2</v>
      </c>
      <c r="L191" s="3">
        <v>3.092788116659273E-2</v>
      </c>
      <c r="M191" s="3">
        <v>3.0611994674026644E-2</v>
      </c>
      <c r="N191" s="3">
        <v>-2.0201785994515942E-2</v>
      </c>
      <c r="O191" s="3">
        <v>-1.9048218342229251E-2</v>
      </c>
    </row>
    <row r="192" spans="2:15" x14ac:dyDescent="0.3">
      <c r="B192" s="10">
        <v>43690</v>
      </c>
      <c r="C192" s="2">
        <v>400629</v>
      </c>
      <c r="D192" s="3">
        <v>0.19</v>
      </c>
      <c r="E192" s="2">
        <v>30</v>
      </c>
      <c r="F192" s="2">
        <v>19</v>
      </c>
      <c r="G192" s="2">
        <v>25</v>
      </c>
      <c r="H192" s="2">
        <v>382</v>
      </c>
      <c r="I192" s="2">
        <v>32</v>
      </c>
      <c r="J192" s="35">
        <v>0.93</v>
      </c>
      <c r="K192" s="3">
        <f>VLOOKUP(Table4[[#This Row],[Date]],Table1[#All],13,FALSE)</f>
        <v>9.2516029944394562E-2</v>
      </c>
      <c r="L192" s="3">
        <v>6.2499885468792149E-2</v>
      </c>
      <c r="M192" s="3">
        <v>6.1224467076987699E-2</v>
      </c>
      <c r="N192" s="3">
        <v>-3.0302527974824911E-2</v>
      </c>
      <c r="O192" s="3">
        <v>8.247414136367559E-2</v>
      </c>
    </row>
    <row r="193" spans="2:15" x14ac:dyDescent="0.3">
      <c r="B193" s="10">
        <v>43778</v>
      </c>
      <c r="C193" s="2">
        <v>380487</v>
      </c>
      <c r="D193" s="3">
        <v>0.19</v>
      </c>
      <c r="E193" s="2">
        <v>40</v>
      </c>
      <c r="F193" s="2">
        <v>21</v>
      </c>
      <c r="G193" s="2">
        <v>27</v>
      </c>
      <c r="H193" s="2">
        <v>368</v>
      </c>
      <c r="I193" s="2">
        <v>32</v>
      </c>
      <c r="J193" s="35">
        <v>0.93</v>
      </c>
      <c r="K193" s="42">
        <f>VLOOKUP(Table4[[#This Row],[Date]],Table1[#All],13,FALSE)</f>
        <v>0.26260801898348074</v>
      </c>
      <c r="L193" s="3">
        <v>-9.8039153253003386E-3</v>
      </c>
      <c r="M193" s="3">
        <v>6.2500000361962904E-2</v>
      </c>
      <c r="N193" s="3">
        <v>5.2631657820237931E-2</v>
      </c>
      <c r="O193" s="3">
        <v>6.1855475865157272E-2</v>
      </c>
    </row>
    <row r="194" spans="2:15" x14ac:dyDescent="0.3">
      <c r="B194" s="10">
        <v>43614</v>
      </c>
      <c r="C194" s="2">
        <v>405545</v>
      </c>
      <c r="D194" s="3">
        <v>0.18</v>
      </c>
      <c r="E194" s="2">
        <v>39</v>
      </c>
      <c r="F194" s="2">
        <v>18</v>
      </c>
      <c r="G194" s="2">
        <v>28</v>
      </c>
      <c r="H194" s="2">
        <v>352</v>
      </c>
      <c r="I194" s="2">
        <v>32</v>
      </c>
      <c r="J194" s="35">
        <v>0.93</v>
      </c>
      <c r="K194" s="3">
        <f>VLOOKUP(Table4[[#This Row],[Date]],Table1[#All],13,FALSE)</f>
        <v>-0.13841280293530445</v>
      </c>
      <c r="L194" s="3">
        <v>-9.7088365317793413E-3</v>
      </c>
      <c r="M194" s="3">
        <v>-2.8571297953020158E-2</v>
      </c>
      <c r="N194" s="3">
        <v>-6.6666295962671374E-2</v>
      </c>
      <c r="O194" s="3">
        <v>2.0202100651875998E-2</v>
      </c>
    </row>
    <row r="195" spans="2:15" x14ac:dyDescent="0.3">
      <c r="B195" s="10">
        <v>43633</v>
      </c>
      <c r="C195" s="2">
        <v>388917</v>
      </c>
      <c r="D195" s="3">
        <v>0.17</v>
      </c>
      <c r="E195" s="2">
        <v>30</v>
      </c>
      <c r="F195" s="2">
        <v>18</v>
      </c>
      <c r="G195" s="2">
        <v>26</v>
      </c>
      <c r="H195" s="2">
        <v>350</v>
      </c>
      <c r="I195" s="2">
        <v>32</v>
      </c>
      <c r="J195" s="35">
        <v>0.93</v>
      </c>
      <c r="K195" s="3">
        <f>VLOOKUP(Table4[[#This Row],[Date]],Table1[#All],13,FALSE)</f>
        <v>3.8750444482088753E-2</v>
      </c>
      <c r="L195" s="3">
        <v>8.2474139830811088E-2</v>
      </c>
      <c r="M195" s="3">
        <v>-8.6538472421935242E-2</v>
      </c>
      <c r="N195" s="3">
        <v>-3.9215588555615355E-2</v>
      </c>
      <c r="O195" s="3">
        <v>6.1855700015697845E-2</v>
      </c>
    </row>
    <row r="196" spans="2:15" x14ac:dyDescent="0.3">
      <c r="B196" s="10">
        <v>43640</v>
      </c>
      <c r="C196" s="2">
        <v>382070</v>
      </c>
      <c r="D196" s="3">
        <v>0.19</v>
      </c>
      <c r="E196" s="2">
        <v>32</v>
      </c>
      <c r="F196" s="2">
        <v>22</v>
      </c>
      <c r="G196" s="2">
        <v>30</v>
      </c>
      <c r="H196" s="2">
        <v>391</v>
      </c>
      <c r="I196" s="2">
        <v>31</v>
      </c>
      <c r="J196" s="35">
        <v>0.93</v>
      </c>
      <c r="K196" s="3">
        <f>VLOOKUP(Table4[[#This Row],[Date]],Table1[#All],13,FALSE)</f>
        <v>-9.3590157034063814E-2</v>
      </c>
      <c r="L196" s="3">
        <v>-9.523810398699617E-2</v>
      </c>
      <c r="M196" s="3">
        <v>6.315823285904365E-2</v>
      </c>
      <c r="N196" s="3">
        <v>-5.0503736370721697E-7</v>
      </c>
      <c r="O196" s="3">
        <v>-2.3235495982820709E-7</v>
      </c>
    </row>
    <row r="197" spans="2:15" x14ac:dyDescent="0.3">
      <c r="B197" s="10">
        <v>43583</v>
      </c>
      <c r="C197" s="2">
        <v>394554</v>
      </c>
      <c r="D197" s="3">
        <v>0.18</v>
      </c>
      <c r="E197" s="2">
        <v>30</v>
      </c>
      <c r="F197" s="2">
        <v>20</v>
      </c>
      <c r="G197" s="2">
        <v>29</v>
      </c>
      <c r="H197" s="2">
        <v>389</v>
      </c>
      <c r="I197" s="2">
        <v>31</v>
      </c>
      <c r="J197" s="35">
        <v>0.93</v>
      </c>
      <c r="K197" s="3">
        <f>VLOOKUP(Table4[[#This Row],[Date]],Table1[#All],13,FALSE)</f>
        <v>-0.14794268586809256</v>
      </c>
      <c r="L197" s="3">
        <v>-7.7669936922877159E-2</v>
      </c>
      <c r="M197" s="3">
        <v>9.7086529732131055E-3</v>
      </c>
      <c r="N197" s="3">
        <v>-1.0203901974524143E-2</v>
      </c>
      <c r="O197" s="3">
        <v>-6.6666748239620044E-2</v>
      </c>
    </row>
    <row r="198" spans="2:15" x14ac:dyDescent="0.3">
      <c r="B198" s="10">
        <v>43713</v>
      </c>
      <c r="C198" s="2">
        <v>386978</v>
      </c>
      <c r="D198" s="3">
        <v>0.17</v>
      </c>
      <c r="E198" s="2">
        <v>32</v>
      </c>
      <c r="F198" s="2">
        <v>22</v>
      </c>
      <c r="G198" s="2">
        <v>26</v>
      </c>
      <c r="H198" s="2">
        <v>368</v>
      </c>
      <c r="I198" s="2">
        <v>31</v>
      </c>
      <c r="J198" s="35">
        <v>0.93</v>
      </c>
      <c r="K198" s="3">
        <f>VLOOKUP(Table4[[#This Row],[Date]],Table1[#All],13,FALSE)</f>
        <v>-1.9872239532180869E-2</v>
      </c>
      <c r="L198" s="3">
        <v>4.0816261749863747E-2</v>
      </c>
      <c r="M198" s="3">
        <v>4.0816502484330108E-2</v>
      </c>
      <c r="N198" s="3">
        <v>-2.8571804120163025E-2</v>
      </c>
      <c r="O198" s="3">
        <v>-3.9215002461799098E-2</v>
      </c>
    </row>
    <row r="199" spans="2:15" x14ac:dyDescent="0.3">
      <c r="B199" s="10">
        <v>43670</v>
      </c>
      <c r="C199" s="2">
        <v>393045</v>
      </c>
      <c r="D199" s="3">
        <v>0.19</v>
      </c>
      <c r="E199" s="2">
        <v>39</v>
      </c>
      <c r="F199" s="2">
        <v>22</v>
      </c>
      <c r="G199" s="2">
        <v>29</v>
      </c>
      <c r="H199" s="2">
        <v>360</v>
      </c>
      <c r="I199" s="2">
        <v>31</v>
      </c>
      <c r="J199" s="35">
        <v>0.93</v>
      </c>
      <c r="K199" s="3">
        <f>VLOOKUP(Table4[[#This Row],[Date]],Table1[#All],13,FALSE)</f>
        <v>9.2763758052085699E-3</v>
      </c>
      <c r="L199" s="3">
        <v>4.0816541751299562E-2</v>
      </c>
      <c r="M199" s="3">
        <v>-1.513243071959991E-7</v>
      </c>
      <c r="N199" s="3">
        <v>-6.7961527495662866E-2</v>
      </c>
      <c r="O199" s="3">
        <v>1.9802295100175726E-2</v>
      </c>
    </row>
    <row r="200" spans="2:15" x14ac:dyDescent="0.3">
      <c r="B200" s="10">
        <v>43540</v>
      </c>
      <c r="C200" s="2">
        <v>409886</v>
      </c>
      <c r="D200" s="3">
        <v>0.17</v>
      </c>
      <c r="E200" s="2">
        <v>40</v>
      </c>
      <c r="F200" s="2">
        <v>19</v>
      </c>
      <c r="G200" s="2">
        <v>30</v>
      </c>
      <c r="H200" s="2">
        <v>356</v>
      </c>
      <c r="I200" s="2">
        <v>31</v>
      </c>
      <c r="J200" s="35">
        <v>0.93</v>
      </c>
      <c r="K200" s="3">
        <f>VLOOKUP(Table4[[#This Row],[Date]],Table1[#All],13,FALSE)</f>
        <v>-2.4003516193720209E-3</v>
      </c>
      <c r="L200" s="3">
        <v>5.0505021098709468E-2</v>
      </c>
      <c r="M200" s="3">
        <v>5.0504961268183379E-2</v>
      </c>
      <c r="N200" s="3">
        <v>-4.8076661923349362E-2</v>
      </c>
      <c r="O200" s="3">
        <v>3.9603664116847348E-2</v>
      </c>
    </row>
    <row r="201" spans="2:15" x14ac:dyDescent="0.3">
      <c r="B201" s="10">
        <v>43521</v>
      </c>
      <c r="C201" s="2">
        <v>404294</v>
      </c>
      <c r="D201" s="3">
        <v>0.19</v>
      </c>
      <c r="E201" s="2">
        <v>34</v>
      </c>
      <c r="F201" s="2">
        <v>22</v>
      </c>
      <c r="G201" s="2">
        <v>26</v>
      </c>
      <c r="H201" s="2">
        <v>397</v>
      </c>
      <c r="I201" s="2">
        <v>30</v>
      </c>
      <c r="J201" s="35">
        <v>0.93</v>
      </c>
      <c r="K201" s="3">
        <f>VLOOKUP(Table4[[#This Row],[Date]],Table1[#All],13,FALSE)</f>
        <v>-0.11174962987792958</v>
      </c>
      <c r="L201" s="3">
        <v>-6.7961304195611305E-2</v>
      </c>
      <c r="M201" s="3">
        <v>-3.8095390258688577E-2</v>
      </c>
      <c r="N201" s="3">
        <v>-3.8094614313931019E-2</v>
      </c>
      <c r="O201" s="3">
        <v>6.1855333773228383E-2</v>
      </c>
    </row>
    <row r="202" spans="2:15" x14ac:dyDescent="0.3">
      <c r="B202" s="10">
        <v>43624</v>
      </c>
      <c r="C202" s="2">
        <v>407570</v>
      </c>
      <c r="D202" s="3">
        <v>0.19</v>
      </c>
      <c r="E202" s="2">
        <v>35</v>
      </c>
      <c r="F202" s="2">
        <v>17</v>
      </c>
      <c r="G202" s="2">
        <v>29</v>
      </c>
      <c r="H202" s="2">
        <v>388</v>
      </c>
      <c r="I202" s="2">
        <v>30</v>
      </c>
      <c r="J202" s="35">
        <v>0.93</v>
      </c>
      <c r="K202" s="44">
        <f>VLOOKUP(Table4[[#This Row],[Date]],Table1[#All],13,FALSE)</f>
        <v>-0.19906978466884373</v>
      </c>
      <c r="L202" s="3">
        <v>-7.6923055980007815E-2</v>
      </c>
      <c r="M202" s="3">
        <v>-7.766978799699209E-2</v>
      </c>
      <c r="N202" s="3">
        <v>5.1546090006231227E-2</v>
      </c>
      <c r="O202" s="3">
        <v>-2.0618816950184193E-2</v>
      </c>
    </row>
    <row r="203" spans="2:15" x14ac:dyDescent="0.3">
      <c r="B203" s="10">
        <v>43767</v>
      </c>
      <c r="C203" s="2">
        <v>396314</v>
      </c>
      <c r="D203" s="3">
        <v>0.18</v>
      </c>
      <c r="E203" s="2">
        <v>32</v>
      </c>
      <c r="F203" s="2">
        <v>22</v>
      </c>
      <c r="G203" s="2">
        <v>26</v>
      </c>
      <c r="H203" s="2">
        <v>382</v>
      </c>
      <c r="I203" s="2">
        <v>30</v>
      </c>
      <c r="J203" s="35">
        <v>0.93</v>
      </c>
      <c r="K203" s="3">
        <f>VLOOKUP(Table4[[#This Row],[Date]],Table1[#All],13,FALSE)</f>
        <v>-0.13142904531624966</v>
      </c>
      <c r="L203" s="3">
        <v>-5.0000119629714845E-2</v>
      </c>
      <c r="M203" s="3">
        <v>-1.0309581680237767E-2</v>
      </c>
      <c r="N203" s="3">
        <v>-4.9019019073019421E-2</v>
      </c>
      <c r="O203" s="3">
        <v>-4.7619753644116192E-2</v>
      </c>
    </row>
    <row r="204" spans="2:15" x14ac:dyDescent="0.3">
      <c r="B204" s="10">
        <v>43748</v>
      </c>
      <c r="C204" s="2">
        <v>408424</v>
      </c>
      <c r="D204" s="3">
        <v>0.17</v>
      </c>
      <c r="E204" s="2">
        <v>33</v>
      </c>
      <c r="F204" s="2">
        <v>22</v>
      </c>
      <c r="G204" s="2">
        <v>29</v>
      </c>
      <c r="H204" s="2">
        <v>368</v>
      </c>
      <c r="I204" s="2">
        <v>30</v>
      </c>
      <c r="J204" s="35">
        <v>0.93</v>
      </c>
      <c r="K204" s="3">
        <f>VLOOKUP(Table4[[#This Row],[Date]],Table1[#All],13,FALSE)</f>
        <v>-0.14034239487284683</v>
      </c>
      <c r="L204" s="3">
        <v>-3.8834969171789524E-2</v>
      </c>
      <c r="M204" s="3">
        <v>-1.030919384958473E-2</v>
      </c>
      <c r="N204" s="3">
        <v>-5.940564299148765E-2</v>
      </c>
      <c r="O204" s="3">
        <v>-3.9216263655005856E-2</v>
      </c>
    </row>
    <row r="205" spans="2:15" x14ac:dyDescent="0.3">
      <c r="B205" s="10">
        <v>43687</v>
      </c>
      <c r="C205" s="2">
        <v>398762</v>
      </c>
      <c r="D205" s="3">
        <v>0.19</v>
      </c>
      <c r="E205" s="2">
        <v>30</v>
      </c>
      <c r="F205" s="2">
        <v>22</v>
      </c>
      <c r="G205" s="2">
        <v>27</v>
      </c>
      <c r="H205" s="2">
        <v>352</v>
      </c>
      <c r="I205" s="2">
        <v>30</v>
      </c>
      <c r="J205" s="35">
        <v>0.93</v>
      </c>
      <c r="K205" s="3">
        <f>VLOOKUP(Table4[[#This Row],[Date]],Table1[#All],13,FALSE)</f>
        <v>6.0944893288363611E-2</v>
      </c>
      <c r="L205" s="3">
        <v>1.0526288216142543E-2</v>
      </c>
      <c r="M205" s="3">
        <v>9.7088174174004838E-3</v>
      </c>
      <c r="N205" s="3">
        <v>-9.6152149354027383E-3</v>
      </c>
      <c r="O205" s="3">
        <v>1.9607781952354131E-2</v>
      </c>
    </row>
    <row r="206" spans="2:15" x14ac:dyDescent="0.3">
      <c r="B206" s="10">
        <v>43518</v>
      </c>
      <c r="C206" s="2">
        <v>407017</v>
      </c>
      <c r="D206" s="3">
        <v>0.17</v>
      </c>
      <c r="E206" s="2">
        <v>30</v>
      </c>
      <c r="F206" s="2">
        <v>19</v>
      </c>
      <c r="G206" s="2">
        <v>28</v>
      </c>
      <c r="H206" s="2">
        <v>395</v>
      </c>
      <c r="I206" s="2">
        <v>40</v>
      </c>
      <c r="J206" s="35">
        <v>0.94</v>
      </c>
      <c r="K206" s="3">
        <f>VLOOKUP(Table4[[#This Row],[Date]],Table1[#All],13,FALSE)</f>
        <v>7.1306612443905903E-2</v>
      </c>
      <c r="L206" s="3">
        <v>9.8039580614668331E-3</v>
      </c>
      <c r="M206" s="3">
        <v>5.6719670293858826E-8</v>
      </c>
      <c r="N206" s="3">
        <v>2.9702737974934834E-2</v>
      </c>
      <c r="O206" s="3">
        <v>-3.4143461735691716E-7</v>
      </c>
    </row>
    <row r="207" spans="2:15" x14ac:dyDescent="0.3">
      <c r="B207" s="10">
        <v>43665</v>
      </c>
      <c r="C207" s="2">
        <v>387761</v>
      </c>
      <c r="D207" s="3">
        <v>0.19</v>
      </c>
      <c r="E207" s="2">
        <v>32</v>
      </c>
      <c r="F207" s="2">
        <v>19</v>
      </c>
      <c r="G207" s="2">
        <v>30</v>
      </c>
      <c r="H207" s="2">
        <v>388</v>
      </c>
      <c r="I207" s="2">
        <v>40</v>
      </c>
      <c r="J207" s="35">
        <v>0.94</v>
      </c>
      <c r="K207" s="3">
        <f>VLOOKUP(Table4[[#This Row],[Date]],Table1[#All],13,FALSE)</f>
        <v>8.3752028081066632E-2</v>
      </c>
      <c r="L207" s="3">
        <v>5.0504876825647305E-2</v>
      </c>
      <c r="M207" s="3">
        <v>9.708929466619054E-3</v>
      </c>
      <c r="N207" s="3">
        <v>-2.9126398373182982E-2</v>
      </c>
      <c r="O207" s="3">
        <v>-2.8571505327517066E-2</v>
      </c>
    </row>
    <row r="208" spans="2:15" x14ac:dyDescent="0.3">
      <c r="B208" s="10">
        <v>43469</v>
      </c>
      <c r="C208" s="2">
        <v>408471</v>
      </c>
      <c r="D208" s="3">
        <v>0.17</v>
      </c>
      <c r="E208" s="2">
        <v>30</v>
      </c>
      <c r="F208" s="2">
        <v>19</v>
      </c>
      <c r="G208" s="2">
        <v>26</v>
      </c>
      <c r="H208" s="2">
        <v>386</v>
      </c>
      <c r="I208" s="2">
        <v>40</v>
      </c>
      <c r="J208" s="35">
        <v>0.94</v>
      </c>
      <c r="K208" s="3" t="str">
        <f>VLOOKUP(Table4[[#This Row],[Date]],Table1[#All],13,FALSE)</f>
        <v>NA</v>
      </c>
      <c r="L208" s="3" t="s">
        <v>46</v>
      </c>
      <c r="M208" s="3" t="s">
        <v>46</v>
      </c>
      <c r="N208" s="3" t="s">
        <v>46</v>
      </c>
      <c r="O208" s="3" t="s">
        <v>46</v>
      </c>
    </row>
    <row r="209" spans="2:15" x14ac:dyDescent="0.3">
      <c r="B209" s="10">
        <v>43695</v>
      </c>
      <c r="C209" s="2">
        <v>390612</v>
      </c>
      <c r="D209" s="3">
        <v>0.17</v>
      </c>
      <c r="E209" s="2">
        <v>38</v>
      </c>
      <c r="F209" s="2">
        <v>20</v>
      </c>
      <c r="G209" s="2">
        <v>30</v>
      </c>
      <c r="H209" s="2">
        <v>380</v>
      </c>
      <c r="I209" s="2">
        <v>40</v>
      </c>
      <c r="J209" s="35">
        <v>0.94</v>
      </c>
      <c r="K209" s="42">
        <f>VLOOKUP(Table4[[#This Row],[Date]],Table1[#All],13,FALSE)</f>
        <v>1.0661671278564273</v>
      </c>
      <c r="L209" s="3">
        <v>-4.7619048012258913E-2</v>
      </c>
      <c r="M209" s="3">
        <v>1.0416892971213176E-2</v>
      </c>
      <c r="N209" s="3">
        <v>0.97916698064497742</v>
      </c>
      <c r="O209" s="3">
        <v>5.2631613150393664E-2</v>
      </c>
    </row>
    <row r="210" spans="2:15" x14ac:dyDescent="0.3">
      <c r="B210" s="10">
        <v>43589</v>
      </c>
      <c r="C210" s="2">
        <v>400472</v>
      </c>
      <c r="D210" s="3">
        <v>0.19</v>
      </c>
      <c r="E210" s="2">
        <v>39</v>
      </c>
      <c r="F210" s="2">
        <v>19</v>
      </c>
      <c r="G210" s="2">
        <v>30</v>
      </c>
      <c r="H210" s="2">
        <v>370</v>
      </c>
      <c r="I210" s="2">
        <v>40</v>
      </c>
      <c r="J210" s="35">
        <v>0.94</v>
      </c>
      <c r="K210" s="3">
        <f>VLOOKUP(Table4[[#This Row],[Date]],Table1[#All],13,FALSE)</f>
        <v>-0.14743647070153953</v>
      </c>
      <c r="L210" s="3">
        <v>1.9801981545578329E-2</v>
      </c>
      <c r="M210" s="3">
        <v>-1.0309351956360513E-2</v>
      </c>
      <c r="N210" s="3">
        <v>-8.5714597582449814E-2</v>
      </c>
      <c r="O210" s="3">
        <v>1.0526524457600939E-2</v>
      </c>
    </row>
    <row r="211" spans="2:15" x14ac:dyDescent="0.3">
      <c r="B211" s="10">
        <v>43742</v>
      </c>
      <c r="C211" s="2">
        <v>389368</v>
      </c>
      <c r="D211" s="3">
        <v>0.19</v>
      </c>
      <c r="E211" s="2">
        <v>34</v>
      </c>
      <c r="F211" s="2">
        <v>22</v>
      </c>
      <c r="G211" s="2">
        <v>29</v>
      </c>
      <c r="H211" s="2">
        <v>357</v>
      </c>
      <c r="I211" s="2">
        <v>40</v>
      </c>
      <c r="J211" s="35">
        <v>0.94</v>
      </c>
      <c r="K211" s="3">
        <f>VLOOKUP(Table4[[#This Row],[Date]],Table1[#All],13,FALSE)</f>
        <v>-5.8652468942478331E-2</v>
      </c>
      <c r="L211" s="3">
        <v>2.0618600837373213E-2</v>
      </c>
      <c r="M211" s="3">
        <v>2.0618556709943503E-2</v>
      </c>
      <c r="N211" s="3">
        <v>-7.7670235929961806E-2</v>
      </c>
      <c r="O211" s="3">
        <v>-3.0302421776476351E-2</v>
      </c>
    </row>
    <row r="212" spans="2:15" x14ac:dyDescent="0.3">
      <c r="B212" s="10">
        <v>43794</v>
      </c>
      <c r="C212" s="2">
        <v>408801</v>
      </c>
      <c r="D212" s="3">
        <v>0.19</v>
      </c>
      <c r="E212" s="2">
        <v>34</v>
      </c>
      <c r="F212" s="2">
        <v>22</v>
      </c>
      <c r="G212" s="2">
        <v>26</v>
      </c>
      <c r="H212" s="2">
        <v>392</v>
      </c>
      <c r="I212" s="2">
        <v>39</v>
      </c>
      <c r="J212" s="35">
        <v>0.94</v>
      </c>
      <c r="K212" s="3">
        <f>VLOOKUP(Table4[[#This Row],[Date]],Table1[#All],13,FALSE)</f>
        <v>-6.4550704753341459E-2</v>
      </c>
      <c r="L212" s="3">
        <v>-3.8095097922600685E-2</v>
      </c>
      <c r="M212" s="3">
        <v>4.1666455053808393E-2</v>
      </c>
      <c r="N212" s="3">
        <v>-9.5237068217240983E-3</v>
      </c>
      <c r="O212" s="3">
        <v>-2.9703480550005823E-2</v>
      </c>
    </row>
    <row r="213" spans="2:15" x14ac:dyDescent="0.3">
      <c r="B213" s="10">
        <v>43756</v>
      </c>
      <c r="C213" s="2">
        <v>384464</v>
      </c>
      <c r="D213" s="3">
        <v>0.18</v>
      </c>
      <c r="E213" s="2">
        <v>35</v>
      </c>
      <c r="F213" s="2">
        <v>20</v>
      </c>
      <c r="G213" s="2">
        <v>30</v>
      </c>
      <c r="H213" s="2">
        <v>383</v>
      </c>
      <c r="I213" s="2">
        <v>39</v>
      </c>
      <c r="J213" s="35">
        <v>0.94</v>
      </c>
      <c r="K213" s="3">
        <f>VLOOKUP(Table4[[#This Row],[Date]],Table1[#All],13,FALSE)</f>
        <v>7.1705743358689844E-2</v>
      </c>
      <c r="L213" s="3">
        <v>3.0303038950185268E-2</v>
      </c>
      <c r="M213" s="3">
        <v>6.1855723083976466E-2</v>
      </c>
      <c r="N213" s="3">
        <v>-4.8543770746710235E-2</v>
      </c>
      <c r="O213" s="3">
        <v>5.1020285447952007E-2</v>
      </c>
    </row>
    <row r="214" spans="2:15" x14ac:dyDescent="0.3">
      <c r="B214" s="10">
        <v>43579</v>
      </c>
      <c r="C214" s="2">
        <v>394455</v>
      </c>
      <c r="D214" s="3">
        <v>0.17</v>
      </c>
      <c r="E214" s="2">
        <v>37</v>
      </c>
      <c r="F214" s="2">
        <v>18</v>
      </c>
      <c r="G214" s="2">
        <v>25</v>
      </c>
      <c r="H214" s="2">
        <v>383</v>
      </c>
      <c r="I214" s="2">
        <v>39</v>
      </c>
      <c r="J214" s="35">
        <v>0.94</v>
      </c>
      <c r="K214" s="3">
        <f>VLOOKUP(Table4[[#This Row],[Date]],Table1[#All],13,FALSE)</f>
        <v>0.10543108751981545</v>
      </c>
      <c r="L214" s="3">
        <v>8.2474166304610685E-2</v>
      </c>
      <c r="M214" s="3">
        <v>-9.7086434650468512E-3</v>
      </c>
      <c r="N214" s="3">
        <v>7.2164381660695165E-2</v>
      </c>
      <c r="O214" s="3">
        <v>-2.8570841152392057E-2</v>
      </c>
    </row>
    <row r="215" spans="2:15" x14ac:dyDescent="0.3">
      <c r="B215" s="10">
        <v>43513</v>
      </c>
      <c r="C215" s="2">
        <v>393504</v>
      </c>
      <c r="D215" s="3">
        <v>0.19</v>
      </c>
      <c r="E215" s="2">
        <v>31</v>
      </c>
      <c r="F215" s="2">
        <v>18</v>
      </c>
      <c r="G215" s="2">
        <v>30</v>
      </c>
      <c r="H215" s="2">
        <v>374</v>
      </c>
      <c r="I215" s="2">
        <v>39</v>
      </c>
      <c r="J215" s="35">
        <v>0.94</v>
      </c>
      <c r="K215" s="3">
        <f>VLOOKUP(Table4[[#This Row],[Date]],Table1[#All],13,FALSE)</f>
        <v>-0.12229008244350137</v>
      </c>
      <c r="L215" s="3">
        <v>9.7087268058555498E-3</v>
      </c>
      <c r="M215" s="3">
        <v>-3.030293125720851E-2</v>
      </c>
      <c r="N215" s="3">
        <v>-1.0416334513597247E-2</v>
      </c>
      <c r="O215" s="3">
        <v>-7.6191091772939035E-2</v>
      </c>
    </row>
    <row r="216" spans="2:15" x14ac:dyDescent="0.3">
      <c r="B216" s="10">
        <v>43652</v>
      </c>
      <c r="C216" s="2">
        <v>385998</v>
      </c>
      <c r="D216" s="3">
        <v>0.18</v>
      </c>
      <c r="E216" s="2">
        <v>35</v>
      </c>
      <c r="F216" s="2">
        <v>22</v>
      </c>
      <c r="G216" s="2">
        <v>26</v>
      </c>
      <c r="H216" s="2">
        <v>373</v>
      </c>
      <c r="I216" s="2">
        <v>39</v>
      </c>
      <c r="J216" s="35">
        <v>0.94</v>
      </c>
      <c r="K216" s="3">
        <f>VLOOKUP(Table4[[#This Row],[Date]],Table1[#All],13,FALSE)</f>
        <v>1.2231834220112869E-2</v>
      </c>
      <c r="L216" s="3">
        <v>-2.9411686941168691E-2</v>
      </c>
      <c r="M216" s="3">
        <v>-1.9417766120608304E-2</v>
      </c>
      <c r="N216" s="3">
        <v>4.1667054774842782E-2</v>
      </c>
      <c r="O216" s="3">
        <v>6.1855263104174441E-2</v>
      </c>
    </row>
    <row r="217" spans="2:15" x14ac:dyDescent="0.3">
      <c r="B217" s="10">
        <v>43694</v>
      </c>
      <c r="C217" s="2">
        <v>408856</v>
      </c>
      <c r="D217" s="3">
        <v>0.17</v>
      </c>
      <c r="E217" s="2">
        <v>35</v>
      </c>
      <c r="F217" s="2">
        <v>17</v>
      </c>
      <c r="G217" s="2">
        <v>29</v>
      </c>
      <c r="H217" s="2">
        <v>371</v>
      </c>
      <c r="I217" s="2">
        <v>39</v>
      </c>
      <c r="J217" s="35">
        <v>0.94</v>
      </c>
      <c r="K217" s="3">
        <f>VLOOKUP(Table4[[#This Row],[Date]],Table1[#All],13,FALSE)</f>
        <v>-1.7757083979647259E-2</v>
      </c>
      <c r="L217" s="3">
        <v>7.2916724218754281E-2</v>
      </c>
      <c r="M217" s="3">
        <v>-4.8076974138817397E-2</v>
      </c>
      <c r="N217" s="3">
        <v>-9.7088209151628968E-3</v>
      </c>
      <c r="O217" s="3">
        <v>-2.8845900575328431E-2</v>
      </c>
    </row>
    <row r="218" spans="2:15" x14ac:dyDescent="0.3">
      <c r="B218" s="10">
        <v>43635</v>
      </c>
      <c r="C218" s="2">
        <v>406848</v>
      </c>
      <c r="D218" s="3">
        <v>0.18</v>
      </c>
      <c r="E218" s="2">
        <v>32</v>
      </c>
      <c r="F218" s="2">
        <v>19</v>
      </c>
      <c r="G218" s="2">
        <v>27</v>
      </c>
      <c r="H218" s="2">
        <v>370</v>
      </c>
      <c r="I218" s="2">
        <v>39</v>
      </c>
      <c r="J218" s="35">
        <v>0.94</v>
      </c>
      <c r="K218" s="3">
        <f>VLOOKUP(Table4[[#This Row],[Date]],Table1[#All],13,FALSE)</f>
        <v>-0.10233087689920028</v>
      </c>
      <c r="L218" s="3">
        <v>-9.5238105068244483E-2</v>
      </c>
      <c r="M218" s="3">
        <v>-2.8571607458791171E-2</v>
      </c>
      <c r="N218" s="3">
        <v>-7.6190309295170677E-2</v>
      </c>
      <c r="O218" s="3">
        <v>9.4737183458500906E-2</v>
      </c>
    </row>
    <row r="219" spans="2:15" x14ac:dyDescent="0.3">
      <c r="B219" s="10">
        <v>43802</v>
      </c>
      <c r="C219" s="2">
        <v>393251</v>
      </c>
      <c r="D219" s="3">
        <v>0.19</v>
      </c>
      <c r="E219" s="2">
        <v>36</v>
      </c>
      <c r="F219" s="2">
        <v>20</v>
      </c>
      <c r="G219" s="2">
        <v>30</v>
      </c>
      <c r="H219" s="2">
        <v>360</v>
      </c>
      <c r="I219" s="2">
        <v>39</v>
      </c>
      <c r="J219" s="35">
        <v>0.94</v>
      </c>
      <c r="K219" s="3">
        <f>VLOOKUP(Table4[[#This Row],[Date]],Table1[#All],13,FALSE)</f>
        <v>1.9222381382533626E-2</v>
      </c>
      <c r="L219" s="3">
        <v>9.7088663061508651E-3</v>
      </c>
      <c r="M219" s="3">
        <v>2.9702707170469411E-2</v>
      </c>
      <c r="N219" s="3">
        <v>1.0526328721735867E-2</v>
      </c>
      <c r="O219" s="3">
        <v>-1.9802009383697916E-2</v>
      </c>
    </row>
    <row r="220" spans="2:15" x14ac:dyDescent="0.3">
      <c r="B220" s="10">
        <v>43497</v>
      </c>
      <c r="C220" s="2">
        <v>393763</v>
      </c>
      <c r="D220" s="3">
        <v>0.18</v>
      </c>
      <c r="E220" s="2">
        <v>34</v>
      </c>
      <c r="F220" s="2">
        <v>17</v>
      </c>
      <c r="G220" s="2">
        <v>28</v>
      </c>
      <c r="H220" s="2">
        <v>394</v>
      </c>
      <c r="I220" s="2">
        <v>38</v>
      </c>
      <c r="J220" s="35">
        <v>0.94</v>
      </c>
      <c r="K220" s="3">
        <f>VLOOKUP(Table4[[#This Row],[Date]],Table1[#All],13,FALSE)</f>
        <v>7.1616556279585408E-2</v>
      </c>
      <c r="L220" s="3">
        <v>0</v>
      </c>
      <c r="M220" s="3">
        <v>2.999974281412765E-2</v>
      </c>
      <c r="N220" s="3">
        <v>4.9237303834104296E-7</v>
      </c>
      <c r="O220" s="3">
        <v>4.0404171089319929E-2</v>
      </c>
    </row>
    <row r="221" spans="2:15" x14ac:dyDescent="0.3">
      <c r="B221" s="10">
        <v>43723</v>
      </c>
      <c r="C221" s="2">
        <v>393532</v>
      </c>
      <c r="D221" s="3">
        <v>0.19</v>
      </c>
      <c r="E221" s="2">
        <v>31</v>
      </c>
      <c r="F221" s="2">
        <v>18</v>
      </c>
      <c r="G221" s="2">
        <v>29</v>
      </c>
      <c r="H221" s="2">
        <v>385</v>
      </c>
      <c r="I221" s="2">
        <v>38</v>
      </c>
      <c r="J221" s="35">
        <v>0.94</v>
      </c>
      <c r="K221" s="3">
        <f>VLOOKUP(Table4[[#This Row],[Date]],Table1[#All],13,FALSE)</f>
        <v>9.3625553154356611E-2</v>
      </c>
      <c r="L221" s="3">
        <v>-3.9215675690683183E-2</v>
      </c>
      <c r="M221" s="3">
        <v>2.9702793771912761E-2</v>
      </c>
      <c r="N221" s="3">
        <v>3.0303039236166951E-2</v>
      </c>
      <c r="O221" s="3">
        <v>-2.9442189264372587E-7</v>
      </c>
    </row>
    <row r="222" spans="2:15" x14ac:dyDescent="0.3">
      <c r="B222" s="10">
        <v>43648</v>
      </c>
      <c r="C222" s="2">
        <v>404436</v>
      </c>
      <c r="D222" s="3">
        <v>0.17</v>
      </c>
      <c r="E222" s="2">
        <v>34</v>
      </c>
      <c r="F222" s="2">
        <v>19</v>
      </c>
      <c r="G222" s="2">
        <v>25</v>
      </c>
      <c r="H222" s="2">
        <v>376</v>
      </c>
      <c r="I222" s="2">
        <v>38</v>
      </c>
      <c r="J222" s="35">
        <v>0.94</v>
      </c>
      <c r="K222" s="3">
        <f>VLOOKUP(Table4[[#This Row],[Date]],Table1[#All],13,FALSE)</f>
        <v>3.1238105124744786E-2</v>
      </c>
      <c r="L222" s="3">
        <v>-3.9999936875031561E-2</v>
      </c>
      <c r="M222" s="3">
        <v>1.0100990054437986E-2</v>
      </c>
      <c r="N222" s="3">
        <v>2.9999865330744502E-2</v>
      </c>
      <c r="O222" s="3">
        <v>6.3157744240790459E-2</v>
      </c>
    </row>
    <row r="223" spans="2:15" x14ac:dyDescent="0.3">
      <c r="B223" s="10">
        <v>43717</v>
      </c>
      <c r="C223" s="2">
        <v>407716</v>
      </c>
      <c r="D223" s="3">
        <v>0.18</v>
      </c>
      <c r="E223" s="2">
        <v>35</v>
      </c>
      <c r="F223" s="2">
        <v>21</v>
      </c>
      <c r="G223" s="2">
        <v>26</v>
      </c>
      <c r="H223" s="2">
        <v>370</v>
      </c>
      <c r="I223" s="2">
        <v>38</v>
      </c>
      <c r="J223" s="35">
        <v>0.94</v>
      </c>
      <c r="K223" s="3">
        <f>VLOOKUP(Table4[[#This Row],[Date]],Table1[#All],13,FALSE)</f>
        <v>6.3144139792796983E-2</v>
      </c>
      <c r="L223" s="3">
        <v>2.061856201434531E-2</v>
      </c>
      <c r="M223" s="3">
        <v>1.9417431867834622E-2</v>
      </c>
      <c r="N223" s="3">
        <v>9.8041123622520931E-3</v>
      </c>
      <c r="O223" s="3">
        <v>6.249964944367048E-2</v>
      </c>
    </row>
    <row r="224" spans="2:15" x14ac:dyDescent="0.3">
      <c r="B224" s="10">
        <v>43607</v>
      </c>
      <c r="C224" s="2">
        <v>387088</v>
      </c>
      <c r="D224" s="3">
        <v>0.18</v>
      </c>
      <c r="E224" s="2">
        <v>35</v>
      </c>
      <c r="F224" s="2">
        <v>17</v>
      </c>
      <c r="G224" s="2">
        <v>25</v>
      </c>
      <c r="H224" s="2">
        <v>398</v>
      </c>
      <c r="I224" s="2">
        <v>37</v>
      </c>
      <c r="J224" s="35">
        <v>0.94</v>
      </c>
      <c r="K224" s="3">
        <f>VLOOKUP(Table4[[#This Row],[Date]],Table1[#All],13,FALSE)</f>
        <v>0.15003704647287197</v>
      </c>
      <c r="L224" s="3">
        <v>3.0000029177763343E-2</v>
      </c>
      <c r="M224" s="3">
        <v>1.0235153324877899E-7</v>
      </c>
      <c r="N224" s="3">
        <v>7.1428502966190299E-2</v>
      </c>
      <c r="O224" s="3">
        <v>4.210469743739953E-2</v>
      </c>
    </row>
    <row r="225" spans="2:15" x14ac:dyDescent="0.3">
      <c r="B225" s="10">
        <v>43810</v>
      </c>
      <c r="C225" s="2">
        <v>384623</v>
      </c>
      <c r="D225" s="3">
        <v>0.18</v>
      </c>
      <c r="E225" s="2">
        <v>36</v>
      </c>
      <c r="F225" s="2">
        <v>20</v>
      </c>
      <c r="G225" s="2">
        <v>27</v>
      </c>
      <c r="H225" s="2">
        <v>397</v>
      </c>
      <c r="I225" s="2">
        <v>37</v>
      </c>
      <c r="J225" s="35">
        <v>0.94</v>
      </c>
      <c r="K225" s="3">
        <f>VLOOKUP(Table4[[#This Row],[Date]],Table1[#All],13,FALSE)</f>
        <v>-6.7176289013204826E-2</v>
      </c>
      <c r="L225" s="3">
        <v>-5.8252395736066442E-2</v>
      </c>
      <c r="M225" s="3">
        <v>2.0201932494485986E-2</v>
      </c>
      <c r="N225" s="3">
        <v>2.1052508213992516E-2</v>
      </c>
      <c r="O225" s="3">
        <v>-5.825199668931158E-2</v>
      </c>
    </row>
    <row r="226" spans="2:15" x14ac:dyDescent="0.3">
      <c r="B226" s="10">
        <v>43772</v>
      </c>
      <c r="C226" s="2">
        <v>404029</v>
      </c>
      <c r="D226" s="3">
        <v>0.19</v>
      </c>
      <c r="E226" s="2">
        <v>32</v>
      </c>
      <c r="F226" s="2">
        <v>19</v>
      </c>
      <c r="G226" s="2">
        <v>26</v>
      </c>
      <c r="H226" s="2">
        <v>390</v>
      </c>
      <c r="I226" s="2">
        <v>37</v>
      </c>
      <c r="J226" s="35">
        <v>0.94</v>
      </c>
      <c r="K226" s="3">
        <f>VLOOKUP(Table4[[#This Row],[Date]],Table1[#All],13,FALSE)</f>
        <v>2.14525645157293E-2</v>
      </c>
      <c r="L226" s="3">
        <v>-1.9417420463751389E-2</v>
      </c>
      <c r="M226" s="3">
        <v>-1.6810608094441903E-7</v>
      </c>
      <c r="N226" s="3">
        <v>-3.9604103081355313E-2</v>
      </c>
      <c r="O226" s="3">
        <v>2.0833392678552221E-2</v>
      </c>
    </row>
    <row r="227" spans="2:15" x14ac:dyDescent="0.3">
      <c r="B227" s="10">
        <v>43678</v>
      </c>
      <c r="C227" s="2">
        <v>386768</v>
      </c>
      <c r="D227" s="3">
        <v>0.19</v>
      </c>
      <c r="E227" s="2">
        <v>32</v>
      </c>
      <c r="F227" s="2">
        <v>20</v>
      </c>
      <c r="G227" s="2">
        <v>25</v>
      </c>
      <c r="H227" s="2">
        <v>384</v>
      </c>
      <c r="I227" s="2">
        <v>37</v>
      </c>
      <c r="J227" s="35">
        <v>0.94</v>
      </c>
      <c r="K227" s="3">
        <f>VLOOKUP(Table4[[#This Row],[Date]],Table1[#All],13,FALSE)</f>
        <v>0.16231751902245817</v>
      </c>
      <c r="L227" s="3">
        <v>-1.9047568269251136E-2</v>
      </c>
      <c r="M227" s="3">
        <v>4.0816447291996294E-2</v>
      </c>
      <c r="N227" s="3">
        <v>9.8037352878941331E-3</v>
      </c>
      <c r="O227" s="3">
        <v>4.9999629815369762E-2</v>
      </c>
    </row>
    <row r="228" spans="2:15" x14ac:dyDescent="0.3">
      <c r="B228" s="10">
        <v>43489</v>
      </c>
      <c r="C228" s="2">
        <v>404477</v>
      </c>
      <c r="D228" s="3">
        <v>0.17</v>
      </c>
      <c r="E228" s="2">
        <v>33</v>
      </c>
      <c r="F228" s="2">
        <v>19</v>
      </c>
      <c r="G228" s="2">
        <v>30</v>
      </c>
      <c r="H228" s="2">
        <v>383</v>
      </c>
      <c r="I228" s="2">
        <v>37</v>
      </c>
      <c r="J228" s="35">
        <v>0.94</v>
      </c>
      <c r="K228" s="3">
        <f>VLOOKUP(Table4[[#This Row],[Date]],Table1[#All],13,FALSE)</f>
        <v>-0.17516574129721951</v>
      </c>
      <c r="L228" s="3">
        <v>-5.9406076379929673E-2</v>
      </c>
      <c r="M228" s="3">
        <v>-1.0416453034120865E-2</v>
      </c>
      <c r="N228" s="3">
        <v>1.0308630771063809E-2</v>
      </c>
      <c r="O228" s="3">
        <v>-4.9019507524496131E-2</v>
      </c>
    </row>
    <row r="229" spans="2:15" x14ac:dyDescent="0.3">
      <c r="B229" s="10">
        <v>43606</v>
      </c>
      <c r="C229" s="2">
        <v>397624</v>
      </c>
      <c r="D229" s="3">
        <v>0.18</v>
      </c>
      <c r="E229" s="2">
        <v>35</v>
      </c>
      <c r="F229" s="2">
        <v>21</v>
      </c>
      <c r="G229" s="2">
        <v>25</v>
      </c>
      <c r="H229" s="2">
        <v>380</v>
      </c>
      <c r="I229" s="2">
        <v>37</v>
      </c>
      <c r="J229" s="35">
        <v>0.94</v>
      </c>
      <c r="K229" s="3">
        <f>VLOOKUP(Table4[[#This Row],[Date]],Table1[#All],13,FALSE)</f>
        <v>-0.13879450075185029</v>
      </c>
      <c r="L229" s="3">
        <v>-2.9999970737378256E-2</v>
      </c>
      <c r="M229" s="3">
        <v>-1.0000014377761879E-2</v>
      </c>
      <c r="N229" s="3">
        <v>-6.7307818196163272E-2</v>
      </c>
      <c r="O229" s="3">
        <v>-1.9802477224453052E-2</v>
      </c>
    </row>
    <row r="230" spans="2:15" x14ac:dyDescent="0.3">
      <c r="B230" s="10">
        <v>43494</v>
      </c>
      <c r="C230" s="2">
        <v>274777</v>
      </c>
      <c r="D230" s="3">
        <v>0.17</v>
      </c>
      <c r="E230" s="2">
        <v>31</v>
      </c>
      <c r="F230" s="2">
        <v>22</v>
      </c>
      <c r="G230" s="2">
        <v>25</v>
      </c>
      <c r="H230" s="2">
        <v>376</v>
      </c>
      <c r="I230" s="2">
        <v>37</v>
      </c>
      <c r="J230" s="35">
        <v>0.94</v>
      </c>
      <c r="K230" s="44">
        <f>VLOOKUP(Table4[[#This Row],[Date]],Table1[#All],13,FALSE)</f>
        <v>-0.71708723442563915</v>
      </c>
      <c r="L230" s="3">
        <v>-0.54807690946756116</v>
      </c>
      <c r="M230" s="3">
        <v>8.3332559140494533E-2</v>
      </c>
      <c r="N230" s="3">
        <v>2.0618417861274718E-2</v>
      </c>
      <c r="O230" s="3">
        <v>-4.9019317183025657E-2</v>
      </c>
    </row>
    <row r="231" spans="2:15" x14ac:dyDescent="0.3">
      <c r="B231" s="10">
        <v>43671</v>
      </c>
      <c r="C231" s="2">
        <v>392465</v>
      </c>
      <c r="D231" s="3">
        <v>0.19</v>
      </c>
      <c r="E231" s="2">
        <v>31</v>
      </c>
      <c r="F231" s="2">
        <v>21</v>
      </c>
      <c r="G231" s="2">
        <v>27</v>
      </c>
      <c r="H231" s="2">
        <v>373</v>
      </c>
      <c r="I231" s="2">
        <v>37</v>
      </c>
      <c r="J231" s="35">
        <v>0.94</v>
      </c>
      <c r="K231" s="3">
        <f>VLOOKUP(Table4[[#This Row],[Date]],Table1[#All],13,FALSE)</f>
        <v>-0.10337316478461622</v>
      </c>
      <c r="L231" s="3">
        <v>9.6153697954910466E-3</v>
      </c>
      <c r="M231" s="3">
        <v>2.0833271930895458E-2</v>
      </c>
      <c r="N231" s="3">
        <v>-2.8571802836935722E-2</v>
      </c>
      <c r="O231" s="3">
        <v>-3.8461168377245114E-2</v>
      </c>
    </row>
    <row r="232" spans="2:15" x14ac:dyDescent="0.3">
      <c r="B232" s="10">
        <v>43664</v>
      </c>
      <c r="C232" s="2">
        <v>395874</v>
      </c>
      <c r="D232" s="3">
        <v>0.17</v>
      </c>
      <c r="E232" s="2">
        <v>36</v>
      </c>
      <c r="F232" s="2">
        <v>18</v>
      </c>
      <c r="G232" s="2">
        <v>29</v>
      </c>
      <c r="H232" s="2">
        <v>372</v>
      </c>
      <c r="I232" s="2">
        <v>37</v>
      </c>
      <c r="J232" s="35">
        <v>0.94</v>
      </c>
      <c r="K232" s="3">
        <f>VLOOKUP(Table4[[#This Row],[Date]],Table1[#All],13,FALSE)</f>
        <v>7.9780559580538757E-2</v>
      </c>
      <c r="L232" s="3">
        <v>5.0505003059462039E-2</v>
      </c>
      <c r="M232" s="3">
        <v>-4.9504783649126138E-2</v>
      </c>
      <c r="N232" s="3">
        <v>2.9411775787385963E-2</v>
      </c>
      <c r="O232" s="3">
        <v>1.9608244703647637E-2</v>
      </c>
    </row>
    <row r="233" spans="2:15" x14ac:dyDescent="0.3">
      <c r="B233" s="10">
        <v>43704</v>
      </c>
      <c r="C233" s="2">
        <v>405258</v>
      </c>
      <c r="D233" s="3">
        <v>0.19</v>
      </c>
      <c r="E233" s="2">
        <v>39</v>
      </c>
      <c r="F233" s="2">
        <v>22</v>
      </c>
      <c r="G233" s="2">
        <v>29</v>
      </c>
      <c r="H233" s="2">
        <v>361</v>
      </c>
      <c r="I233" s="2">
        <v>37</v>
      </c>
      <c r="J233" s="35">
        <v>0.94</v>
      </c>
      <c r="K233" s="3">
        <f>VLOOKUP(Table4[[#This Row],[Date]],Table1[#All],13,FALSE)</f>
        <v>-0.17374224227100332</v>
      </c>
      <c r="L233" s="3">
        <v>-8.571418782445428E-2</v>
      </c>
      <c r="M233" s="3">
        <v>-2.0000044474226653E-2</v>
      </c>
      <c r="N233" s="3">
        <v>-9.8040790167961411E-3</v>
      </c>
      <c r="O233" s="3">
        <v>-2.0202060424429513E-2</v>
      </c>
    </row>
    <row r="234" spans="2:15" x14ac:dyDescent="0.3">
      <c r="B234" s="10">
        <v>43531</v>
      </c>
      <c r="C234" s="2">
        <v>398003</v>
      </c>
      <c r="D234" s="3">
        <v>0.19</v>
      </c>
      <c r="E234" s="2">
        <v>31</v>
      </c>
      <c r="F234" s="2">
        <v>18</v>
      </c>
      <c r="G234" s="2">
        <v>29</v>
      </c>
      <c r="H234" s="2">
        <v>350</v>
      </c>
      <c r="I234" s="2">
        <v>37</v>
      </c>
      <c r="J234" s="35">
        <v>0.94</v>
      </c>
      <c r="K234" s="3">
        <f>VLOOKUP(Table4[[#This Row],[Date]],Table1[#All],13,FALSE)</f>
        <v>-0.13097833046398133</v>
      </c>
      <c r="L234" s="3">
        <v>-6.8627387776377669E-2</v>
      </c>
      <c r="M234" s="3">
        <v>-1.5999554037193775E-7</v>
      </c>
      <c r="N234" s="3">
        <v>-2.0202153149615265E-2</v>
      </c>
      <c r="O234" s="3">
        <v>-9.6149438342155724E-3</v>
      </c>
    </row>
    <row r="235" spans="2:15" x14ac:dyDescent="0.3">
      <c r="B235" s="10">
        <v>43736</v>
      </c>
      <c r="C235" s="2">
        <v>406277</v>
      </c>
      <c r="D235" s="3">
        <v>0.19</v>
      </c>
      <c r="E235" s="2">
        <v>38</v>
      </c>
      <c r="F235" s="2">
        <v>17</v>
      </c>
      <c r="G235" s="2">
        <v>30</v>
      </c>
      <c r="H235" s="2">
        <v>397</v>
      </c>
      <c r="I235" s="2">
        <v>36</v>
      </c>
      <c r="J235" s="35">
        <v>0.94</v>
      </c>
      <c r="K235" s="3">
        <f>VLOOKUP(Table4[[#This Row],[Date]],Table1[#All],13,FALSE)</f>
        <v>7.4326534989770598E-2</v>
      </c>
      <c r="L235" s="3">
        <v>4.1666619685372552E-2</v>
      </c>
      <c r="M235" s="3">
        <v>-9.9009974592395578E-3</v>
      </c>
      <c r="N235" s="3">
        <v>5.2631872145051162E-2</v>
      </c>
      <c r="O235" s="3">
        <v>-1.0416565737968786E-2</v>
      </c>
    </row>
    <row r="236" spans="2:15" x14ac:dyDescent="0.3">
      <c r="B236" s="10">
        <v>43621</v>
      </c>
      <c r="C236" s="2">
        <v>389074</v>
      </c>
      <c r="D236" s="3">
        <v>0.18</v>
      </c>
      <c r="E236" s="2">
        <v>30</v>
      </c>
      <c r="F236" s="2">
        <v>21</v>
      </c>
      <c r="G236" s="2">
        <v>30</v>
      </c>
      <c r="H236" s="2">
        <v>375</v>
      </c>
      <c r="I236" s="2">
        <v>36</v>
      </c>
      <c r="J236" s="35">
        <v>0.94</v>
      </c>
      <c r="K236" s="3">
        <f>VLOOKUP(Table4[[#This Row],[Date]],Table1[#All],13,FALSE)</f>
        <v>-1.9079437767929863E-2</v>
      </c>
      <c r="L236" s="3">
        <v>-2.9411624949602699E-2</v>
      </c>
      <c r="M236" s="3">
        <v>-3.9215975714460005E-2</v>
      </c>
      <c r="N236" s="3">
        <v>-1.0204314563600159E-2</v>
      </c>
      <c r="O236" s="3">
        <v>-1.9802009083936811E-2</v>
      </c>
    </row>
    <row r="237" spans="2:15" x14ac:dyDescent="0.3">
      <c r="B237" s="10">
        <v>43517</v>
      </c>
      <c r="C237" s="2">
        <v>390285</v>
      </c>
      <c r="D237" s="3">
        <v>0.18</v>
      </c>
      <c r="E237" s="2">
        <v>36</v>
      </c>
      <c r="F237" s="2">
        <v>22</v>
      </c>
      <c r="G237" s="2">
        <v>26</v>
      </c>
      <c r="H237" s="2">
        <v>373</v>
      </c>
      <c r="I237" s="2">
        <v>36</v>
      </c>
      <c r="J237" s="35">
        <v>0.94</v>
      </c>
      <c r="K237" s="3">
        <f>VLOOKUP(Table4[[#This Row],[Date]],Table1[#All],13,FALSE)</f>
        <v>-3.019825251518482E-2</v>
      </c>
      <c r="L237" s="3">
        <v>-1.0309191825908059E-2</v>
      </c>
      <c r="M237" s="3">
        <v>1.0526312613097444E-2</v>
      </c>
      <c r="N237" s="3">
        <v>6.1855754194577228E-2</v>
      </c>
      <c r="O237" s="3">
        <v>-5.8252984944091146E-2</v>
      </c>
    </row>
    <row r="238" spans="2:15" x14ac:dyDescent="0.3">
      <c r="B238" s="10">
        <v>43582</v>
      </c>
      <c r="C238" s="2">
        <v>388059</v>
      </c>
      <c r="D238" s="3">
        <v>0.19</v>
      </c>
      <c r="E238" s="2">
        <v>31</v>
      </c>
      <c r="F238" s="2">
        <v>20</v>
      </c>
      <c r="G238" s="2">
        <v>29</v>
      </c>
      <c r="H238" s="2">
        <v>366</v>
      </c>
      <c r="I238" s="2">
        <v>36</v>
      </c>
      <c r="J238" s="35">
        <v>0.94</v>
      </c>
      <c r="K238" s="3">
        <f>VLOOKUP(Table4[[#This Row],[Date]],Table1[#All],13,FALSE)</f>
        <v>9.246269927953743E-2</v>
      </c>
      <c r="L238" s="3">
        <v>-1.9417510621078882E-2</v>
      </c>
      <c r="M238" s="3">
        <v>-3.9603746666213469E-2</v>
      </c>
      <c r="N238" s="3">
        <v>0.10526341329162103</v>
      </c>
      <c r="O238" s="3">
        <v>-1.0417222324961006E-2</v>
      </c>
    </row>
    <row r="239" spans="2:15" x14ac:dyDescent="0.3">
      <c r="B239" s="10">
        <v>43550</v>
      </c>
      <c r="C239" s="2">
        <v>395869</v>
      </c>
      <c r="D239" s="3">
        <v>0.17</v>
      </c>
      <c r="E239" s="2">
        <v>39</v>
      </c>
      <c r="F239" s="2">
        <v>18</v>
      </c>
      <c r="G239" s="2">
        <v>25</v>
      </c>
      <c r="H239" s="2">
        <v>366</v>
      </c>
      <c r="I239" s="2">
        <v>36</v>
      </c>
      <c r="J239" s="35">
        <v>0.94</v>
      </c>
      <c r="K239" s="42">
        <f>VLOOKUP(Table4[[#This Row],[Date]],Table1[#All],13,FALSE)</f>
        <v>0.77964973472889199</v>
      </c>
      <c r="L239" s="3">
        <v>-6.6666608611452793E-2</v>
      </c>
      <c r="M239" s="3">
        <v>-4.7619227486649485E-2</v>
      </c>
      <c r="N239" s="3">
        <v>-4.8076697021672166E-2</v>
      </c>
      <c r="O239" s="3">
        <v>1.2127650047192211</v>
      </c>
    </row>
    <row r="240" spans="2:15" x14ac:dyDescent="0.3">
      <c r="B240" s="10">
        <v>43630</v>
      </c>
      <c r="C240" s="2">
        <v>404518</v>
      </c>
      <c r="D240" s="3">
        <v>0.18</v>
      </c>
      <c r="E240" s="2">
        <v>36</v>
      </c>
      <c r="F240" s="2">
        <v>20</v>
      </c>
      <c r="G240" s="2">
        <v>30</v>
      </c>
      <c r="H240" s="2">
        <v>393</v>
      </c>
      <c r="I240" s="2">
        <v>35</v>
      </c>
      <c r="J240" s="35">
        <v>0.94</v>
      </c>
      <c r="K240" s="3">
        <f>VLOOKUP(Table4[[#This Row],[Date]],Table1[#All],13,FALSE)</f>
        <v>-4.8281170173087862E-2</v>
      </c>
      <c r="L240" s="3">
        <v>-6.6649812446861745E-8</v>
      </c>
      <c r="M240" s="3">
        <v>-5.7692294464007032E-2</v>
      </c>
      <c r="N240" s="3">
        <v>3.1250033830361179E-2</v>
      </c>
      <c r="O240" s="3">
        <v>-7.7669670196110929E-2</v>
      </c>
    </row>
    <row r="241" spans="2:15" x14ac:dyDescent="0.3">
      <c r="B241" s="10">
        <v>43649</v>
      </c>
      <c r="C241" s="2">
        <v>390781</v>
      </c>
      <c r="D241" s="3">
        <v>0.17</v>
      </c>
      <c r="E241" s="2">
        <v>39</v>
      </c>
      <c r="F241" s="2">
        <v>20</v>
      </c>
      <c r="G241" s="2">
        <v>30</v>
      </c>
      <c r="H241" s="2">
        <v>385</v>
      </c>
      <c r="I241" s="2">
        <v>35</v>
      </c>
      <c r="J241" s="35">
        <v>0.94</v>
      </c>
      <c r="K241" s="3">
        <f>VLOOKUP(Table4[[#This Row],[Date]],Table1[#All],13,FALSE)</f>
        <v>0.10412438387938527</v>
      </c>
      <c r="L241" s="3">
        <v>1.9417408545137738E-2</v>
      </c>
      <c r="M241" s="3">
        <v>2.0618607695191526E-2</v>
      </c>
      <c r="N241" s="3">
        <v>4.0403846127417875E-2</v>
      </c>
      <c r="O241" s="3">
        <v>3.0000817632066079E-2</v>
      </c>
    </row>
    <row r="242" spans="2:15" x14ac:dyDescent="0.3">
      <c r="B242" s="10">
        <v>43656</v>
      </c>
      <c r="C242" s="2">
        <v>388864</v>
      </c>
      <c r="D242" s="3">
        <v>0.19</v>
      </c>
      <c r="E242" s="2">
        <v>40</v>
      </c>
      <c r="F242" s="2">
        <v>22</v>
      </c>
      <c r="G242" s="2">
        <v>29</v>
      </c>
      <c r="H242" s="2">
        <v>382</v>
      </c>
      <c r="I242" s="2">
        <v>35</v>
      </c>
      <c r="J242" s="35">
        <v>0.94</v>
      </c>
      <c r="K242" s="3">
        <f>VLOOKUP(Table4[[#This Row],[Date]],Table1[#All],13,FALSE)</f>
        <v>3.0106953334427589E-2</v>
      </c>
      <c r="L242" s="3">
        <v>-2.8571419800732412E-2</v>
      </c>
      <c r="M242" s="3">
        <v>4.0404018470755698E-2</v>
      </c>
      <c r="N242" s="3">
        <v>9.7092133602276753E-3</v>
      </c>
      <c r="O242" s="3">
        <v>-1.9417860529610587E-2</v>
      </c>
    </row>
    <row r="243" spans="2:15" x14ac:dyDescent="0.3">
      <c r="B243" s="10">
        <v>43586</v>
      </c>
      <c r="C243" s="2">
        <v>410255</v>
      </c>
      <c r="D243" s="3">
        <v>0.18</v>
      </c>
      <c r="E243" s="2">
        <v>40</v>
      </c>
      <c r="F243" s="2">
        <v>18</v>
      </c>
      <c r="G243" s="2">
        <v>27</v>
      </c>
      <c r="H243" s="2">
        <v>378</v>
      </c>
      <c r="I243" s="2">
        <v>35</v>
      </c>
      <c r="J243" s="35">
        <v>0.94</v>
      </c>
      <c r="K243" s="3">
        <f>VLOOKUP(Table4[[#This Row],[Date]],Table1[#All],13,FALSE)</f>
        <v>-1.1071457346926161E-2</v>
      </c>
      <c r="L243" s="3">
        <v>-7.6190471178649188E-2</v>
      </c>
      <c r="M243" s="3">
        <v>9.803783250699194E-3</v>
      </c>
      <c r="N243" s="3">
        <v>-1.9230540869267343E-2</v>
      </c>
      <c r="O243" s="3">
        <v>2.9412051030555331E-2</v>
      </c>
    </row>
    <row r="244" spans="2:15" x14ac:dyDescent="0.3">
      <c r="B244" s="10">
        <v>43809</v>
      </c>
      <c r="C244" s="2">
        <v>408697</v>
      </c>
      <c r="D244" s="3">
        <v>0.18</v>
      </c>
      <c r="E244" s="2">
        <v>31</v>
      </c>
      <c r="F244" s="2">
        <v>19</v>
      </c>
      <c r="G244" s="2">
        <v>29</v>
      </c>
      <c r="H244" s="2">
        <v>370</v>
      </c>
      <c r="I244" s="2">
        <v>35</v>
      </c>
      <c r="J244" s="35">
        <v>0.94</v>
      </c>
      <c r="K244" s="3">
        <f>VLOOKUP(Table4[[#This Row],[Date]],Table1[#All],13,FALSE)</f>
        <v>-3.671571241047511E-2</v>
      </c>
      <c r="L244" s="3">
        <v>-6.7307788187726647E-2</v>
      </c>
      <c r="M244" s="3">
        <v>-2.8845982995050923E-2</v>
      </c>
      <c r="N244" s="3">
        <v>3.124997209510072E-2</v>
      </c>
      <c r="O244" s="3">
        <v>2.0137017098242893E-7</v>
      </c>
    </row>
    <row r="245" spans="2:15" x14ac:dyDescent="0.3">
      <c r="B245" s="10">
        <v>43570</v>
      </c>
      <c r="C245" s="2">
        <v>406139</v>
      </c>
      <c r="D245" s="3">
        <v>0.17</v>
      </c>
      <c r="E245" s="2">
        <v>31</v>
      </c>
      <c r="F245" s="2">
        <v>17</v>
      </c>
      <c r="G245" s="2">
        <v>26</v>
      </c>
      <c r="H245" s="2">
        <v>360</v>
      </c>
      <c r="I245" s="2">
        <v>35</v>
      </c>
      <c r="J245" s="35">
        <v>0.94</v>
      </c>
      <c r="K245" s="3">
        <f>VLOOKUP(Table4[[#This Row],[Date]],Table1[#All],13,FALSE)</f>
        <v>0.12600537470079898</v>
      </c>
      <c r="L245" s="3">
        <v>9.7087014499208646E-3</v>
      </c>
      <c r="M245" s="3">
        <v>5.1020563753471304E-2</v>
      </c>
      <c r="N245" s="3">
        <v>9.3750333925295637E-2</v>
      </c>
      <c r="O245" s="3">
        <v>-9.9014671949028132E-3</v>
      </c>
    </row>
    <row r="246" spans="2:15" x14ac:dyDescent="0.3">
      <c r="B246" s="10">
        <v>43509</v>
      </c>
      <c r="C246" s="2">
        <v>401381</v>
      </c>
      <c r="D246" s="3">
        <v>0.17</v>
      </c>
      <c r="E246" s="2">
        <v>32</v>
      </c>
      <c r="F246" s="2">
        <v>17</v>
      </c>
      <c r="G246" s="2">
        <v>30</v>
      </c>
      <c r="H246" s="2">
        <v>357</v>
      </c>
      <c r="I246" s="2">
        <v>35</v>
      </c>
      <c r="J246" s="35">
        <v>0.94</v>
      </c>
      <c r="K246" s="3">
        <f>VLOOKUP(Table4[[#This Row],[Date]],Table1[#All],13,FALSE)</f>
        <v>8.7452358707419409E-2</v>
      </c>
      <c r="L246" s="3">
        <v>-2.8846219452244637E-2</v>
      </c>
      <c r="M246" s="3">
        <v>2.99997604628639E-2</v>
      </c>
      <c r="N246" s="3">
        <v>7.3684674233033265E-2</v>
      </c>
      <c r="O246" s="3">
        <v>-3.8095487737340172E-2</v>
      </c>
    </row>
    <row r="247" spans="2:15" x14ac:dyDescent="0.3">
      <c r="B247" s="10">
        <v>43575</v>
      </c>
      <c r="C247" s="2">
        <v>384256</v>
      </c>
      <c r="D247" s="3">
        <v>0.18</v>
      </c>
      <c r="E247" s="2">
        <v>35</v>
      </c>
      <c r="F247" s="2">
        <v>17</v>
      </c>
      <c r="G247" s="2">
        <v>29</v>
      </c>
      <c r="H247" s="2">
        <v>395</v>
      </c>
      <c r="I247" s="2">
        <v>34</v>
      </c>
      <c r="J247" s="35">
        <v>0.94</v>
      </c>
      <c r="K247" s="3">
        <f>VLOOKUP(Table4[[#This Row],[Date]],Table1[#All],13,FALSE)</f>
        <v>-1.3246855591761975E-3</v>
      </c>
      <c r="L247" s="3">
        <v>1.9801964227286417E-2</v>
      </c>
      <c r="M247" s="3">
        <v>9.9998220177808239E-3</v>
      </c>
      <c r="N247" s="3">
        <v>-4.999990239724228E-2</v>
      </c>
      <c r="O247" s="3">
        <v>-1.0309145064803404E-2</v>
      </c>
    </row>
    <row r="248" spans="2:15" x14ac:dyDescent="0.3">
      <c r="B248" s="10">
        <v>43787</v>
      </c>
      <c r="C248" s="2">
        <v>398199</v>
      </c>
      <c r="D248" s="3">
        <v>0.18</v>
      </c>
      <c r="E248" s="2">
        <v>37</v>
      </c>
      <c r="F248" s="2">
        <v>22</v>
      </c>
      <c r="G248" s="2">
        <v>26</v>
      </c>
      <c r="H248" s="2">
        <v>385</v>
      </c>
      <c r="I248" s="2">
        <v>34</v>
      </c>
      <c r="J248" s="35">
        <v>0.94</v>
      </c>
      <c r="K248" s="3">
        <f>VLOOKUP(Table4[[#This Row],[Date]],Table1[#All],13,FALSE)</f>
        <v>0.17109664681616077</v>
      </c>
      <c r="L248" s="3">
        <v>2.9411730517910906E-2</v>
      </c>
      <c r="M248" s="3">
        <v>1.0526321007173767E-2</v>
      </c>
      <c r="N248" s="3">
        <v>1.941709549946502E-2</v>
      </c>
      <c r="O248" s="3">
        <v>4.1237943678750888E-2</v>
      </c>
    </row>
    <row r="249" spans="2:15" x14ac:dyDescent="0.3">
      <c r="B249" s="10">
        <v>43585</v>
      </c>
      <c r="C249" s="2">
        <v>405172</v>
      </c>
      <c r="D249" s="3">
        <v>0.17</v>
      </c>
      <c r="E249" s="2">
        <v>33</v>
      </c>
      <c r="F249" s="2">
        <v>19</v>
      </c>
      <c r="G249" s="2">
        <v>27</v>
      </c>
      <c r="H249" s="2">
        <v>380</v>
      </c>
      <c r="I249" s="2">
        <v>34</v>
      </c>
      <c r="J249" s="35">
        <v>0.94</v>
      </c>
      <c r="K249" s="3">
        <f>VLOOKUP(Table4[[#This Row],[Date]],Table1[#All],13,FALSE)</f>
        <v>8.5294138133996444E-2</v>
      </c>
      <c r="L249" s="3">
        <v>6.3157966519865383E-2</v>
      </c>
      <c r="M249" s="3">
        <v>5.2083305071124686E-2</v>
      </c>
      <c r="N249" s="3">
        <v>-7.7669435763735639E-2</v>
      </c>
      <c r="O249" s="3">
        <v>3.0302602348566854E-2</v>
      </c>
    </row>
    <row r="250" spans="2:15" x14ac:dyDescent="0.3">
      <c r="B250" s="10">
        <v>43576</v>
      </c>
      <c r="C250" s="2">
        <v>405625</v>
      </c>
      <c r="D250" s="3">
        <v>0.17</v>
      </c>
      <c r="E250" s="2">
        <v>34</v>
      </c>
      <c r="F250" s="2">
        <v>18</v>
      </c>
      <c r="G250" s="2">
        <v>25</v>
      </c>
      <c r="H250" s="2">
        <v>380</v>
      </c>
      <c r="I250" s="2">
        <v>34</v>
      </c>
      <c r="J250" s="35">
        <v>0.94</v>
      </c>
      <c r="K250" s="3">
        <f>VLOOKUP(Table4[[#This Row],[Date]],Table1[#All],13,FALSE)</f>
        <v>-3.0611356968823777E-4</v>
      </c>
      <c r="L250" s="3">
        <v>3.0000037740002261E-2</v>
      </c>
      <c r="M250" s="3">
        <v>-9.6153237985004969E-3</v>
      </c>
      <c r="N250" s="3">
        <v>-2.0000179299764054E-2</v>
      </c>
      <c r="O250" s="3">
        <v>-2.5953342086548759E-7</v>
      </c>
    </row>
    <row r="251" spans="2:15" x14ac:dyDescent="0.3">
      <c r="B251" s="10">
        <v>43507</v>
      </c>
      <c r="C251" s="2">
        <v>393294</v>
      </c>
      <c r="D251" s="3">
        <v>0.17</v>
      </c>
      <c r="E251" s="2">
        <v>33</v>
      </c>
      <c r="F251" s="2">
        <v>20</v>
      </c>
      <c r="G251" s="2">
        <v>25</v>
      </c>
      <c r="H251" s="2">
        <v>375</v>
      </c>
      <c r="I251" s="2">
        <v>34</v>
      </c>
      <c r="J251" s="35">
        <v>0.94</v>
      </c>
      <c r="K251" s="3">
        <f>VLOOKUP(Table4[[#This Row],[Date]],Table1[#All],13,FALSE)</f>
        <v>8.2977972200451333E-2</v>
      </c>
      <c r="L251" s="3">
        <v>1.1862914450766482E-7</v>
      </c>
      <c r="M251" s="3">
        <v>1.0100805642443422E-2</v>
      </c>
      <c r="N251" s="3">
        <v>9.9010203298601773E-3</v>
      </c>
      <c r="O251" s="3">
        <v>1.0101216045851791E-2</v>
      </c>
    </row>
    <row r="252" spans="2:15" x14ac:dyDescent="0.3">
      <c r="B252" s="10">
        <v>43503</v>
      </c>
      <c r="C252" s="2">
        <v>406748</v>
      </c>
      <c r="D252" s="3">
        <v>0.17</v>
      </c>
      <c r="E252" s="2">
        <v>30</v>
      </c>
      <c r="F252" s="2">
        <v>20</v>
      </c>
      <c r="G252" s="2">
        <v>29</v>
      </c>
      <c r="H252" s="2">
        <v>359</v>
      </c>
      <c r="I252" s="2">
        <v>34</v>
      </c>
      <c r="J252" s="35">
        <v>0.94</v>
      </c>
      <c r="K252" s="3">
        <f>VLOOKUP(Table4[[#This Row],[Date]],Table1[#All],13,FALSE)</f>
        <v>8.3990469010527091E-2</v>
      </c>
      <c r="L252" s="3">
        <v>-2.941172570339956E-2</v>
      </c>
      <c r="M252" s="3">
        <v>-9.9008002323367483E-3</v>
      </c>
      <c r="N252" s="3">
        <v>4.1237038355001587E-2</v>
      </c>
      <c r="O252" s="3">
        <v>1.9607813013118536E-2</v>
      </c>
    </row>
    <row r="253" spans="2:15" x14ac:dyDescent="0.3">
      <c r="B253" s="10">
        <v>43777</v>
      </c>
      <c r="C253" s="2">
        <v>403572</v>
      </c>
      <c r="D253" s="3">
        <v>0.19</v>
      </c>
      <c r="E253" s="2">
        <v>31</v>
      </c>
      <c r="F253" s="2">
        <v>17</v>
      </c>
      <c r="G253" s="2">
        <v>26</v>
      </c>
      <c r="H253" s="2">
        <v>352</v>
      </c>
      <c r="I253" s="2">
        <v>34</v>
      </c>
      <c r="J253" s="35">
        <v>0.94</v>
      </c>
      <c r="K253" s="3">
        <f>VLOOKUP(Table4[[#This Row],[Date]],Table1[#All],13,FALSE)</f>
        <v>-3.0024016065268277E-2</v>
      </c>
      <c r="L253" s="3">
        <v>1.041675732169578E-2</v>
      </c>
      <c r="M253" s="3">
        <v>-1.9230747220690514E-2</v>
      </c>
      <c r="N253" s="3">
        <v>-7.7670184488838667E-2</v>
      </c>
      <c r="O253" s="3">
        <v>6.1224703616036491E-2</v>
      </c>
    </row>
    <row r="254" spans="2:15" x14ac:dyDescent="0.3">
      <c r="B254" s="10">
        <v>43775</v>
      </c>
      <c r="C254" s="2">
        <v>384987</v>
      </c>
      <c r="D254" s="3">
        <v>0.18</v>
      </c>
      <c r="E254" s="2">
        <v>34</v>
      </c>
      <c r="F254" s="2">
        <v>19</v>
      </c>
      <c r="G254" s="2">
        <v>25</v>
      </c>
      <c r="H254" s="2">
        <v>394</v>
      </c>
      <c r="I254" s="2">
        <v>33</v>
      </c>
      <c r="J254" s="35">
        <v>0.94</v>
      </c>
      <c r="K254" s="3">
        <f>VLOOKUP(Table4[[#This Row],[Date]],Table1[#All],13,FALSE)</f>
        <v>-0.15543983474545175</v>
      </c>
      <c r="L254" s="3">
        <v>-9.5238078363256706E-2</v>
      </c>
      <c r="M254" s="3">
        <v>-3.8835279898416175E-2</v>
      </c>
      <c r="N254" s="3">
        <v>3.1249873696809649E-2</v>
      </c>
      <c r="O254" s="3">
        <v>-5.8252340903947375E-2</v>
      </c>
    </row>
    <row r="255" spans="2:15" x14ac:dyDescent="0.3">
      <c r="B255" s="34">
        <v>43487</v>
      </c>
      <c r="C255" s="2">
        <v>383015</v>
      </c>
      <c r="D255" s="3">
        <v>0.18</v>
      </c>
      <c r="E255" s="2">
        <v>35</v>
      </c>
      <c r="F255" s="2">
        <v>17</v>
      </c>
      <c r="G255" s="2">
        <v>28</v>
      </c>
      <c r="H255" s="2">
        <v>379</v>
      </c>
      <c r="I255" s="2">
        <v>33</v>
      </c>
      <c r="J255" s="35">
        <v>0.94</v>
      </c>
      <c r="K255" s="42">
        <f>VLOOKUP(Table4[[#This Row],[Date]],Table1[#All],13,FALSE)</f>
        <v>0.85430485686646174</v>
      </c>
      <c r="L255" s="3">
        <v>9.4736969696082918E-2</v>
      </c>
      <c r="M255" s="3">
        <v>-4.9505089835207738E-2</v>
      </c>
      <c r="N255" s="3">
        <v>-2.0202279960467306E-2</v>
      </c>
      <c r="O255" s="3">
        <v>3.0303326173652723E-2</v>
      </c>
    </row>
    <row r="256" spans="2:15" x14ac:dyDescent="0.3">
      <c r="B256" s="10">
        <v>43758</v>
      </c>
      <c r="C256" s="2">
        <v>392178</v>
      </c>
      <c r="D256" s="3">
        <v>0.19</v>
      </c>
      <c r="E256" s="2">
        <v>38</v>
      </c>
      <c r="F256" s="2">
        <v>22</v>
      </c>
      <c r="G256" s="2">
        <v>25</v>
      </c>
      <c r="H256" s="2">
        <v>361</v>
      </c>
      <c r="I256" s="2">
        <v>33</v>
      </c>
      <c r="J256" s="35">
        <v>0.94</v>
      </c>
      <c r="K256" s="3">
        <f>VLOOKUP(Table4[[#This Row],[Date]],Table1[#All],13,FALSE)</f>
        <v>9.4961025593371939E-3</v>
      </c>
      <c r="L256" s="3">
        <v>-2.8846100986529732E-2</v>
      </c>
      <c r="M256" s="3">
        <v>6.249990280134643E-2</v>
      </c>
      <c r="N256" s="3">
        <v>-3.03028787458135E-2</v>
      </c>
      <c r="O256" s="3">
        <v>1.9417510896918788E-2</v>
      </c>
    </row>
    <row r="257" spans="2:15" x14ac:dyDescent="0.3">
      <c r="B257" s="10">
        <v>43496</v>
      </c>
      <c r="C257" s="2">
        <v>393482</v>
      </c>
      <c r="D257" s="3">
        <v>0.18</v>
      </c>
      <c r="E257" s="2">
        <v>38</v>
      </c>
      <c r="F257" s="2">
        <v>18</v>
      </c>
      <c r="G257" s="2">
        <v>25</v>
      </c>
      <c r="H257" s="2">
        <v>354</v>
      </c>
      <c r="I257" s="2">
        <v>33</v>
      </c>
      <c r="J257" s="35">
        <v>0.94</v>
      </c>
      <c r="K257" s="42">
        <f>VLOOKUP(Table4[[#This Row],[Date]],Table1[#All],13,FALSE)</f>
        <v>0.20059441674862155</v>
      </c>
      <c r="L257" s="3">
        <v>7.3684246611135595E-2</v>
      </c>
      <c r="M257" s="3">
        <v>6.3157856336027773E-2</v>
      </c>
      <c r="N257" s="3">
        <v>-1.02037960165835E-2</v>
      </c>
      <c r="O257" s="3">
        <v>5.1546742098031562E-2</v>
      </c>
    </row>
    <row r="258" spans="2:15" x14ac:dyDescent="0.3">
      <c r="B258" s="10">
        <v>43797</v>
      </c>
      <c r="C258" s="2">
        <v>403521</v>
      </c>
      <c r="D258" s="3">
        <v>0.18</v>
      </c>
      <c r="E258" s="2">
        <v>33</v>
      </c>
      <c r="F258" s="2">
        <v>21</v>
      </c>
      <c r="G258" s="2">
        <v>28</v>
      </c>
      <c r="H258" s="2">
        <v>380</v>
      </c>
      <c r="I258" s="2">
        <v>32</v>
      </c>
      <c r="J258" s="35">
        <v>0.94</v>
      </c>
      <c r="K258" s="3">
        <f>VLOOKUP(Table4[[#This Row],[Date]],Table1[#All],13,FALSE)</f>
        <v>6.1489765635050153E-2</v>
      </c>
      <c r="L258" s="3">
        <v>1.0526357661139629E-2</v>
      </c>
      <c r="M258" s="3">
        <v>-6.7307696023802932E-2</v>
      </c>
      <c r="N258" s="3">
        <v>-2.9702636336148225E-2</v>
      </c>
      <c r="O258" s="3">
        <v>8.3332303566256982E-2</v>
      </c>
    </row>
    <row r="259" spans="2:15" x14ac:dyDescent="0.3">
      <c r="B259" s="10">
        <v>43760</v>
      </c>
      <c r="C259" s="2">
        <v>399709</v>
      </c>
      <c r="D259" s="3">
        <v>0.18</v>
      </c>
      <c r="E259" s="2">
        <v>37</v>
      </c>
      <c r="F259" s="2">
        <v>19</v>
      </c>
      <c r="G259" s="2">
        <v>29</v>
      </c>
      <c r="H259" s="2">
        <v>376</v>
      </c>
      <c r="I259" s="2">
        <v>32</v>
      </c>
      <c r="J259" s="35">
        <v>0.94</v>
      </c>
      <c r="K259" s="42">
        <f>VLOOKUP(Table4[[#This Row],[Date]],Table1[#All],13,FALSE)</f>
        <v>0.19867558485682779</v>
      </c>
      <c r="L259" s="3">
        <v>5.2631546112283933E-2</v>
      </c>
      <c r="M259" s="3">
        <v>1.0417003564739069E-2</v>
      </c>
      <c r="N259" s="3">
        <v>5.1546016338329892E-2</v>
      </c>
      <c r="O259" s="3">
        <v>8.2474603012231862E-2</v>
      </c>
    </row>
    <row r="260" spans="2:15" x14ac:dyDescent="0.3">
      <c r="B260" s="10">
        <v>43668</v>
      </c>
      <c r="C260" s="2">
        <v>385427</v>
      </c>
      <c r="D260" s="3">
        <v>0.19</v>
      </c>
      <c r="E260" s="2">
        <v>33</v>
      </c>
      <c r="F260" s="2">
        <v>17</v>
      </c>
      <c r="G260" s="2">
        <v>28</v>
      </c>
      <c r="H260" s="2">
        <v>372</v>
      </c>
      <c r="I260" s="2">
        <v>32</v>
      </c>
      <c r="J260" s="35">
        <v>0.94</v>
      </c>
      <c r="K260" s="3">
        <f>VLOOKUP(Table4[[#This Row],[Date]],Table1[#All],13,FALSE)</f>
        <v>-9.0266927359072824E-3</v>
      </c>
      <c r="L260" s="3">
        <v>-4.8076911036283532E-2</v>
      </c>
      <c r="M260" s="3">
        <v>-9.8479579824228836E-8</v>
      </c>
      <c r="N260" s="3">
        <v>2.0408731782935341E-2</v>
      </c>
      <c r="O260" s="3">
        <v>2.0201534074975935E-2</v>
      </c>
    </row>
    <row r="261" spans="2:15" x14ac:dyDescent="0.3">
      <c r="B261" s="10">
        <v>43661</v>
      </c>
      <c r="C261" s="2">
        <v>392725</v>
      </c>
      <c r="D261" s="3">
        <v>0.18</v>
      </c>
      <c r="E261" s="2">
        <v>39</v>
      </c>
      <c r="F261" s="2">
        <v>22</v>
      </c>
      <c r="G261" s="2">
        <v>27</v>
      </c>
      <c r="H261" s="2">
        <v>353</v>
      </c>
      <c r="I261" s="2">
        <v>32</v>
      </c>
      <c r="J261" s="35">
        <v>0.94</v>
      </c>
      <c r="K261" s="3">
        <f>VLOOKUP(Table4[[#This Row],[Date]],Table1[#All],13,FALSE)</f>
        <v>1.1029829667104307E-2</v>
      </c>
      <c r="L261" s="3">
        <v>5.0505124639288024E-2</v>
      </c>
      <c r="M261" s="3">
        <v>4.166675888758542E-2</v>
      </c>
      <c r="N261" s="3">
        <v>-5.7692385822921688E-2</v>
      </c>
      <c r="O261" s="3">
        <v>-2.9411464644936935E-2</v>
      </c>
    </row>
    <row r="262" spans="2:15" x14ac:dyDescent="0.3">
      <c r="B262" s="10">
        <v>43653</v>
      </c>
      <c r="C262" s="2">
        <v>402638</v>
      </c>
      <c r="D262" s="3">
        <v>0.18</v>
      </c>
      <c r="E262" s="2">
        <v>32</v>
      </c>
      <c r="F262" s="2">
        <v>21</v>
      </c>
      <c r="G262" s="2">
        <v>28</v>
      </c>
      <c r="H262" s="2">
        <v>352</v>
      </c>
      <c r="I262" s="2">
        <v>32</v>
      </c>
      <c r="J262" s="35">
        <v>0.94</v>
      </c>
      <c r="K262" s="3">
        <f>VLOOKUP(Table4[[#This Row],[Date]],Table1[#All],13,FALSE)</f>
        <v>-3.5684027560325182E-2</v>
      </c>
      <c r="L262" s="3">
        <v>5.2631560924996101E-2</v>
      </c>
      <c r="M262" s="3">
        <v>-3.8095240474528169E-2</v>
      </c>
      <c r="N262" s="3">
        <v>3.0928038333314589E-2</v>
      </c>
      <c r="O262" s="3">
        <v>-6.6666435022744497E-2</v>
      </c>
    </row>
    <row r="263" spans="2:15" x14ac:dyDescent="0.3">
      <c r="B263" s="10">
        <v>43798</v>
      </c>
      <c r="C263" s="2">
        <v>403130</v>
      </c>
      <c r="D263" s="3">
        <v>0.17</v>
      </c>
      <c r="E263" s="2">
        <v>39</v>
      </c>
      <c r="F263" s="2">
        <v>17</v>
      </c>
      <c r="G263" s="2">
        <v>28</v>
      </c>
      <c r="H263" s="2">
        <v>352</v>
      </c>
      <c r="I263" s="2">
        <v>32</v>
      </c>
      <c r="J263" s="35">
        <v>0.94</v>
      </c>
      <c r="K263" s="3">
        <f>VLOOKUP(Table4[[#This Row],[Date]],Table1[#All],13,FALSE)</f>
        <v>-0.1012419680467409</v>
      </c>
      <c r="L263" s="3">
        <v>5.1546391472929276E-2</v>
      </c>
      <c r="M263" s="3">
        <v>-5.7692226548376913E-2</v>
      </c>
      <c r="N263" s="3">
        <v>-4.7619514933925133E-2</v>
      </c>
      <c r="O263" s="3">
        <v>8.8568185274695566E-7</v>
      </c>
    </row>
    <row r="264" spans="2:15" x14ac:dyDescent="0.3">
      <c r="B264" s="10">
        <v>43766</v>
      </c>
      <c r="C264" s="2">
        <v>403354</v>
      </c>
      <c r="D264" s="3">
        <v>0.19</v>
      </c>
      <c r="E264" s="2">
        <v>31</v>
      </c>
      <c r="F264" s="2">
        <v>20</v>
      </c>
      <c r="G264" s="2">
        <v>28</v>
      </c>
      <c r="H264" s="2">
        <v>395</v>
      </c>
      <c r="I264" s="2">
        <v>31</v>
      </c>
      <c r="J264" s="35">
        <v>0.94</v>
      </c>
      <c r="K264" s="3">
        <f>VLOOKUP(Table4[[#This Row],[Date]],Table1[#All],13,FALSE)</f>
        <v>-0.16438069541208</v>
      </c>
      <c r="L264" s="3">
        <v>3.0000012084575367E-2</v>
      </c>
      <c r="M264" s="3">
        <v>-6.7307529363299645E-2</v>
      </c>
      <c r="N264" s="3">
        <v>-3.9603907025301477E-2</v>
      </c>
      <c r="O264" s="3">
        <v>-1.9607590899170857E-2</v>
      </c>
    </row>
    <row r="265" spans="2:15" x14ac:dyDescent="0.3">
      <c r="B265" s="10">
        <v>43479</v>
      </c>
      <c r="C265" s="2">
        <v>392554</v>
      </c>
      <c r="D265" s="3">
        <v>0.19</v>
      </c>
      <c r="E265" s="2">
        <v>36</v>
      </c>
      <c r="F265" s="2">
        <v>21</v>
      </c>
      <c r="G265" s="2">
        <v>27</v>
      </c>
      <c r="H265" s="2">
        <v>395</v>
      </c>
      <c r="I265" s="2">
        <v>31</v>
      </c>
      <c r="J265" s="35">
        <v>0.94</v>
      </c>
      <c r="K265" s="3">
        <f>VLOOKUP(Table4[[#This Row],[Date]],Table1[#All],13,FALSE)</f>
        <v>6.550933508024892E-2</v>
      </c>
      <c r="L265" s="3">
        <v>7.3684321880632897E-2</v>
      </c>
      <c r="M265" s="3">
        <v>1.0416682420020473E-2</v>
      </c>
      <c r="N265" s="3">
        <v>-7.6153691974667481E-7</v>
      </c>
      <c r="O265" s="3">
        <v>6.3158537067777409E-2</v>
      </c>
    </row>
    <row r="266" spans="2:15" x14ac:dyDescent="0.3">
      <c r="B266" s="10">
        <v>43719</v>
      </c>
      <c r="C266" s="2">
        <v>393437</v>
      </c>
      <c r="D266" s="3">
        <v>0.18</v>
      </c>
      <c r="E266" s="2">
        <v>40</v>
      </c>
      <c r="F266" s="2">
        <v>17</v>
      </c>
      <c r="G266" s="2">
        <v>26</v>
      </c>
      <c r="H266" s="2">
        <v>387</v>
      </c>
      <c r="I266" s="2">
        <v>31</v>
      </c>
      <c r="J266" s="35">
        <v>0.94</v>
      </c>
      <c r="K266" s="3">
        <f>VLOOKUP(Table4[[#This Row],[Date]],Table1[#All],13,FALSE)</f>
        <v>-4.9085629909993767E-2</v>
      </c>
      <c r="L266" s="3">
        <v>-4.0000151904839187E-2</v>
      </c>
      <c r="M266" s="3">
        <v>-2.9702616613799915E-2</v>
      </c>
      <c r="N266" s="3">
        <v>9.4736435044697309E-2</v>
      </c>
      <c r="O266" s="3">
        <v>-9.8037077006406514E-3</v>
      </c>
    </row>
    <row r="267" spans="2:15" x14ac:dyDescent="0.3">
      <c r="B267" s="10">
        <v>43709</v>
      </c>
      <c r="C267" s="2">
        <v>407821</v>
      </c>
      <c r="D267" s="3">
        <v>0.18</v>
      </c>
      <c r="E267" s="2">
        <v>35</v>
      </c>
      <c r="F267" s="2">
        <v>22</v>
      </c>
      <c r="G267" s="2">
        <v>29</v>
      </c>
      <c r="H267" s="2">
        <v>385</v>
      </c>
      <c r="I267" s="2">
        <v>31</v>
      </c>
      <c r="J267" s="35">
        <v>0.94</v>
      </c>
      <c r="K267" s="3">
        <f>VLOOKUP(Table4[[#This Row],[Date]],Table1[#All],13,FALSE)</f>
        <v>-6.9493243300028373E-2</v>
      </c>
      <c r="L267" s="3">
        <v>2.9999971145111548E-2</v>
      </c>
      <c r="M267" s="3">
        <v>-9.5237560118581754E-3</v>
      </c>
      <c r="N267" s="3">
        <v>-9.9008655688209712E-3</v>
      </c>
      <c r="O267" s="3">
        <v>-4.0000154694894152E-2</v>
      </c>
    </row>
    <row r="268" spans="2:15" x14ac:dyDescent="0.3">
      <c r="B268" s="10">
        <v>43525</v>
      </c>
      <c r="C268" s="2">
        <v>406631</v>
      </c>
      <c r="D268" s="3">
        <v>0.19</v>
      </c>
      <c r="E268" s="2">
        <v>34</v>
      </c>
      <c r="F268" s="2">
        <v>22</v>
      </c>
      <c r="G268" s="2">
        <v>28</v>
      </c>
      <c r="H268" s="2">
        <v>382</v>
      </c>
      <c r="I268" s="2">
        <v>31</v>
      </c>
      <c r="J268" s="35">
        <v>0.94</v>
      </c>
      <c r="K268" s="3">
        <f>VLOOKUP(Table4[[#This Row],[Date]],Table1[#All],13,FALSE)</f>
        <v>5.9032986501891482E-2</v>
      </c>
      <c r="L268" s="3">
        <v>9.7087049459398944E-3</v>
      </c>
      <c r="M268" s="3">
        <v>3.9603775754624593E-2</v>
      </c>
      <c r="N268" s="3">
        <v>9.6156294347693461E-3</v>
      </c>
      <c r="O268" s="3">
        <v>-1.0416537793278002E-2</v>
      </c>
    </row>
    <row r="269" spans="2:15" x14ac:dyDescent="0.3">
      <c r="B269" s="10">
        <v>43780</v>
      </c>
      <c r="C269" s="2">
        <v>387858</v>
      </c>
      <c r="D269" s="3">
        <v>0.17</v>
      </c>
      <c r="E269" s="2">
        <v>38</v>
      </c>
      <c r="F269" s="2">
        <v>17</v>
      </c>
      <c r="G269" s="2">
        <v>25</v>
      </c>
      <c r="H269" s="2">
        <v>381</v>
      </c>
      <c r="I269" s="2">
        <v>31</v>
      </c>
      <c r="J269" s="35">
        <v>0.94</v>
      </c>
      <c r="K269" s="3">
        <f>VLOOKUP(Table4[[#This Row],[Date]],Table1[#All],13,FALSE)</f>
        <v>0.16360274375580763</v>
      </c>
      <c r="L269" s="3">
        <v>6.2499953192104218E-2</v>
      </c>
      <c r="M269" s="3">
        <v>-6.3231656244333578E-8</v>
      </c>
      <c r="N269" s="3">
        <v>7.2916822864360187E-2</v>
      </c>
      <c r="O269" s="3">
        <v>1.0417032689490568E-2</v>
      </c>
    </row>
    <row r="270" spans="2:15" x14ac:dyDescent="0.3">
      <c r="B270" s="10">
        <v>43701</v>
      </c>
      <c r="C270" s="2">
        <v>380313</v>
      </c>
      <c r="D270" s="3">
        <v>0.19</v>
      </c>
      <c r="E270" s="2">
        <v>36</v>
      </c>
      <c r="F270" s="2">
        <v>18</v>
      </c>
      <c r="G270" s="2">
        <v>29</v>
      </c>
      <c r="H270" s="2">
        <v>377</v>
      </c>
      <c r="I270" s="2">
        <v>31</v>
      </c>
      <c r="J270" s="35">
        <v>0.94</v>
      </c>
      <c r="K270" s="3">
        <f>VLOOKUP(Table4[[#This Row],[Date]],Table1[#All],13,FALSE)</f>
        <v>-0.12324723048552311</v>
      </c>
      <c r="L270" s="3">
        <v>-8.2524273636863654E-8</v>
      </c>
      <c r="M270" s="3">
        <v>4.0403905609483814E-2</v>
      </c>
      <c r="N270" s="3">
        <v>-6.8627435174744789E-2</v>
      </c>
      <c r="O270" s="3">
        <v>-1.9801860655415893E-2</v>
      </c>
    </row>
    <row r="271" spans="2:15" x14ac:dyDescent="0.3">
      <c r="B271" s="10">
        <v>43744</v>
      </c>
      <c r="C271" s="2">
        <v>382705</v>
      </c>
      <c r="D271" s="3">
        <v>0.17</v>
      </c>
      <c r="E271" s="2">
        <v>31</v>
      </c>
      <c r="F271" s="2">
        <v>19</v>
      </c>
      <c r="G271" s="2">
        <v>30</v>
      </c>
      <c r="H271" s="2">
        <v>372</v>
      </c>
      <c r="I271" s="2">
        <v>31</v>
      </c>
      <c r="J271" s="35">
        <v>0.94</v>
      </c>
      <c r="K271" s="3">
        <f>VLOOKUP(Table4[[#This Row],[Date]],Table1[#All],13,FALSE)</f>
        <v>8.5402326831010456E-2</v>
      </c>
      <c r="L271" s="3">
        <v>1.0101010462650883E-2</v>
      </c>
      <c r="M271" s="3">
        <v>2.02022760256928E-2</v>
      </c>
      <c r="N271" s="3">
        <v>4.1666241028444073E-2</v>
      </c>
      <c r="O271" s="3">
        <v>-9.7087625223057916E-3</v>
      </c>
    </row>
    <row r="272" spans="2:15" x14ac:dyDescent="0.3">
      <c r="B272" s="10">
        <v>43538</v>
      </c>
      <c r="C272" s="2">
        <v>396795</v>
      </c>
      <c r="D272" s="3">
        <v>0.17</v>
      </c>
      <c r="E272" s="2">
        <v>34</v>
      </c>
      <c r="F272" s="2">
        <v>18</v>
      </c>
      <c r="G272" s="2">
        <v>28</v>
      </c>
      <c r="H272" s="2">
        <v>372</v>
      </c>
      <c r="I272" s="2">
        <v>31</v>
      </c>
      <c r="J272" s="35">
        <v>0.94</v>
      </c>
      <c r="K272" s="3">
        <f>VLOOKUP(Table4[[#This Row],[Date]],Table1[#All],13,FALSE)</f>
        <v>3.8334933760332257E-2</v>
      </c>
      <c r="L272" s="3">
        <v>-7.3858497540157941E-8</v>
      </c>
      <c r="M272" s="3">
        <v>1.904281514697459E-7</v>
      </c>
      <c r="N272" s="3">
        <v>7.2164558717066951E-2</v>
      </c>
      <c r="O272" s="3">
        <v>-7.7669290790789991E-2</v>
      </c>
    </row>
    <row r="273" spans="2:15" x14ac:dyDescent="0.3">
      <c r="B273" s="10">
        <v>43468</v>
      </c>
      <c r="C273" s="2">
        <v>399964</v>
      </c>
      <c r="D273" s="3">
        <v>0.18</v>
      </c>
      <c r="E273" s="2">
        <v>30</v>
      </c>
      <c r="F273" s="2">
        <v>22</v>
      </c>
      <c r="G273" s="2">
        <v>29</v>
      </c>
      <c r="H273" s="2">
        <v>370</v>
      </c>
      <c r="I273" s="2">
        <v>31</v>
      </c>
      <c r="J273" s="35">
        <v>0.94</v>
      </c>
      <c r="K273" s="3" t="str">
        <f>VLOOKUP(Table4[[#This Row],[Date]],Table1[#All],13,FALSE)</f>
        <v>NA</v>
      </c>
      <c r="L273" s="3" t="s">
        <v>46</v>
      </c>
      <c r="M273" s="3" t="s">
        <v>46</v>
      </c>
      <c r="N273" s="3" t="s">
        <v>46</v>
      </c>
      <c r="O273" s="3" t="s">
        <v>46</v>
      </c>
    </row>
    <row r="274" spans="2:15" x14ac:dyDescent="0.3">
      <c r="B274" s="10">
        <v>43627</v>
      </c>
      <c r="C274" s="2">
        <v>390751</v>
      </c>
      <c r="D274" s="3">
        <v>0.17</v>
      </c>
      <c r="E274" s="2">
        <v>31</v>
      </c>
      <c r="F274" s="2">
        <v>17</v>
      </c>
      <c r="G274" s="2">
        <v>26</v>
      </c>
      <c r="H274" s="2">
        <v>354</v>
      </c>
      <c r="I274" s="2">
        <v>31</v>
      </c>
      <c r="J274" s="35">
        <v>0.94</v>
      </c>
      <c r="K274" s="3">
        <f>VLOOKUP(Table4[[#This Row],[Date]],Table1[#All],13,FALSE)</f>
        <v>-5.9319416552465198E-2</v>
      </c>
      <c r="L274" s="3">
        <v>0</v>
      </c>
      <c r="M274" s="3">
        <v>3.0303136585074997E-2</v>
      </c>
      <c r="N274" s="3">
        <v>-4.854408333483573E-2</v>
      </c>
      <c r="O274" s="3">
        <v>-4.0403872329709101E-2</v>
      </c>
    </row>
    <row r="275" spans="2:15" x14ac:dyDescent="0.3">
      <c r="B275" s="10">
        <v>43828</v>
      </c>
      <c r="C275" s="2">
        <v>385433</v>
      </c>
      <c r="D275" s="3">
        <v>0.17</v>
      </c>
      <c r="E275" s="2">
        <v>38</v>
      </c>
      <c r="F275" s="2">
        <v>17</v>
      </c>
      <c r="G275" s="2">
        <v>25</v>
      </c>
      <c r="H275" s="2">
        <v>350</v>
      </c>
      <c r="I275" s="2">
        <v>31</v>
      </c>
      <c r="J275" s="35">
        <v>0.94</v>
      </c>
      <c r="K275" s="3">
        <f>VLOOKUP(Table4[[#This Row],[Date]],Table1[#All],13,FALSE)</f>
        <v>-4.8227189709752039E-2</v>
      </c>
      <c r="L275" s="3">
        <v>-4.9504968913895664E-2</v>
      </c>
      <c r="M275" s="3">
        <v>2.4168897216902963E-7</v>
      </c>
      <c r="N275" s="3">
        <v>4.2105247785959588E-2</v>
      </c>
      <c r="O275" s="3">
        <v>-4.9020294243556584E-2</v>
      </c>
    </row>
    <row r="276" spans="2:15" x14ac:dyDescent="0.3">
      <c r="B276" s="10">
        <v>43725</v>
      </c>
      <c r="C276" s="2">
        <v>388146</v>
      </c>
      <c r="D276" s="3">
        <v>0.17</v>
      </c>
      <c r="E276" s="2">
        <v>32</v>
      </c>
      <c r="F276" s="2">
        <v>18</v>
      </c>
      <c r="G276" s="2">
        <v>29</v>
      </c>
      <c r="H276" s="2">
        <v>382</v>
      </c>
      <c r="I276" s="2">
        <v>30</v>
      </c>
      <c r="J276" s="35">
        <v>0.94</v>
      </c>
      <c r="K276" s="3">
        <f>VLOOKUP(Table4[[#This Row],[Date]],Table1[#All],13,FALSE)</f>
        <v>0.14906423033862848</v>
      </c>
      <c r="L276" s="3">
        <v>-3.0612166696774024E-2</v>
      </c>
      <c r="M276" s="3">
        <v>6.1856023491528855E-2</v>
      </c>
      <c r="N276" s="3">
        <v>2.0617970335744085E-2</v>
      </c>
      <c r="O276" s="3">
        <v>9.3749569556358603E-2</v>
      </c>
    </row>
    <row r="277" spans="2:15" x14ac:dyDescent="0.3">
      <c r="B277" s="10">
        <v>43740</v>
      </c>
      <c r="C277" s="2">
        <v>384903</v>
      </c>
      <c r="D277" s="3">
        <v>0.19</v>
      </c>
      <c r="E277" s="2">
        <v>34</v>
      </c>
      <c r="F277" s="2">
        <v>19</v>
      </c>
      <c r="G277" s="2">
        <v>26</v>
      </c>
      <c r="H277" s="2">
        <v>380</v>
      </c>
      <c r="I277" s="2">
        <v>30</v>
      </c>
      <c r="J277" s="35">
        <v>0.94</v>
      </c>
      <c r="K277" s="3">
        <f>VLOOKUP(Table4[[#This Row],[Date]],Table1[#All],13,FALSE)</f>
        <v>-0.18038878280484005</v>
      </c>
      <c r="L277" s="3">
        <v>-6.6666718113825851E-2</v>
      </c>
      <c r="M277" s="3">
        <v>-2.9411571032051054E-2</v>
      </c>
      <c r="N277" s="3">
        <v>-8.5714137290558767E-2</v>
      </c>
      <c r="O277" s="3">
        <v>-2.0408753199242069E-2</v>
      </c>
    </row>
    <row r="278" spans="2:15" x14ac:dyDescent="0.3">
      <c r="B278" s="10">
        <v>43703</v>
      </c>
      <c r="C278" s="2">
        <v>392670</v>
      </c>
      <c r="D278" s="3">
        <v>0.17</v>
      </c>
      <c r="E278" s="2">
        <v>32</v>
      </c>
      <c r="F278" s="2">
        <v>20</v>
      </c>
      <c r="G278" s="2">
        <v>30</v>
      </c>
      <c r="H278" s="2">
        <v>369</v>
      </c>
      <c r="I278" s="2">
        <v>30</v>
      </c>
      <c r="J278" s="35">
        <v>0.94</v>
      </c>
      <c r="K278" s="3">
        <f>VLOOKUP(Table4[[#This Row],[Date]],Table1[#All],13,FALSE)</f>
        <v>2.1671906949441988E-2</v>
      </c>
      <c r="L278" s="3">
        <v>2.1052579072234234E-2</v>
      </c>
      <c r="M278" s="3">
        <v>-1.9607522382328435E-2</v>
      </c>
      <c r="N278" s="3">
        <v>-3.8835014699922454E-2</v>
      </c>
      <c r="O278" s="3">
        <v>-1.1289169021821976E-7</v>
      </c>
    </row>
    <row r="279" spans="2:15" x14ac:dyDescent="0.3">
      <c r="B279" s="10">
        <v>43581</v>
      </c>
      <c r="C279" s="2">
        <v>387973</v>
      </c>
      <c r="D279" s="3">
        <v>0.17</v>
      </c>
      <c r="E279" s="2">
        <v>38</v>
      </c>
      <c r="F279" s="2">
        <v>19</v>
      </c>
      <c r="G279" s="2">
        <v>30</v>
      </c>
      <c r="H279" s="2">
        <v>367</v>
      </c>
      <c r="I279" s="2">
        <v>30</v>
      </c>
      <c r="J279" s="35">
        <v>0.94</v>
      </c>
      <c r="K279" s="3">
        <f>VLOOKUP(Table4[[#This Row],[Date]],Table1[#All],13,FALSE)</f>
        <v>-7.8703103693101739E-2</v>
      </c>
      <c r="L279" s="3">
        <v>4.0000028891708617E-2</v>
      </c>
      <c r="M279" s="3">
        <v>-7.7669905622844593E-2</v>
      </c>
      <c r="N279" s="3">
        <v>-8.5714311304192159E-2</v>
      </c>
      <c r="O279" s="3">
        <v>5.0504593129482078E-2</v>
      </c>
    </row>
    <row r="280" spans="2:15" x14ac:dyDescent="0.3">
      <c r="B280" s="10">
        <v>43490</v>
      </c>
      <c r="C280" s="2">
        <v>395903</v>
      </c>
      <c r="D280" s="3">
        <v>0.17</v>
      </c>
      <c r="E280" s="2">
        <v>32</v>
      </c>
      <c r="F280" s="2">
        <v>19</v>
      </c>
      <c r="G280" s="2">
        <v>28</v>
      </c>
      <c r="H280" s="2">
        <v>365</v>
      </c>
      <c r="I280" s="2">
        <v>30</v>
      </c>
      <c r="J280" s="35">
        <v>0.94</v>
      </c>
      <c r="K280" s="3">
        <f>VLOOKUP(Table4[[#This Row],[Date]],Table1[#All],13,FALSE)</f>
        <v>-5.6459868607658614E-2</v>
      </c>
      <c r="L280" s="3">
        <v>-5.7692371236661377E-2</v>
      </c>
      <c r="M280" s="3">
        <v>-3.8461454986506216E-2</v>
      </c>
      <c r="N280" s="3">
        <v>8.4209904804703362E-2</v>
      </c>
      <c r="O280" s="3">
        <v>3.125049749464881E-2</v>
      </c>
    </row>
    <row r="281" spans="2:15" x14ac:dyDescent="0.3">
      <c r="B281" s="10">
        <v>43597</v>
      </c>
      <c r="C281" s="2">
        <v>398790</v>
      </c>
      <c r="D281" s="3">
        <v>0.17</v>
      </c>
      <c r="E281" s="2">
        <v>34</v>
      </c>
      <c r="F281" s="2">
        <v>22</v>
      </c>
      <c r="G281" s="2">
        <v>27</v>
      </c>
      <c r="H281" s="2">
        <v>350</v>
      </c>
      <c r="I281" s="2">
        <v>30</v>
      </c>
      <c r="J281" s="35">
        <v>0.94</v>
      </c>
      <c r="K281" s="3">
        <f>VLOOKUP(Table4[[#This Row],[Date]],Table1[#All],13,FALSE)</f>
        <v>2.0408256467735919E-2</v>
      </c>
      <c r="L281" s="3">
        <v>4.1666654948048443E-2</v>
      </c>
      <c r="M281" s="3">
        <v>-2.1100107405747082E-7</v>
      </c>
      <c r="N281" s="3">
        <v>3.4100455281738107E-7</v>
      </c>
      <c r="O281" s="3">
        <v>1.0526276237697418E-2</v>
      </c>
    </row>
    <row r="282" spans="2:15" x14ac:dyDescent="0.3">
      <c r="B282" s="10">
        <v>43662</v>
      </c>
      <c r="C282" s="2">
        <v>387617</v>
      </c>
      <c r="D282" s="3">
        <v>0.17</v>
      </c>
      <c r="E282" s="2">
        <v>38</v>
      </c>
      <c r="F282" s="2">
        <v>20</v>
      </c>
      <c r="G282" s="2">
        <v>30</v>
      </c>
      <c r="H282" s="2">
        <v>458</v>
      </c>
      <c r="I282" s="2">
        <v>40</v>
      </c>
      <c r="J282" s="35">
        <v>0.95</v>
      </c>
      <c r="K282" s="44">
        <f>VLOOKUP(Table4[[#This Row],[Date]],Table1[#All],13,FALSE)</f>
        <v>-0.63082013655867986</v>
      </c>
      <c r="L282" s="3">
        <v>-0.59595960227083933</v>
      </c>
      <c r="M282" s="3">
        <v>-2.4695566513965872E-7</v>
      </c>
      <c r="N282" s="3">
        <v>-9.9017791961107937E-3</v>
      </c>
      <c r="O282" s="3">
        <v>2.0001324776860452E-2</v>
      </c>
    </row>
    <row r="283" spans="2:15" x14ac:dyDescent="0.3">
      <c r="B283" s="10">
        <v>43526</v>
      </c>
      <c r="C283" s="2">
        <v>386616</v>
      </c>
      <c r="D283" s="3">
        <v>0.18</v>
      </c>
      <c r="E283" s="2">
        <v>40</v>
      </c>
      <c r="F283" s="2">
        <v>18</v>
      </c>
      <c r="G283" s="2">
        <v>56</v>
      </c>
      <c r="H283" s="2">
        <v>399</v>
      </c>
      <c r="I283" s="2">
        <v>40</v>
      </c>
      <c r="J283" s="35">
        <v>0.95</v>
      </c>
      <c r="K283" s="44">
        <f>VLOOKUP(Table4[[#This Row],[Date]],Table1[#All],13,FALSE)</f>
        <v>-0.37594234941110949</v>
      </c>
      <c r="L283" s="3">
        <v>2.550000210987946E-8</v>
      </c>
      <c r="M283" s="3">
        <v>5.2631779252142019E-2</v>
      </c>
      <c r="N283" s="3">
        <v>-0.48958358524039425</v>
      </c>
      <c r="O283" s="3">
        <v>7.2164650697249533E-2</v>
      </c>
    </row>
    <row r="284" spans="2:15" x14ac:dyDescent="0.3">
      <c r="B284" s="10">
        <v>43594</v>
      </c>
      <c r="C284" s="2">
        <v>403290</v>
      </c>
      <c r="D284" s="3">
        <v>0.18</v>
      </c>
      <c r="E284" s="2">
        <v>32</v>
      </c>
      <c r="F284" s="2">
        <v>19</v>
      </c>
      <c r="G284" s="2">
        <v>26</v>
      </c>
      <c r="H284" s="2">
        <v>385</v>
      </c>
      <c r="I284" s="2">
        <v>40</v>
      </c>
      <c r="J284" s="35">
        <v>0.95</v>
      </c>
      <c r="K284" s="3">
        <f>VLOOKUP(Table4[[#This Row],[Date]],Table1[#All],13,FALSE)</f>
        <v>-5.7604244424950046E-2</v>
      </c>
      <c r="L284" s="3">
        <v>-6.730772587071876E-2</v>
      </c>
      <c r="M284" s="3">
        <v>3.0612396720372193E-2</v>
      </c>
      <c r="N284" s="3">
        <v>-1.9607918944187785E-2</v>
      </c>
      <c r="O284" s="3">
        <v>1.0308759987366578E-2</v>
      </c>
    </row>
    <row r="285" spans="2:15" x14ac:dyDescent="0.3">
      <c r="B285" s="10">
        <v>43705</v>
      </c>
      <c r="C285" s="2">
        <v>400562</v>
      </c>
      <c r="D285" s="3">
        <v>0.19</v>
      </c>
      <c r="E285" s="2">
        <v>31</v>
      </c>
      <c r="F285" s="2">
        <v>19</v>
      </c>
      <c r="G285" s="2">
        <v>28</v>
      </c>
      <c r="H285" s="2">
        <v>382</v>
      </c>
      <c r="I285" s="2">
        <v>40</v>
      </c>
      <c r="J285" s="35">
        <v>0.95</v>
      </c>
      <c r="K285" s="3">
        <f>VLOOKUP(Table4[[#This Row],[Date]],Table1[#All],13,FALSE)</f>
        <v>5.1750628343393723E-2</v>
      </c>
      <c r="L285" s="3">
        <v>2.0000033736787381E-2</v>
      </c>
      <c r="M285" s="3">
        <v>1.9802363081942165E-2</v>
      </c>
      <c r="N285" s="3">
        <v>4.1236580450687121E-2</v>
      </c>
      <c r="O285" s="3">
        <v>-9.7085766037293686E-3</v>
      </c>
    </row>
    <row r="286" spans="2:15" x14ac:dyDescent="0.3">
      <c r="B286" s="10">
        <v>43522</v>
      </c>
      <c r="C286" s="2">
        <v>400671</v>
      </c>
      <c r="D286" s="3">
        <v>0.18</v>
      </c>
      <c r="E286" s="2">
        <v>33</v>
      </c>
      <c r="F286" s="2">
        <v>17</v>
      </c>
      <c r="G286" s="2">
        <v>28</v>
      </c>
      <c r="H286" s="2">
        <v>369</v>
      </c>
      <c r="I286" s="2">
        <v>40</v>
      </c>
      <c r="J286" s="35">
        <v>0.95</v>
      </c>
      <c r="K286" s="42">
        <f>VLOOKUP(Table4[[#This Row],[Date]],Table1[#All],13,FALSE)</f>
        <v>1.2004191790539451</v>
      </c>
      <c r="L286" s="3">
        <v>-4.8543794424207753E-2</v>
      </c>
      <c r="M286" s="3">
        <v>1.4523805158365186</v>
      </c>
      <c r="N286" s="3">
        <v>-2.8570404886888778E-2</v>
      </c>
      <c r="O286" s="3">
        <v>-4.8077534554121337E-2</v>
      </c>
    </row>
    <row r="287" spans="2:15" x14ac:dyDescent="0.3">
      <c r="B287" s="10">
        <v>43693</v>
      </c>
      <c r="C287" s="2">
        <v>405920</v>
      </c>
      <c r="D287" s="3">
        <v>0.19</v>
      </c>
      <c r="E287" s="2">
        <v>35</v>
      </c>
      <c r="F287" s="2">
        <v>17</v>
      </c>
      <c r="G287" s="2">
        <v>29</v>
      </c>
      <c r="H287" s="2">
        <v>351</v>
      </c>
      <c r="I287" s="2">
        <v>40</v>
      </c>
      <c r="J287" s="35">
        <v>0.95</v>
      </c>
      <c r="K287" s="3">
        <f>VLOOKUP(Table4[[#This Row],[Date]],Table1[#All],13,FALSE)</f>
        <v>-4.9304542867056877E-2</v>
      </c>
      <c r="L287" s="3">
        <v>4.0403985228002481E-2</v>
      </c>
      <c r="M287" s="3">
        <v>9.4737055742428078E-2</v>
      </c>
      <c r="N287" s="3">
        <v>-5.9405594271985773E-2</v>
      </c>
      <c r="O287" s="3">
        <v>-5.825249826268919E-2</v>
      </c>
    </row>
    <row r="288" spans="2:15" x14ac:dyDescent="0.3">
      <c r="B288" s="10">
        <v>43539</v>
      </c>
      <c r="C288" s="2">
        <v>381360</v>
      </c>
      <c r="D288" s="3">
        <v>0.17</v>
      </c>
      <c r="E288" s="2">
        <v>34</v>
      </c>
      <c r="F288" s="2">
        <v>19</v>
      </c>
      <c r="G288" s="2">
        <v>27</v>
      </c>
      <c r="H288" s="2">
        <v>395</v>
      </c>
      <c r="I288" s="2">
        <v>39</v>
      </c>
      <c r="J288" s="35">
        <v>0.95</v>
      </c>
      <c r="K288" s="3">
        <f>VLOOKUP(Table4[[#This Row],[Date]],Table1[#All],13,FALSE)</f>
        <v>-0.14866249706049239</v>
      </c>
      <c r="L288" s="3">
        <v>-9.5238093592796336E-2</v>
      </c>
      <c r="M288" s="3">
        <v>-9.5237402268267823E-3</v>
      </c>
      <c r="N288" s="3">
        <v>-1.0101305704043773E-2</v>
      </c>
      <c r="O288" s="3">
        <v>-3.0612459267979064E-2</v>
      </c>
    </row>
    <row r="289" spans="2:15" x14ac:dyDescent="0.3">
      <c r="B289" s="10">
        <v>43792</v>
      </c>
      <c r="C289" s="2">
        <v>401426</v>
      </c>
      <c r="D289" s="3">
        <v>0.18</v>
      </c>
      <c r="E289" s="2">
        <v>37</v>
      </c>
      <c r="F289" s="2">
        <v>18</v>
      </c>
      <c r="G289" s="2">
        <v>28</v>
      </c>
      <c r="H289" s="2">
        <v>393</v>
      </c>
      <c r="I289" s="2">
        <v>39</v>
      </c>
      <c r="J289" s="35">
        <v>0.95</v>
      </c>
      <c r="K289" s="3">
        <f>VLOOKUP(Table4[[#This Row],[Date]],Table1[#All],13,FALSE)</f>
        <v>5.4412811318888643E-2</v>
      </c>
      <c r="L289" s="3">
        <v>4.2105250177721931E-2</v>
      </c>
      <c r="M289" s="3">
        <v>6.3157859467735111E-2</v>
      </c>
      <c r="N289" s="3">
        <v>-1.0309203972160175E-2</v>
      </c>
      <c r="O289" s="3">
        <v>-1.0100883675834393E-2</v>
      </c>
    </row>
    <row r="290" spans="2:15" x14ac:dyDescent="0.3">
      <c r="B290" s="10">
        <v>43746</v>
      </c>
      <c r="C290" s="2">
        <v>386505</v>
      </c>
      <c r="D290" s="3">
        <v>0.19</v>
      </c>
      <c r="E290" s="2">
        <v>38</v>
      </c>
      <c r="F290" s="2">
        <v>18</v>
      </c>
      <c r="G290" s="2">
        <v>29</v>
      </c>
      <c r="H290" s="2">
        <v>387</v>
      </c>
      <c r="I290" s="2">
        <v>39</v>
      </c>
      <c r="J290" s="35">
        <v>0.95</v>
      </c>
      <c r="K290" s="3">
        <f>VLOOKUP(Table4[[#This Row],[Date]],Table1[#All],13,FALSE)</f>
        <v>8.1779027429128126E-2</v>
      </c>
      <c r="L290" s="3">
        <v>2.0618661584254294E-2</v>
      </c>
      <c r="M290" s="3">
        <v>6.122441042651805E-2</v>
      </c>
      <c r="N290" s="3">
        <v>5.0354675762420698E-8</v>
      </c>
      <c r="O290" s="3">
        <v>-2.0618390872048531E-2</v>
      </c>
    </row>
    <row r="291" spans="2:15" x14ac:dyDescent="0.3">
      <c r="B291" s="10">
        <v>43484</v>
      </c>
      <c r="C291" s="2">
        <v>409719</v>
      </c>
      <c r="D291" s="3">
        <v>0.17</v>
      </c>
      <c r="E291" s="2">
        <v>37</v>
      </c>
      <c r="F291" s="2">
        <v>19</v>
      </c>
      <c r="G291" s="2">
        <v>27</v>
      </c>
      <c r="H291" s="2">
        <v>384</v>
      </c>
      <c r="I291" s="2">
        <v>39</v>
      </c>
      <c r="J291" s="35">
        <v>0.95</v>
      </c>
      <c r="K291" s="3">
        <f>VLOOKUP(Table4[[#This Row],[Date]],Table1[#All],13,FALSE)</f>
        <v>-4.0356817681399204E-2</v>
      </c>
      <c r="L291" s="3">
        <v>-3.9603938503448233E-2</v>
      </c>
      <c r="M291" s="3">
        <v>-1.9999902328494024E-2</v>
      </c>
      <c r="N291" s="3">
        <v>1.9607533282349321E-2</v>
      </c>
      <c r="O291" s="3">
        <v>5.9253743023290895E-7</v>
      </c>
    </row>
    <row r="292" spans="2:15" x14ac:dyDescent="0.3">
      <c r="B292" s="10">
        <v>43743</v>
      </c>
      <c r="C292" s="2">
        <v>409180</v>
      </c>
      <c r="D292" s="3">
        <v>0.19</v>
      </c>
      <c r="E292" s="2">
        <v>32</v>
      </c>
      <c r="F292" s="2">
        <v>21</v>
      </c>
      <c r="G292" s="2">
        <v>29</v>
      </c>
      <c r="H292" s="2">
        <v>382</v>
      </c>
      <c r="I292" s="2">
        <v>39</v>
      </c>
      <c r="J292" s="35">
        <v>0.95</v>
      </c>
      <c r="K292" s="3">
        <f>VLOOKUP(Table4[[#This Row],[Date]],Table1[#All],13,FALSE)</f>
        <v>4.1273140835281552E-2</v>
      </c>
      <c r="L292" s="3">
        <v>-9.9999925249004695E-3</v>
      </c>
      <c r="M292" s="3">
        <v>-9.9999808944563062E-3</v>
      </c>
      <c r="N292" s="3">
        <v>-1.0000225070603719E-2</v>
      </c>
      <c r="O292" s="3">
        <v>2.1052365209859536E-2</v>
      </c>
    </row>
    <row r="293" spans="2:15" x14ac:dyDescent="0.3">
      <c r="B293" s="10">
        <v>43545</v>
      </c>
      <c r="C293" s="2">
        <v>382856</v>
      </c>
      <c r="D293" s="3">
        <v>0.19</v>
      </c>
      <c r="E293" s="2">
        <v>36</v>
      </c>
      <c r="F293" s="2">
        <v>18</v>
      </c>
      <c r="G293" s="2">
        <v>28</v>
      </c>
      <c r="H293" s="2">
        <v>379</v>
      </c>
      <c r="I293" s="2">
        <v>39</v>
      </c>
      <c r="J293" s="35">
        <v>0.95</v>
      </c>
      <c r="K293" s="3">
        <f>VLOOKUP(Table4[[#This Row],[Date]],Table1[#All],13,FALSE)</f>
        <v>-2.6704205453110585E-2</v>
      </c>
      <c r="L293" s="3">
        <v>5.2631707713837406E-2</v>
      </c>
      <c r="M293" s="3">
        <v>-1.0100994618661541E-2</v>
      </c>
      <c r="N293" s="3">
        <v>-8.6538431282776718E-2</v>
      </c>
      <c r="O293" s="3">
        <v>7.3684119944433801E-2</v>
      </c>
    </row>
    <row r="294" spans="2:15" x14ac:dyDescent="0.3">
      <c r="B294" s="10">
        <v>43681</v>
      </c>
      <c r="C294" s="2">
        <v>388262</v>
      </c>
      <c r="D294" s="3">
        <v>0.18</v>
      </c>
      <c r="E294" s="2">
        <v>35</v>
      </c>
      <c r="F294" s="2">
        <v>22</v>
      </c>
      <c r="G294" s="2">
        <v>30</v>
      </c>
      <c r="H294" s="2">
        <v>369</v>
      </c>
      <c r="I294" s="2">
        <v>39</v>
      </c>
      <c r="J294" s="35">
        <v>0.95</v>
      </c>
      <c r="K294" s="3">
        <f>VLOOKUP(Table4[[#This Row],[Date]],Table1[#All],13,FALSE)</f>
        <v>1.0185488493980932E-2</v>
      </c>
      <c r="L294" s="3">
        <v>2.0833352417464424E-2</v>
      </c>
      <c r="M294" s="3">
        <v>-7.7669930661339315E-2</v>
      </c>
      <c r="N294" s="3">
        <v>7.2165263843283256E-2</v>
      </c>
      <c r="O294" s="3">
        <v>-9.524270773628829E-3</v>
      </c>
    </row>
    <row r="295" spans="2:15" x14ac:dyDescent="0.3">
      <c r="B295" s="10">
        <v>43795</v>
      </c>
      <c r="C295" s="2">
        <v>396857</v>
      </c>
      <c r="D295" s="3">
        <v>0.17</v>
      </c>
      <c r="E295" s="2">
        <v>35</v>
      </c>
      <c r="F295" s="2">
        <v>17</v>
      </c>
      <c r="G295" s="2">
        <v>25</v>
      </c>
      <c r="H295" s="2">
        <v>368</v>
      </c>
      <c r="I295" s="2">
        <v>39</v>
      </c>
      <c r="J295" s="35">
        <v>0.95</v>
      </c>
      <c r="K295" s="3">
        <f>VLOOKUP(Table4[[#This Row],[Date]],Table1[#All],13,FALSE)</f>
        <v>5.0698941695590971E-2</v>
      </c>
      <c r="L295" s="3">
        <v>1.9801997002018235E-2</v>
      </c>
      <c r="M295" s="3">
        <v>1.0000003687010928E-2</v>
      </c>
      <c r="N295" s="3">
        <v>-3.0612459381800128E-2</v>
      </c>
      <c r="O295" s="3">
        <v>6.315836621257187E-2</v>
      </c>
    </row>
    <row r="296" spans="2:15" x14ac:dyDescent="0.3">
      <c r="B296" s="10">
        <v>43677</v>
      </c>
      <c r="C296" s="2">
        <v>390149</v>
      </c>
      <c r="D296" s="3">
        <v>0.17</v>
      </c>
      <c r="E296" s="2">
        <v>33</v>
      </c>
      <c r="F296" s="2">
        <v>18</v>
      </c>
      <c r="G296" s="2">
        <v>29</v>
      </c>
      <c r="H296" s="2">
        <v>365</v>
      </c>
      <c r="I296" s="2">
        <v>39</v>
      </c>
      <c r="J296" s="35">
        <v>0.95</v>
      </c>
      <c r="K296" s="3">
        <f>VLOOKUP(Table4[[#This Row],[Date]],Table1[#All],13,FALSE)</f>
        <v>1.8893876057097803E-2</v>
      </c>
      <c r="L296" s="3">
        <v>-1.9607875564000676E-2</v>
      </c>
      <c r="M296" s="3">
        <v>1.0204014082449309E-2</v>
      </c>
      <c r="N296" s="3">
        <v>-1.0416460949495887E-2</v>
      </c>
      <c r="O296" s="3">
        <v>1.9416669146370413E-2</v>
      </c>
    </row>
    <row r="297" spans="2:15" x14ac:dyDescent="0.3">
      <c r="B297" s="10">
        <v>43819</v>
      </c>
      <c r="C297" s="2">
        <v>388480</v>
      </c>
      <c r="D297" s="3">
        <v>0.18</v>
      </c>
      <c r="E297" s="2">
        <v>34</v>
      </c>
      <c r="F297" s="2">
        <v>20</v>
      </c>
      <c r="G297" s="2">
        <v>27</v>
      </c>
      <c r="H297" s="2">
        <v>362</v>
      </c>
      <c r="I297" s="2">
        <v>39</v>
      </c>
      <c r="J297" s="35">
        <v>0.95</v>
      </c>
      <c r="K297" s="3">
        <f>VLOOKUP(Table4[[#This Row],[Date]],Table1[#All],13,FALSE)</f>
        <v>-5.8766203241909509E-2</v>
      </c>
      <c r="L297" s="3">
        <v>-8.653845022878659E-2</v>
      </c>
      <c r="M297" s="3">
        <v>2.0833374938063809E-2</v>
      </c>
      <c r="N297" s="3">
        <v>-4.9999883817654078E-2</v>
      </c>
      <c r="O297" s="3">
        <v>9.3749446377510814E-2</v>
      </c>
    </row>
    <row r="298" spans="2:15" x14ac:dyDescent="0.3">
      <c r="B298" s="10">
        <v>43750</v>
      </c>
      <c r="C298" s="2">
        <v>387248</v>
      </c>
      <c r="D298" s="3">
        <v>0.17</v>
      </c>
      <c r="E298" s="2">
        <v>33</v>
      </c>
      <c r="F298" s="2">
        <v>17</v>
      </c>
      <c r="G298" s="2">
        <v>27</v>
      </c>
      <c r="H298" s="2">
        <v>360</v>
      </c>
      <c r="I298" s="2">
        <v>39</v>
      </c>
      <c r="J298" s="35">
        <v>0.95</v>
      </c>
      <c r="K298" s="3">
        <f>VLOOKUP(Table4[[#This Row],[Date]],Table1[#All],13,FALSE)</f>
        <v>-1.5284980852815488E-3</v>
      </c>
      <c r="L298" s="3">
        <v>-4.0404019801325131E-2</v>
      </c>
      <c r="M298" s="3">
        <v>-2.0202173158092251E-2</v>
      </c>
      <c r="N298" s="3">
        <v>1.0101339333406401E-2</v>
      </c>
      <c r="O298" s="3">
        <v>7.216514800219076E-2</v>
      </c>
    </row>
    <row r="299" spans="2:15" x14ac:dyDescent="0.3">
      <c r="B299" s="10">
        <v>43530</v>
      </c>
      <c r="C299" s="2">
        <v>398589</v>
      </c>
      <c r="D299" s="3">
        <v>0.19</v>
      </c>
      <c r="E299" s="2">
        <v>39</v>
      </c>
      <c r="F299" s="2">
        <v>22</v>
      </c>
      <c r="G299" s="2">
        <v>27</v>
      </c>
      <c r="H299" s="2">
        <v>354</v>
      </c>
      <c r="I299" s="2">
        <v>39</v>
      </c>
      <c r="J299" s="35">
        <v>0.95</v>
      </c>
      <c r="K299" s="3">
        <f>VLOOKUP(Table4[[#This Row],[Date]],Table1[#All],13,FALSE)</f>
        <v>-0.16522538222440208</v>
      </c>
      <c r="L299" s="3">
        <v>-3.9215751298705914E-2</v>
      </c>
      <c r="M299" s="3">
        <v>1.041647581229932E-2</v>
      </c>
      <c r="N299" s="3">
        <v>-7.6189982470685869E-2</v>
      </c>
      <c r="O299" s="3">
        <v>-4.999970826424982E-2</v>
      </c>
    </row>
    <row r="300" spans="2:15" x14ac:dyDescent="0.3">
      <c r="B300" s="10">
        <v>43622</v>
      </c>
      <c r="C300" s="2">
        <v>402050</v>
      </c>
      <c r="D300" s="3">
        <v>0.17</v>
      </c>
      <c r="E300" s="2">
        <v>40</v>
      </c>
      <c r="F300" s="2">
        <v>18</v>
      </c>
      <c r="G300" s="2">
        <v>30</v>
      </c>
      <c r="H300" s="2">
        <v>379</v>
      </c>
      <c r="I300" s="2">
        <v>38</v>
      </c>
      <c r="J300" s="35">
        <v>0.95</v>
      </c>
      <c r="K300" s="3">
        <f>VLOOKUP(Table4[[#This Row],[Date]],Table1[#All],13,FALSE)</f>
        <v>0.17158506089799253</v>
      </c>
      <c r="L300" s="3">
        <v>2.9702895837776744E-2</v>
      </c>
      <c r="M300" s="3">
        <v>2.0408298025622384E-2</v>
      </c>
      <c r="N300" s="3">
        <v>2.97026860498526E-2</v>
      </c>
      <c r="O300" s="3">
        <v>4.0816205876357925E-2</v>
      </c>
    </row>
    <row r="301" spans="2:15" x14ac:dyDescent="0.3">
      <c r="B301" s="10">
        <v>43529</v>
      </c>
      <c r="C301" s="2">
        <v>396249</v>
      </c>
      <c r="D301" s="3">
        <v>0.18</v>
      </c>
      <c r="E301" s="2">
        <v>35</v>
      </c>
      <c r="F301" s="2">
        <v>20</v>
      </c>
      <c r="G301" s="2">
        <v>27</v>
      </c>
      <c r="H301" s="2">
        <v>367</v>
      </c>
      <c r="I301" s="2">
        <v>38</v>
      </c>
      <c r="J301" s="35">
        <v>0.95</v>
      </c>
      <c r="K301" s="3">
        <f>VLOOKUP(Table4[[#This Row],[Date]],Table1[#All],13,FALSE)</f>
        <v>-7.7860132236055479E-2</v>
      </c>
      <c r="L301" s="3">
        <v>-1.0203945810228099E-2</v>
      </c>
      <c r="M301" s="3">
        <v>-7.7670137966654229E-2</v>
      </c>
      <c r="N301" s="3">
        <v>3.16591619586859E-9</v>
      </c>
      <c r="O301" s="3">
        <v>4.0404040326173618E-2</v>
      </c>
    </row>
    <row r="302" spans="2:15" x14ac:dyDescent="0.3">
      <c r="B302" s="10">
        <v>43786</v>
      </c>
      <c r="C302" s="2">
        <v>380987</v>
      </c>
      <c r="D302" s="3">
        <v>0.19</v>
      </c>
      <c r="E302" s="2">
        <v>112</v>
      </c>
      <c r="F302" s="2">
        <v>22</v>
      </c>
      <c r="G302" s="2">
        <v>27</v>
      </c>
      <c r="H302" s="2">
        <v>353</v>
      </c>
      <c r="I302" s="2">
        <v>38</v>
      </c>
      <c r="J302" s="35">
        <v>0.95</v>
      </c>
      <c r="K302" s="44">
        <f>VLOOKUP(Table4[[#This Row],[Date]],Table1[#All],13,FALSE)</f>
        <v>-0.57004623700582813</v>
      </c>
      <c r="L302" s="3">
        <v>-9.8039146714037351E-3</v>
      </c>
      <c r="M302" s="3">
        <v>-0.57894739660948003</v>
      </c>
      <c r="N302" s="3">
        <v>7.1428245561705461E-2</v>
      </c>
      <c r="O302" s="3">
        <v>3.125087243654967E-2</v>
      </c>
    </row>
    <row r="303" spans="2:15" x14ac:dyDescent="0.3">
      <c r="B303" s="10">
        <v>43610</v>
      </c>
      <c r="C303" s="2">
        <v>398544</v>
      </c>
      <c r="D303" s="3">
        <v>0.19</v>
      </c>
      <c r="E303" s="2">
        <v>31</v>
      </c>
      <c r="F303" s="2">
        <v>19</v>
      </c>
      <c r="G303" s="2">
        <v>30</v>
      </c>
      <c r="H303" s="2">
        <v>396</v>
      </c>
      <c r="I303" s="2">
        <v>37</v>
      </c>
      <c r="J303" s="35">
        <v>0.95</v>
      </c>
      <c r="K303" s="3">
        <f>VLOOKUP(Table4[[#This Row],[Date]],Table1[#All],13,FALSE)</f>
        <v>6.1562684713828197E-2</v>
      </c>
      <c r="L303" s="3">
        <v>1.0101014847837764E-2</v>
      </c>
      <c r="M303" s="3">
        <v>-9.5235960039636858E-3</v>
      </c>
      <c r="N303" s="3">
        <v>9.4736628478026885E-2</v>
      </c>
      <c r="O303" s="3">
        <v>-7.6923382682529406E-2</v>
      </c>
    </row>
    <row r="304" spans="2:15" x14ac:dyDescent="0.3">
      <c r="B304" s="10">
        <v>43699</v>
      </c>
      <c r="C304" s="2">
        <v>382072</v>
      </c>
      <c r="D304" s="3">
        <v>0.19</v>
      </c>
      <c r="E304" s="2">
        <v>36</v>
      </c>
      <c r="F304" s="2">
        <v>18</v>
      </c>
      <c r="G304" s="2">
        <v>29</v>
      </c>
      <c r="H304" s="2">
        <v>395</v>
      </c>
      <c r="I304" s="2">
        <v>37</v>
      </c>
      <c r="J304" s="35">
        <v>0.95</v>
      </c>
      <c r="K304" s="3">
        <f>VLOOKUP(Table4[[#This Row],[Date]],Table1[#All],13,FALSE)</f>
        <v>7.2482342701778446E-2</v>
      </c>
      <c r="L304" s="3">
        <v>-3.8461518229176206E-2</v>
      </c>
      <c r="M304" s="3">
        <v>2.0408260104270992E-2</v>
      </c>
      <c r="N304" s="3">
        <v>2.0201643613032116E-2</v>
      </c>
      <c r="O304" s="3">
        <v>7.1429245178783685E-2</v>
      </c>
    </row>
    <row r="305" spans="2:15" x14ac:dyDescent="0.3">
      <c r="B305" s="10">
        <v>43514</v>
      </c>
      <c r="C305" s="2">
        <v>401252</v>
      </c>
      <c r="D305" s="3">
        <v>0.17</v>
      </c>
      <c r="E305" s="2">
        <v>36</v>
      </c>
      <c r="F305" s="2">
        <v>18</v>
      </c>
      <c r="G305" s="2">
        <v>27</v>
      </c>
      <c r="H305" s="2">
        <v>395</v>
      </c>
      <c r="I305" s="2">
        <v>37</v>
      </c>
      <c r="J305" s="35">
        <v>0.95</v>
      </c>
      <c r="K305" s="3">
        <f>VLOOKUP(Table4[[#This Row],[Date]],Table1[#All],13,FALSE)</f>
        <v>0.10363771309396363</v>
      </c>
      <c r="L305" s="3">
        <v>8.4210567642534651E-2</v>
      </c>
      <c r="M305" s="3">
        <v>5.0000162349815191E-2</v>
      </c>
      <c r="N305" s="3">
        <v>2.9411146393214294E-2</v>
      </c>
      <c r="O305" s="3">
        <v>-2.9999663803521148E-2</v>
      </c>
    </row>
    <row r="306" spans="2:15" x14ac:dyDescent="0.3">
      <c r="B306" s="10">
        <v>43715</v>
      </c>
      <c r="C306" s="2">
        <v>407003</v>
      </c>
      <c r="D306" s="3">
        <v>0.17</v>
      </c>
      <c r="E306" s="2">
        <v>34</v>
      </c>
      <c r="F306" s="2">
        <v>18</v>
      </c>
      <c r="G306" s="2">
        <v>26</v>
      </c>
      <c r="H306" s="2">
        <v>385</v>
      </c>
      <c r="I306" s="2">
        <v>37</v>
      </c>
      <c r="J306" s="35">
        <v>0.95</v>
      </c>
      <c r="K306" s="3">
        <f>VLOOKUP(Table4[[#This Row],[Date]],Table1[#All],13,FALSE)</f>
        <v>-9.7887729498568721E-2</v>
      </c>
      <c r="L306" s="3">
        <v>-2.0618528029265004E-2</v>
      </c>
      <c r="M306" s="3">
        <v>-4.8076746117372893E-2</v>
      </c>
      <c r="N306" s="3">
        <v>-3.061232400838132E-2</v>
      </c>
      <c r="O306" s="3">
        <v>-3.0612722850452578E-2</v>
      </c>
    </row>
    <row r="307" spans="2:15" x14ac:dyDescent="0.3">
      <c r="B307" s="10">
        <v>43542</v>
      </c>
      <c r="C307" s="2">
        <v>395027</v>
      </c>
      <c r="D307" s="3">
        <v>0.19</v>
      </c>
      <c r="E307" s="2">
        <v>30</v>
      </c>
      <c r="F307" s="2">
        <v>21</v>
      </c>
      <c r="G307" s="2">
        <v>29</v>
      </c>
      <c r="H307" s="2">
        <v>375</v>
      </c>
      <c r="I307" s="2">
        <v>37</v>
      </c>
      <c r="J307" s="35">
        <v>0.95</v>
      </c>
      <c r="K307" s="3">
        <f>VLOOKUP(Table4[[#This Row],[Date]],Table1[#All],13,FALSE)</f>
        <v>7.3381290249115549E-2</v>
      </c>
      <c r="L307" s="3">
        <v>-1.186051223900364E-8</v>
      </c>
      <c r="M307" s="3">
        <v>9.7089246885728731E-3</v>
      </c>
      <c r="N307" s="3">
        <v>4.2105566712915321E-2</v>
      </c>
      <c r="O307" s="3">
        <v>-2.9411891389631073E-2</v>
      </c>
    </row>
    <row r="308" spans="2:15" x14ac:dyDescent="0.3">
      <c r="B308" s="10">
        <v>43555</v>
      </c>
      <c r="C308" s="2">
        <v>398067</v>
      </c>
      <c r="D308" s="3">
        <v>0.19</v>
      </c>
      <c r="E308" s="2">
        <v>36</v>
      </c>
      <c r="F308" s="2">
        <v>17</v>
      </c>
      <c r="G308" s="2">
        <v>29</v>
      </c>
      <c r="H308" s="2">
        <v>363</v>
      </c>
      <c r="I308" s="2">
        <v>37</v>
      </c>
      <c r="J308" s="35">
        <v>0.95</v>
      </c>
      <c r="K308" s="3">
        <f>VLOOKUP(Table4[[#This Row],[Date]],Table1[#All],13,FALSE)</f>
        <v>-0.10790000739365102</v>
      </c>
      <c r="L308" s="3">
        <v>-3.0302938085692843E-2</v>
      </c>
      <c r="M308" s="3">
        <v>-6.7961274741228928E-2</v>
      </c>
      <c r="N308" s="3">
        <v>2.9411466639187145E-2</v>
      </c>
      <c r="O308" s="3">
        <v>1.9417924235081818E-2</v>
      </c>
    </row>
    <row r="309" spans="2:15" x14ac:dyDescent="0.3">
      <c r="B309" s="10">
        <v>43791</v>
      </c>
      <c r="C309" s="2">
        <v>409499</v>
      </c>
      <c r="D309" s="3">
        <v>0.18</v>
      </c>
      <c r="E309" s="2">
        <v>35</v>
      </c>
      <c r="F309" s="2">
        <v>19</v>
      </c>
      <c r="G309" s="2">
        <v>25</v>
      </c>
      <c r="H309" s="2">
        <v>360</v>
      </c>
      <c r="I309" s="2">
        <v>37</v>
      </c>
      <c r="J309" s="35">
        <v>0.95</v>
      </c>
      <c r="K309" s="3">
        <f>VLOOKUP(Table4[[#This Row],[Date]],Table1[#All],13,FALSE)</f>
        <v>0.14641762191714625</v>
      </c>
      <c r="L309" s="3">
        <v>1.0416655531992447E-2</v>
      </c>
      <c r="M309" s="3">
        <v>1.9608070177848713E-2</v>
      </c>
      <c r="N309" s="3">
        <v>3.9603794249552182E-2</v>
      </c>
      <c r="O309" s="3">
        <v>1.9417154403552184E-2</v>
      </c>
    </row>
    <row r="310" spans="2:15" x14ac:dyDescent="0.3">
      <c r="B310" s="10">
        <v>43473</v>
      </c>
      <c r="C310" s="2">
        <v>387624</v>
      </c>
      <c r="D310" s="3">
        <v>0.17</v>
      </c>
      <c r="E310" s="2">
        <v>39</v>
      </c>
      <c r="F310" s="2">
        <v>22</v>
      </c>
      <c r="G310" s="2">
        <v>25</v>
      </c>
      <c r="H310" s="2">
        <v>359</v>
      </c>
      <c r="I310" s="2">
        <v>37</v>
      </c>
      <c r="J310" s="35">
        <v>0.95</v>
      </c>
      <c r="K310" s="3">
        <f>VLOOKUP(Table4[[#This Row],[Date]],Table1[#All],13,FALSE)</f>
        <v>3.1356703048005974E-2</v>
      </c>
      <c r="L310" s="3">
        <v>-3.5239395845820809E-9</v>
      </c>
      <c r="M310" s="3">
        <v>-4.8543690197303091E-2</v>
      </c>
      <c r="N310" s="3">
        <v>6.1224239914980716E-2</v>
      </c>
      <c r="O310" s="3">
        <v>-1.9417564355858397E-2</v>
      </c>
    </row>
    <row r="311" spans="2:15" x14ac:dyDescent="0.3">
      <c r="B311" s="10">
        <v>43666</v>
      </c>
      <c r="C311" s="2">
        <v>406137</v>
      </c>
      <c r="D311" s="3">
        <v>0.17</v>
      </c>
      <c r="E311" s="2">
        <v>34</v>
      </c>
      <c r="F311" s="2">
        <v>22</v>
      </c>
      <c r="G311" s="2">
        <v>30</v>
      </c>
      <c r="H311" s="2">
        <v>358</v>
      </c>
      <c r="I311" s="2">
        <v>37</v>
      </c>
      <c r="J311" s="35">
        <v>0.95</v>
      </c>
      <c r="K311" s="3">
        <f>VLOOKUP(Table4[[#This Row],[Date]],Table1[#All],13,FALSE)</f>
        <v>-9.6020706524949762E-2</v>
      </c>
      <c r="L311" s="3">
        <v>-4.7619072912636562E-2</v>
      </c>
      <c r="M311" s="3">
        <v>1.9417301213995319E-2</v>
      </c>
      <c r="N311" s="3">
        <v>-6.862704237950501E-2</v>
      </c>
      <c r="O311" s="3">
        <v>9.803728011847701E-3</v>
      </c>
    </row>
    <row r="312" spans="2:15" x14ac:dyDescent="0.3">
      <c r="B312" s="10">
        <v>43793</v>
      </c>
      <c r="C312" s="2">
        <v>388049</v>
      </c>
      <c r="D312" s="3">
        <v>0.19</v>
      </c>
      <c r="E312" s="2">
        <v>34</v>
      </c>
      <c r="F312" s="2">
        <v>22</v>
      </c>
      <c r="G312" s="2">
        <v>27</v>
      </c>
      <c r="H312" s="2">
        <v>354</v>
      </c>
      <c r="I312" s="2">
        <v>37</v>
      </c>
      <c r="J312" s="35">
        <v>0.95</v>
      </c>
      <c r="K312" s="42">
        <f>VLOOKUP(Table4[[#This Row],[Date]],Table1[#All],13,FALSE)</f>
        <v>1.3547702422639891</v>
      </c>
      <c r="L312" s="3">
        <v>-9.9009236016756041E-3</v>
      </c>
      <c r="M312" s="3">
        <v>1.5000004734380563</v>
      </c>
      <c r="N312" s="3">
        <v>-7.61902892460804E-2</v>
      </c>
      <c r="O312" s="3">
        <v>-2.02029764560403E-2</v>
      </c>
    </row>
    <row r="313" spans="2:15" x14ac:dyDescent="0.3">
      <c r="B313" s="10">
        <v>43600</v>
      </c>
      <c r="C313" s="2">
        <v>381343</v>
      </c>
      <c r="D313" s="3">
        <v>0.17</v>
      </c>
      <c r="E313" s="2">
        <v>37</v>
      </c>
      <c r="F313" s="2">
        <v>20</v>
      </c>
      <c r="G313" s="2">
        <v>29</v>
      </c>
      <c r="H313" s="2">
        <v>399</v>
      </c>
      <c r="I313" s="2">
        <v>36</v>
      </c>
      <c r="J313" s="35">
        <v>0.95</v>
      </c>
      <c r="K313" s="3">
        <f>VLOOKUP(Table4[[#This Row],[Date]],Table1[#All],13,FALSE)</f>
        <v>-3.8461596087691285E-2</v>
      </c>
      <c r="L313" s="3">
        <v>-9.900903260423255E-3</v>
      </c>
      <c r="M313" s="3">
        <v>0.10526300533785715</v>
      </c>
      <c r="N313" s="3">
        <v>-3.7864985280577912E-7</v>
      </c>
      <c r="O313" s="3">
        <v>-8.6538107777101692E-2</v>
      </c>
    </row>
    <row r="314" spans="2:15" x14ac:dyDescent="0.3">
      <c r="B314" s="10">
        <v>43619</v>
      </c>
      <c r="C314" s="2">
        <v>400538</v>
      </c>
      <c r="D314" s="3">
        <v>0.18</v>
      </c>
      <c r="E314" s="2">
        <v>30</v>
      </c>
      <c r="F314" s="2">
        <v>19</v>
      </c>
      <c r="G314" s="2">
        <v>29</v>
      </c>
      <c r="H314" s="2">
        <v>389</v>
      </c>
      <c r="I314" s="2">
        <v>36</v>
      </c>
      <c r="J314" s="35">
        <v>0.95</v>
      </c>
      <c r="K314" s="3">
        <f>VLOOKUP(Table4[[#This Row],[Date]],Table1[#All],13,FALSE)</f>
        <v>5.3270059523439439E-2</v>
      </c>
      <c r="L314" s="3">
        <v>4.1666686146261123E-2</v>
      </c>
      <c r="M314" s="3">
        <v>4.1666829137147365E-2</v>
      </c>
      <c r="N314" s="3">
        <v>-5.8823626528011541E-2</v>
      </c>
      <c r="O314" s="3">
        <v>1.0526364026618662E-2</v>
      </c>
    </row>
    <row r="315" spans="2:15" x14ac:dyDescent="0.3">
      <c r="B315" s="10">
        <v>43553</v>
      </c>
      <c r="C315" s="2">
        <v>389891</v>
      </c>
      <c r="D315" s="3">
        <v>0.19</v>
      </c>
      <c r="E315" s="2">
        <v>38</v>
      </c>
      <c r="F315" s="2">
        <v>17</v>
      </c>
      <c r="G315" s="2">
        <v>25</v>
      </c>
      <c r="H315" s="2">
        <v>388</v>
      </c>
      <c r="I315" s="2">
        <v>36</v>
      </c>
      <c r="J315" s="35">
        <v>0.95</v>
      </c>
      <c r="K315" s="3">
        <f>VLOOKUP(Table4[[#This Row],[Date]],Table1[#All],13,FALSE)</f>
        <v>2.0949052908036059E-2</v>
      </c>
      <c r="L315" s="3">
        <v>-3.8095235851973275E-2</v>
      </c>
      <c r="M315" s="3">
        <v>1.0416890622818142E-2</v>
      </c>
      <c r="N315" s="3">
        <v>9.6154456811436972E-3</v>
      </c>
      <c r="O315" s="3">
        <v>-3.8835215329840023E-2</v>
      </c>
    </row>
    <row r="316" spans="2:15" x14ac:dyDescent="0.3">
      <c r="B316" s="10">
        <v>43751</v>
      </c>
      <c r="C316" s="2">
        <v>404505</v>
      </c>
      <c r="D316" s="3">
        <v>0.19</v>
      </c>
      <c r="E316" s="2">
        <v>32</v>
      </c>
      <c r="F316" s="2">
        <v>21</v>
      </c>
      <c r="G316" s="2">
        <v>27</v>
      </c>
      <c r="H316" s="2">
        <v>387</v>
      </c>
      <c r="I316" s="2">
        <v>36</v>
      </c>
      <c r="J316" s="35">
        <v>0.95</v>
      </c>
      <c r="K316" s="3">
        <f>VLOOKUP(Table4[[#This Row],[Date]],Table1[#All],13,FALSE)</f>
        <v>-1.1775966432756357E-2</v>
      </c>
      <c r="L316" s="3">
        <v>3.9999925634637279E-2</v>
      </c>
      <c r="M316" s="3">
        <v>-4.9504851483667345E-2</v>
      </c>
      <c r="N316" s="3">
        <v>-1.0000137920997965E-2</v>
      </c>
      <c r="O316" s="3">
        <v>9.8039493007420209E-3</v>
      </c>
    </row>
    <row r="317" spans="2:15" x14ac:dyDescent="0.3">
      <c r="B317" s="10">
        <v>43825</v>
      </c>
      <c r="C317" s="2">
        <v>381035</v>
      </c>
      <c r="D317" s="3">
        <v>0.18</v>
      </c>
      <c r="E317" s="2">
        <v>39</v>
      </c>
      <c r="F317" s="2">
        <v>21</v>
      </c>
      <c r="G317" s="2">
        <v>29</v>
      </c>
      <c r="H317" s="2">
        <v>380</v>
      </c>
      <c r="I317" s="2">
        <v>36</v>
      </c>
      <c r="J317" s="35">
        <v>0.95</v>
      </c>
      <c r="K317" s="3">
        <f>VLOOKUP(Table4[[#This Row],[Date]],Table1[#All],13,FALSE)</f>
        <v>6.9238688988570773E-2</v>
      </c>
      <c r="L317" s="3">
        <v>2.0202121474216073E-2</v>
      </c>
      <c r="M317" s="3">
        <v>4.0403880280238225E-2</v>
      </c>
      <c r="N317" s="3">
        <v>4.9999847141527276E-2</v>
      </c>
      <c r="O317" s="3">
        <v>-2.0407669098314374E-2</v>
      </c>
    </row>
    <row r="318" spans="2:15" x14ac:dyDescent="0.3">
      <c r="B318" s="10">
        <v>43587</v>
      </c>
      <c r="C318" s="2">
        <v>390331</v>
      </c>
      <c r="D318" s="3">
        <v>0.19</v>
      </c>
      <c r="E318" s="2">
        <v>31</v>
      </c>
      <c r="F318" s="2">
        <v>18</v>
      </c>
      <c r="G318" s="2">
        <v>30</v>
      </c>
      <c r="H318" s="2">
        <v>378</v>
      </c>
      <c r="I318" s="2">
        <v>36</v>
      </c>
      <c r="J318" s="35">
        <v>0.95</v>
      </c>
      <c r="K318" s="3">
        <f>VLOOKUP(Table4[[#This Row],[Date]],Table1[#All],13,FALSE)</f>
        <v>1.9271173724444424E-3</v>
      </c>
      <c r="L318" s="3">
        <v>4.0000102993045017E-2</v>
      </c>
      <c r="M318" s="3">
        <v>2.0833334594179131E-2</v>
      </c>
      <c r="N318" s="3">
        <v>7.368398478689886E-2</v>
      </c>
      <c r="O318" s="3">
        <v>-5.825210565746064E-2</v>
      </c>
    </row>
    <row r="319" spans="2:15" x14ac:dyDescent="0.3">
      <c r="B319" s="10">
        <v>43806</v>
      </c>
      <c r="C319" s="2">
        <v>401987</v>
      </c>
      <c r="D319" s="3">
        <v>0.17</v>
      </c>
      <c r="E319" s="2">
        <v>38</v>
      </c>
      <c r="F319" s="2">
        <v>20</v>
      </c>
      <c r="G319" s="2">
        <v>30</v>
      </c>
      <c r="H319" s="2">
        <v>370</v>
      </c>
      <c r="I319" s="2">
        <v>36</v>
      </c>
      <c r="J319" s="35">
        <v>0.95</v>
      </c>
      <c r="K319" s="3">
        <f>VLOOKUP(Table4[[#This Row],[Date]],Table1[#All],13,FALSE)</f>
        <v>-3.623744788939387E-2</v>
      </c>
      <c r="L319" s="3">
        <v>-3.883493411808725E-2</v>
      </c>
      <c r="M319" s="3">
        <v>5.2083242420382314E-2</v>
      </c>
      <c r="N319" s="3">
        <v>-9.8039926317745607E-3</v>
      </c>
      <c r="O319" s="3">
        <v>3.1250147244980431E-2</v>
      </c>
    </row>
    <row r="320" spans="2:15" x14ac:dyDescent="0.3">
      <c r="B320" s="10">
        <v>43637</v>
      </c>
      <c r="C320" s="2">
        <v>382419</v>
      </c>
      <c r="D320" s="3">
        <v>0.17</v>
      </c>
      <c r="E320" s="2">
        <v>36</v>
      </c>
      <c r="F320" s="2">
        <v>17</v>
      </c>
      <c r="G320" s="2">
        <v>30</v>
      </c>
      <c r="H320" s="2">
        <v>362</v>
      </c>
      <c r="I320" s="2">
        <v>36</v>
      </c>
      <c r="J320" s="35">
        <v>0.95</v>
      </c>
      <c r="K320" s="3">
        <f>VLOOKUP(Table4[[#This Row],[Date]],Table1[#All],13,FALSE)</f>
        <v>4.0964294729756157E-2</v>
      </c>
      <c r="L320" s="3">
        <v>-6.7307659988393609E-2</v>
      </c>
      <c r="M320" s="3">
        <v>5.102043105635623E-2</v>
      </c>
      <c r="N320" s="3">
        <v>6.0605542634638132E-2</v>
      </c>
      <c r="O320" s="3">
        <v>6.3158106390400981E-2</v>
      </c>
    </row>
    <row r="321" spans="2:15" x14ac:dyDescent="0.3">
      <c r="B321" s="10">
        <v>43560</v>
      </c>
      <c r="C321" s="2">
        <v>388271</v>
      </c>
      <c r="D321" s="3">
        <v>0.18</v>
      </c>
      <c r="E321" s="2">
        <v>34</v>
      </c>
      <c r="F321" s="2">
        <v>17</v>
      </c>
      <c r="G321" s="2">
        <v>28</v>
      </c>
      <c r="H321" s="2">
        <v>361</v>
      </c>
      <c r="I321" s="2">
        <v>36</v>
      </c>
      <c r="J321" s="35">
        <v>0.95</v>
      </c>
      <c r="K321" s="3">
        <f>VLOOKUP(Table4[[#This Row],[Date]],Table1[#All],13,FALSE)</f>
        <v>0.12652928215188264</v>
      </c>
      <c r="L321" s="3">
        <v>3.960393677626084E-2</v>
      </c>
      <c r="M321" s="3">
        <v>5.1546400038013696E-2</v>
      </c>
      <c r="N321" s="3">
        <v>4.7777564349260615E-8</v>
      </c>
      <c r="O321" s="3">
        <v>4.0404111828026279E-2</v>
      </c>
    </row>
    <row r="322" spans="2:15" x14ac:dyDescent="0.3">
      <c r="B322" s="10">
        <v>43574</v>
      </c>
      <c r="C322" s="2">
        <v>384879</v>
      </c>
      <c r="D322" s="3">
        <v>0.18</v>
      </c>
      <c r="E322" s="2">
        <v>39</v>
      </c>
      <c r="F322" s="2">
        <v>17</v>
      </c>
      <c r="G322" s="2">
        <v>27</v>
      </c>
      <c r="H322" s="2">
        <v>351</v>
      </c>
      <c r="I322" s="2">
        <v>36</v>
      </c>
      <c r="J322" s="35">
        <v>0.95</v>
      </c>
      <c r="K322" s="42">
        <f>VLOOKUP(Table4[[#This Row],[Date]],Table1[#All],13,FALSE)</f>
        <v>0.2472495952251057</v>
      </c>
      <c r="L322" s="3">
        <v>2.0408203728917051E-2</v>
      </c>
      <c r="M322" s="3">
        <v>8.421019863662127E-2</v>
      </c>
      <c r="N322" s="3">
        <v>5.0000506473760531E-2</v>
      </c>
      <c r="O322" s="3">
        <v>-3.1538509692730088E-7</v>
      </c>
    </row>
    <row r="323" spans="2:15" x14ac:dyDescent="0.3">
      <c r="B323" s="10">
        <v>43732</v>
      </c>
      <c r="C323" s="2">
        <v>388298</v>
      </c>
      <c r="D323" s="3">
        <v>0.19</v>
      </c>
      <c r="E323" s="2">
        <v>38</v>
      </c>
      <c r="F323" s="2">
        <v>17</v>
      </c>
      <c r="G323" s="2">
        <v>30</v>
      </c>
      <c r="H323" s="2">
        <v>398</v>
      </c>
      <c r="I323" s="2">
        <v>35</v>
      </c>
      <c r="J323" s="35">
        <v>0.95</v>
      </c>
      <c r="K323" s="3">
        <f>VLOOKUP(Table4[[#This Row],[Date]],Table1[#All],13,FALSE)</f>
        <v>-1.7540111192366314E-2</v>
      </c>
      <c r="L323" s="3">
        <v>9.4736820676873945E-2</v>
      </c>
      <c r="M323" s="3">
        <v>-4.8543932443480875E-2</v>
      </c>
      <c r="N323" s="3">
        <v>5.5122461772860731E-7</v>
      </c>
      <c r="O323" s="3">
        <v>-3.8095451463307728E-2</v>
      </c>
    </row>
    <row r="324" spans="2:15" x14ac:dyDescent="0.3">
      <c r="B324" s="10">
        <v>43569</v>
      </c>
      <c r="C324" s="2">
        <v>396665</v>
      </c>
      <c r="D324" s="3">
        <v>0.17</v>
      </c>
      <c r="E324" s="2">
        <v>38</v>
      </c>
      <c r="F324" s="2">
        <v>22</v>
      </c>
      <c r="G324" s="2">
        <v>29</v>
      </c>
      <c r="H324" s="2">
        <v>395</v>
      </c>
      <c r="I324" s="2">
        <v>35</v>
      </c>
      <c r="J324" s="35">
        <v>0.95</v>
      </c>
      <c r="K324" s="42">
        <f>VLOOKUP(Table4[[#This Row],[Date]],Table1[#All],13,FALSE)</f>
        <v>0.28376620785956508</v>
      </c>
      <c r="L324" s="3">
        <v>4.1666702821183899E-2</v>
      </c>
      <c r="M324" s="3">
        <v>2.9702948935431461E-2</v>
      </c>
      <c r="N324" s="3">
        <v>4.1666759914109841E-2</v>
      </c>
      <c r="O324" s="3">
        <v>6.060651143284379E-2</v>
      </c>
    </row>
    <row r="325" spans="2:15" x14ac:dyDescent="0.3">
      <c r="B325" s="10">
        <v>43623</v>
      </c>
      <c r="C325" s="2">
        <v>390178</v>
      </c>
      <c r="D325" s="3">
        <v>0.19</v>
      </c>
      <c r="E325" s="2">
        <v>35</v>
      </c>
      <c r="F325" s="2">
        <v>21</v>
      </c>
      <c r="G325" s="2">
        <v>25</v>
      </c>
      <c r="H325" s="2">
        <v>391</v>
      </c>
      <c r="I325" s="2">
        <v>35</v>
      </c>
      <c r="J325" s="35">
        <v>0.95</v>
      </c>
      <c r="K325" s="3">
        <f>VLOOKUP(Table4[[#This Row],[Date]],Table1[#All],13,FALSE)</f>
        <v>3.9275462276182838E-2</v>
      </c>
      <c r="L325" s="3">
        <v>8.3333374492154944E-2</v>
      </c>
      <c r="M325" s="3">
        <v>9.7090593492654698E-3</v>
      </c>
      <c r="N325" s="3">
        <v>-3.0303089079854462E-2</v>
      </c>
      <c r="O325" s="3">
        <v>4.0403413021458334E-2</v>
      </c>
    </row>
    <row r="326" spans="2:15" x14ac:dyDescent="0.3">
      <c r="B326" s="10">
        <v>43765</v>
      </c>
      <c r="C326" s="2">
        <v>382944</v>
      </c>
      <c r="D326" s="3">
        <v>0.18</v>
      </c>
      <c r="E326" s="2">
        <v>33</v>
      </c>
      <c r="F326" s="2">
        <v>17</v>
      </c>
      <c r="G326" s="2">
        <v>27</v>
      </c>
      <c r="H326" s="2">
        <v>366</v>
      </c>
      <c r="I326" s="2">
        <v>35</v>
      </c>
      <c r="J326" s="35">
        <v>0.95</v>
      </c>
      <c r="K326" s="3">
        <f>VLOOKUP(Table4[[#This Row],[Date]],Table1[#All],13,FALSE)</f>
        <v>-4.7898905788276158E-2</v>
      </c>
      <c r="L326" s="3">
        <v>1.9801929286341613E-2</v>
      </c>
      <c r="M326" s="3">
        <v>-2.9411811919884179E-2</v>
      </c>
      <c r="N326" s="3">
        <v>5.2083523643184693E-2</v>
      </c>
      <c r="O326" s="3">
        <v>-8.5714117186693306E-2</v>
      </c>
    </row>
    <row r="327" spans="2:15" x14ac:dyDescent="0.3">
      <c r="B327" s="10">
        <v>43467</v>
      </c>
      <c r="C327" s="2">
        <v>388232</v>
      </c>
      <c r="D327" s="3">
        <v>0.19</v>
      </c>
      <c r="E327" s="2">
        <v>31</v>
      </c>
      <c r="F327" s="2">
        <v>17</v>
      </c>
      <c r="G327" s="2">
        <v>28</v>
      </c>
      <c r="H327" s="2">
        <v>360</v>
      </c>
      <c r="I327" s="2">
        <v>35</v>
      </c>
      <c r="J327" s="35">
        <v>0.95</v>
      </c>
      <c r="K327" s="3" t="str">
        <f>VLOOKUP(Table4[[#This Row],[Date]],Table1[#All],13,FALSE)</f>
        <v>NA</v>
      </c>
      <c r="L327" s="3" t="s">
        <v>46</v>
      </c>
      <c r="M327" s="3" t="s">
        <v>46</v>
      </c>
      <c r="N327" s="3" t="s">
        <v>46</v>
      </c>
      <c r="O327" s="3" t="s">
        <v>46</v>
      </c>
    </row>
    <row r="328" spans="2:15" x14ac:dyDescent="0.3">
      <c r="B328" s="10">
        <v>43564</v>
      </c>
      <c r="C328" s="2">
        <v>395003</v>
      </c>
      <c r="D328" s="3">
        <v>0.19</v>
      </c>
      <c r="E328" s="2">
        <v>34</v>
      </c>
      <c r="F328" s="2">
        <v>22</v>
      </c>
      <c r="G328" s="2">
        <v>25</v>
      </c>
      <c r="H328" s="2">
        <v>400</v>
      </c>
      <c r="I328" s="2">
        <v>34</v>
      </c>
      <c r="J328" s="35">
        <v>0.95</v>
      </c>
      <c r="K328" s="3">
        <f>VLOOKUP(Table4[[#This Row],[Date]],Table1[#All],13,FALSE)</f>
        <v>9.8032926600166714E-3</v>
      </c>
      <c r="L328" s="3">
        <v>3.0000126298041385E-2</v>
      </c>
      <c r="M328" s="3">
        <v>2.3601847143339683E-8</v>
      </c>
      <c r="N328" s="3">
        <v>-3.2606001565405052E-7</v>
      </c>
      <c r="O328" s="3">
        <v>2.9411308713502837E-2</v>
      </c>
    </row>
    <row r="329" spans="2:15" x14ac:dyDescent="0.3">
      <c r="B329" s="10">
        <v>43782</v>
      </c>
      <c r="C329" s="2">
        <v>380788</v>
      </c>
      <c r="D329" s="3">
        <v>0.19</v>
      </c>
      <c r="E329" s="2">
        <v>36</v>
      </c>
      <c r="F329" s="2">
        <v>21</v>
      </c>
      <c r="G329" s="2">
        <v>25</v>
      </c>
      <c r="H329" s="2">
        <v>394</v>
      </c>
      <c r="I329" s="2">
        <v>34</v>
      </c>
      <c r="J329" s="35">
        <v>0.95</v>
      </c>
      <c r="K329" s="3">
        <f>VLOOKUP(Table4[[#This Row],[Date]],Table1[#All],13,FALSE)</f>
        <v>0.17160385385363863</v>
      </c>
      <c r="L329" s="3">
        <v>0.10526313728032233</v>
      </c>
      <c r="M329" s="3">
        <v>3.0303013124793887E-2</v>
      </c>
      <c r="N329" s="3">
        <v>5.050549731149534E-2</v>
      </c>
      <c r="O329" s="3">
        <v>-2.0618702092187746E-2</v>
      </c>
    </row>
    <row r="330" spans="2:15" x14ac:dyDescent="0.3">
      <c r="B330" s="10">
        <v>43625</v>
      </c>
      <c r="C330" s="2">
        <v>400094</v>
      </c>
      <c r="D330" s="3">
        <v>0.18</v>
      </c>
      <c r="E330" s="2">
        <v>35</v>
      </c>
      <c r="F330" s="2">
        <v>22</v>
      </c>
      <c r="G330" s="2">
        <v>26</v>
      </c>
      <c r="H330" s="2">
        <v>364</v>
      </c>
      <c r="I330" s="2">
        <v>34</v>
      </c>
      <c r="J330" s="35">
        <v>0.95</v>
      </c>
      <c r="K330" s="3">
        <f>VLOOKUP(Table4[[#This Row],[Date]],Table1[#All],13,FALSE)</f>
        <v>-3.9550376388225117E-2</v>
      </c>
      <c r="L330" s="3">
        <v>3.9999978040345274E-2</v>
      </c>
      <c r="M330" s="3">
        <v>2.0408386462318351E-2</v>
      </c>
      <c r="N330" s="3">
        <v>-9.5238179753857288E-2</v>
      </c>
      <c r="O330" s="3">
        <v>-2.9702941369999625E-2</v>
      </c>
    </row>
    <row r="331" spans="2:15" x14ac:dyDescent="0.3">
      <c r="B331" s="10">
        <v>43769</v>
      </c>
      <c r="C331" s="2">
        <v>392878</v>
      </c>
      <c r="D331" s="3">
        <v>0.17</v>
      </c>
      <c r="E331" s="2">
        <v>40</v>
      </c>
      <c r="F331" s="2">
        <v>22</v>
      </c>
      <c r="G331" s="2">
        <v>29</v>
      </c>
      <c r="H331" s="2">
        <v>363</v>
      </c>
      <c r="I331" s="2">
        <v>34</v>
      </c>
      <c r="J331" s="35">
        <v>0.95</v>
      </c>
      <c r="K331" s="3">
        <f>VLOOKUP(Table4[[#This Row],[Date]],Table1[#All],13,FALSE)</f>
        <v>-0.18235948174610572</v>
      </c>
      <c r="L331" s="3">
        <v>-3.9603899962223021E-2</v>
      </c>
      <c r="M331" s="3">
        <v>-8.5714621313318307E-2</v>
      </c>
      <c r="N331" s="3">
        <v>-6.8626749068202542E-2</v>
      </c>
      <c r="O331" s="3">
        <v>2.0832797600027098E-2</v>
      </c>
    </row>
    <row r="332" spans="2:15" x14ac:dyDescent="0.3">
      <c r="B332" s="10">
        <v>43641</v>
      </c>
      <c r="C332" s="2">
        <v>399302</v>
      </c>
      <c r="D332" s="3">
        <v>0.17</v>
      </c>
      <c r="E332" s="2">
        <v>33</v>
      </c>
      <c r="F332" s="2">
        <v>21</v>
      </c>
      <c r="G332" s="2">
        <v>28</v>
      </c>
      <c r="H332" s="2">
        <v>359</v>
      </c>
      <c r="I332" s="2">
        <v>34</v>
      </c>
      <c r="J332" s="35">
        <v>0.95</v>
      </c>
      <c r="K332" s="3">
        <f>VLOOKUP(Table4[[#This Row],[Date]],Table1[#All],13,FALSE)</f>
        <v>1.1809360117449152E-2</v>
      </c>
      <c r="L332" s="3">
        <v>-4.7619002781875364E-2</v>
      </c>
      <c r="M332" s="3">
        <v>4.2105313802588418E-2</v>
      </c>
      <c r="N332" s="3">
        <v>-2.9126611999782837E-2</v>
      </c>
      <c r="O332" s="3">
        <v>-2.0617915796311559E-2</v>
      </c>
    </row>
    <row r="333" spans="2:15" x14ac:dyDescent="0.3">
      <c r="B333" s="10">
        <v>43727</v>
      </c>
      <c r="C333" s="2">
        <v>406600</v>
      </c>
      <c r="D333" s="3">
        <v>0.19</v>
      </c>
      <c r="E333" s="2">
        <v>33</v>
      </c>
      <c r="F333" s="2">
        <v>21</v>
      </c>
      <c r="G333" s="2">
        <v>30</v>
      </c>
      <c r="H333" s="2">
        <v>351</v>
      </c>
      <c r="I333" s="2">
        <v>34</v>
      </c>
      <c r="J333" s="35">
        <v>0.95</v>
      </c>
      <c r="K333" s="3">
        <f>VLOOKUP(Table4[[#This Row],[Date]],Table1[#All],13,FALSE)</f>
        <v>-3.849616412812662E-2</v>
      </c>
      <c r="L333" s="3">
        <v>-4.0404220782814693E-2</v>
      </c>
      <c r="M333" s="3">
        <v>4.0816837928921545E-2</v>
      </c>
      <c r="N333" s="3">
        <v>-1.9230481320591464E-2</v>
      </c>
      <c r="O333" s="3">
        <v>-3.8461726423786646E-2</v>
      </c>
    </row>
    <row r="334" spans="2:15" x14ac:dyDescent="0.3">
      <c r="B334" s="10">
        <v>43498</v>
      </c>
      <c r="C334" s="2">
        <v>391275</v>
      </c>
      <c r="D334" s="3">
        <v>0.18</v>
      </c>
      <c r="E334" s="2">
        <v>33</v>
      </c>
      <c r="F334" s="2">
        <v>20</v>
      </c>
      <c r="G334" s="2">
        <v>27</v>
      </c>
      <c r="H334" s="2">
        <v>350</v>
      </c>
      <c r="I334" s="2">
        <v>34</v>
      </c>
      <c r="J334" s="35">
        <v>0.95</v>
      </c>
      <c r="K334" s="3">
        <f>VLOOKUP(Table4[[#This Row],[Date]],Table1[#All],13,FALSE)</f>
        <v>-0.11100185204519353</v>
      </c>
      <c r="L334" s="3">
        <v>-1.980197603221534E-2</v>
      </c>
      <c r="M334" s="3">
        <v>-7.6190405171793207E-2</v>
      </c>
      <c r="N334" s="3">
        <v>4.081625187988891E-2</v>
      </c>
      <c r="O334" s="3">
        <v>2.1052479911884747E-2</v>
      </c>
    </row>
    <row r="335" spans="2:15" x14ac:dyDescent="0.3">
      <c r="B335" s="10">
        <v>43620</v>
      </c>
      <c r="C335" s="2">
        <v>395075</v>
      </c>
      <c r="D335" s="3">
        <v>0.17</v>
      </c>
      <c r="E335" s="2">
        <v>30</v>
      </c>
      <c r="F335" s="2">
        <v>17</v>
      </c>
      <c r="G335" s="2">
        <v>25</v>
      </c>
      <c r="H335" s="2">
        <v>389</v>
      </c>
      <c r="I335" s="2">
        <v>33</v>
      </c>
      <c r="J335" s="35">
        <v>0.95</v>
      </c>
      <c r="K335" s="3">
        <f>VLOOKUP(Table4[[#This Row],[Date]],Table1[#All],13,FALSE)</f>
        <v>0.12948815611104747</v>
      </c>
      <c r="L335" s="3">
        <v>6.1855634643845248E-2</v>
      </c>
      <c r="M335" s="3">
        <v>2.0618749056393604E-2</v>
      </c>
      <c r="N335" s="3">
        <v>9.8037836031112935E-3</v>
      </c>
      <c r="O335" s="3">
        <v>4.2105758355743816E-2</v>
      </c>
    </row>
    <row r="336" spans="2:15" x14ac:dyDescent="0.3">
      <c r="B336" s="10">
        <v>43577</v>
      </c>
      <c r="C336" s="2">
        <v>385119</v>
      </c>
      <c r="D336" s="3">
        <v>0.19</v>
      </c>
      <c r="E336" s="2">
        <v>31</v>
      </c>
      <c r="F336" s="2">
        <v>17</v>
      </c>
      <c r="G336" s="2">
        <v>26</v>
      </c>
      <c r="H336" s="2">
        <v>383</v>
      </c>
      <c r="I336" s="2">
        <v>33</v>
      </c>
      <c r="J336" s="35">
        <v>0.95</v>
      </c>
      <c r="K336" s="3">
        <f>VLOOKUP(Table4[[#This Row],[Date]],Table1[#All],13,FALSE)</f>
        <v>2.9183076903552152E-2</v>
      </c>
      <c r="L336" s="3">
        <v>-9.6154120964384582E-3</v>
      </c>
      <c r="M336" s="3">
        <v>-7.5513427622020401E-8</v>
      </c>
      <c r="N336" s="3">
        <v>-1.8940802914979571E-7</v>
      </c>
      <c r="O336" s="3">
        <v>5.0000224128242898E-2</v>
      </c>
    </row>
    <row r="337" spans="2:15" x14ac:dyDescent="0.3">
      <c r="B337" s="10">
        <v>43557</v>
      </c>
      <c r="C337" s="2">
        <v>385907</v>
      </c>
      <c r="D337" s="3">
        <v>0.19</v>
      </c>
      <c r="E337" s="2">
        <v>35</v>
      </c>
      <c r="F337" s="2">
        <v>22</v>
      </c>
      <c r="G337" s="2">
        <v>25</v>
      </c>
      <c r="H337" s="2">
        <v>383</v>
      </c>
      <c r="I337" s="2">
        <v>33</v>
      </c>
      <c r="J337" s="35">
        <v>0.95</v>
      </c>
      <c r="K337" s="3">
        <f>VLOOKUP(Table4[[#This Row],[Date]],Table1[#All],13,FALSE)</f>
        <v>3.9878784124722788E-2</v>
      </c>
      <c r="L337" s="3">
        <v>2.0408082957817264E-2</v>
      </c>
      <c r="M337" s="3">
        <v>-9.999989044464086E-3</v>
      </c>
      <c r="N337" s="3">
        <v>-4.0404200502572318E-2</v>
      </c>
      <c r="O337" s="3">
        <v>-1.9229904034641865E-2</v>
      </c>
    </row>
    <row r="338" spans="2:15" x14ac:dyDescent="0.3">
      <c r="B338" s="10">
        <v>43658</v>
      </c>
      <c r="C338" s="2">
        <v>390416</v>
      </c>
      <c r="D338" s="3">
        <v>0.18</v>
      </c>
      <c r="E338" s="2">
        <v>37</v>
      </c>
      <c r="F338" s="2">
        <v>21</v>
      </c>
      <c r="G338" s="2">
        <v>27</v>
      </c>
      <c r="H338" s="2">
        <v>380</v>
      </c>
      <c r="I338" s="2">
        <v>33</v>
      </c>
      <c r="J338" s="35">
        <v>0.95</v>
      </c>
      <c r="K338" s="3">
        <f>VLOOKUP(Table4[[#This Row],[Date]],Table1[#All],13,FALSE)</f>
        <v>9.6160692596560127E-2</v>
      </c>
      <c r="L338" s="3">
        <v>4.2105464498808587E-2</v>
      </c>
      <c r="M338" s="3">
        <v>-9.6155188278593817E-3</v>
      </c>
      <c r="N338" s="3">
        <v>-1.9047684103469131E-2</v>
      </c>
      <c r="O338" s="3">
        <v>7.1428534868310356E-2</v>
      </c>
    </row>
    <row r="339" spans="2:15" x14ac:dyDescent="0.3">
      <c r="B339" s="10">
        <v>43528</v>
      </c>
      <c r="C339" s="2">
        <v>409961</v>
      </c>
      <c r="D339" s="3">
        <v>0.17</v>
      </c>
      <c r="E339" s="2">
        <v>31</v>
      </c>
      <c r="F339" s="2">
        <v>19</v>
      </c>
      <c r="G339" s="2">
        <v>29</v>
      </c>
      <c r="H339" s="2">
        <v>372</v>
      </c>
      <c r="I339" s="2">
        <v>33</v>
      </c>
      <c r="J339" s="35">
        <v>0.95</v>
      </c>
      <c r="K339" s="3">
        <f>VLOOKUP(Table4[[#This Row],[Date]],Table1[#All],13,FALSE)</f>
        <v>8.1492115581014435E-2</v>
      </c>
      <c r="L339" s="3">
        <v>9.3750029174435312E-2</v>
      </c>
      <c r="M339" s="3">
        <v>2.9703170922326771E-2</v>
      </c>
      <c r="N339" s="3">
        <v>9.900371091160709E-3</v>
      </c>
      <c r="O339" s="3">
        <v>-7.7669784158003852E-2</v>
      </c>
    </row>
    <row r="340" spans="2:15" x14ac:dyDescent="0.3">
      <c r="B340" s="10">
        <v>43761</v>
      </c>
      <c r="C340" s="2">
        <v>394443</v>
      </c>
      <c r="D340" s="3">
        <v>0.18</v>
      </c>
      <c r="E340" s="2">
        <v>37</v>
      </c>
      <c r="F340" s="2">
        <v>18</v>
      </c>
      <c r="G340" s="2">
        <v>30</v>
      </c>
      <c r="H340" s="2">
        <v>369</v>
      </c>
      <c r="I340" s="2">
        <v>33</v>
      </c>
      <c r="J340" s="35">
        <v>0.95</v>
      </c>
      <c r="K340" s="3">
        <f>VLOOKUP(Table4[[#This Row],[Date]],Table1[#All],13,FALSE)</f>
        <v>1.2531332152540875E-2</v>
      </c>
      <c r="L340" s="3">
        <v>-5.7692364335817814E-2</v>
      </c>
      <c r="M340" s="3">
        <v>-6.6666407050682941E-2</v>
      </c>
      <c r="N340" s="3">
        <v>2.9999502736572481E-2</v>
      </c>
      <c r="O340" s="3">
        <v>6.1855580046786596E-2</v>
      </c>
    </row>
    <row r="341" spans="2:15" x14ac:dyDescent="0.3">
      <c r="B341" s="10">
        <v>43702</v>
      </c>
      <c r="C341" s="2">
        <v>388418</v>
      </c>
      <c r="D341" s="3">
        <v>0.19</v>
      </c>
      <c r="E341" s="2">
        <v>31</v>
      </c>
      <c r="F341" s="2">
        <v>18</v>
      </c>
      <c r="G341" s="2">
        <v>27</v>
      </c>
      <c r="H341" s="2">
        <v>367</v>
      </c>
      <c r="I341" s="2">
        <v>33</v>
      </c>
      <c r="J341" s="35">
        <v>0.95</v>
      </c>
      <c r="K341" s="3">
        <f>VLOOKUP(Table4[[#This Row],[Date]],Table1[#All],13,FALSE)</f>
        <v>0.12805212945143363</v>
      </c>
      <c r="L341" s="3">
        <v>-5.5273208232620163E-9</v>
      </c>
      <c r="M341" s="3">
        <v>8.2474017981154724E-2</v>
      </c>
      <c r="N341" s="3">
        <v>6.3157998834844964E-2</v>
      </c>
      <c r="O341" s="3">
        <v>1.3617577843128004E-7</v>
      </c>
    </row>
    <row r="342" spans="2:15" x14ac:dyDescent="0.3">
      <c r="B342" s="10">
        <v>43477</v>
      </c>
      <c r="C342" s="2">
        <v>406488</v>
      </c>
      <c r="D342" s="3">
        <v>0.18</v>
      </c>
      <c r="E342" s="2">
        <v>37</v>
      </c>
      <c r="F342" s="2">
        <v>21</v>
      </c>
      <c r="G342" s="2">
        <v>30</v>
      </c>
      <c r="H342" s="2">
        <v>363</v>
      </c>
      <c r="I342" s="2">
        <v>33</v>
      </c>
      <c r="J342" s="35">
        <v>0.95</v>
      </c>
      <c r="K342" s="3">
        <f>VLOOKUP(Table4[[#This Row],[Date]],Table1[#All],13,FALSE)</f>
        <v>5.2871319138911188E-2</v>
      </c>
      <c r="L342" s="3">
        <v>3.0612227457857077E-2</v>
      </c>
      <c r="M342" s="3">
        <v>2.0408314581632947E-2</v>
      </c>
      <c r="N342" s="3">
        <v>-2.8571445792771488E-2</v>
      </c>
      <c r="O342" s="3">
        <v>3.0611895738955619E-2</v>
      </c>
    </row>
    <row r="343" spans="2:15" x14ac:dyDescent="0.3">
      <c r="B343" s="10">
        <v>43628</v>
      </c>
      <c r="C343" s="2">
        <v>398995</v>
      </c>
      <c r="D343" s="3">
        <v>0.17</v>
      </c>
      <c r="E343" s="2">
        <v>36</v>
      </c>
      <c r="F343" s="2">
        <v>21</v>
      </c>
      <c r="G343" s="2">
        <v>30</v>
      </c>
      <c r="H343" s="2">
        <v>400</v>
      </c>
      <c r="I343" s="2">
        <v>32</v>
      </c>
      <c r="J343" s="35">
        <v>0.95</v>
      </c>
      <c r="K343" s="3">
        <f>VLOOKUP(Table4[[#This Row],[Date]],Table1[#All],13,FALSE)</f>
        <v>0.1574640307232813</v>
      </c>
      <c r="L343" s="3">
        <v>6.0605909835549143E-2</v>
      </c>
      <c r="M343" s="3">
        <v>7.142909150295873E-2</v>
      </c>
      <c r="N343" s="3">
        <v>8.2473886290383769E-2</v>
      </c>
      <c r="O343" s="3">
        <v>-4.0403945497948013E-2</v>
      </c>
    </row>
    <row r="344" spans="2:15" x14ac:dyDescent="0.3">
      <c r="B344" s="10">
        <v>43683</v>
      </c>
      <c r="C344" s="2">
        <v>398247</v>
      </c>
      <c r="D344" s="3">
        <v>0.17</v>
      </c>
      <c r="E344" s="2">
        <v>31</v>
      </c>
      <c r="F344" s="2">
        <v>18</v>
      </c>
      <c r="G344" s="2">
        <v>29</v>
      </c>
      <c r="H344" s="2">
        <v>398</v>
      </c>
      <c r="I344" s="2">
        <v>32</v>
      </c>
      <c r="J344" s="35">
        <v>0.95</v>
      </c>
      <c r="K344" s="3">
        <f>VLOOKUP(Table4[[#This Row],[Date]],Table1[#All],13,FALSE)</f>
        <v>1.0841940708214315E-2</v>
      </c>
      <c r="L344" s="3">
        <v>-3.999993624377729E-2</v>
      </c>
      <c r="M344" s="3">
        <v>4.7287072479917924E-8</v>
      </c>
      <c r="N344" s="3">
        <v>4.2104887925109136E-2</v>
      </c>
      <c r="O344" s="3">
        <v>-6.7307648763831551E-2</v>
      </c>
    </row>
    <row r="345" spans="2:15" x14ac:dyDescent="0.3">
      <c r="B345" s="10">
        <v>43488</v>
      </c>
      <c r="C345" s="2">
        <v>394426</v>
      </c>
      <c r="D345" s="3">
        <v>0.18</v>
      </c>
      <c r="E345" s="2">
        <v>36</v>
      </c>
      <c r="F345" s="2">
        <v>20</v>
      </c>
      <c r="G345" s="2">
        <v>25</v>
      </c>
      <c r="H345" s="2">
        <v>395</v>
      </c>
      <c r="I345" s="2">
        <v>32</v>
      </c>
      <c r="J345" s="35">
        <v>0.95</v>
      </c>
      <c r="K345" s="3">
        <f>VLOOKUP(Table4[[#This Row],[Date]],Table1[#All],13,FALSE)</f>
        <v>9.8774591206907125E-4</v>
      </c>
      <c r="L345" s="3">
        <v>-3.8095137311352945E-2</v>
      </c>
      <c r="M345" s="3">
        <v>9.7085817910698147E-3</v>
      </c>
      <c r="N345" s="3">
        <v>2.574357422790996E-7</v>
      </c>
      <c r="O345" s="3">
        <v>9.8038382505731825E-3</v>
      </c>
    </row>
    <row r="346" spans="2:15" x14ac:dyDescent="0.3">
      <c r="B346" s="10">
        <v>43673</v>
      </c>
      <c r="C346" s="2">
        <v>392433</v>
      </c>
      <c r="D346" s="3">
        <v>0.17</v>
      </c>
      <c r="E346" s="2">
        <v>38</v>
      </c>
      <c r="F346" s="2">
        <v>19</v>
      </c>
      <c r="G346" s="2">
        <v>29</v>
      </c>
      <c r="H346" s="2">
        <v>382</v>
      </c>
      <c r="I346" s="2">
        <v>32</v>
      </c>
      <c r="J346" s="35">
        <v>0.95</v>
      </c>
      <c r="K346" s="3">
        <f>VLOOKUP(Table4[[#This Row],[Date]],Table1[#All],13,FALSE)</f>
        <v>-1.7555963718715928E-2</v>
      </c>
      <c r="L346" s="3">
        <v>1.9999966472289632E-2</v>
      </c>
      <c r="M346" s="3">
        <v>-7.6190468640130016E-2</v>
      </c>
      <c r="N346" s="3">
        <v>5.2631354010703069E-2</v>
      </c>
      <c r="O346" s="3">
        <v>-1.941753676518887E-2</v>
      </c>
    </row>
    <row r="347" spans="2:15" x14ac:dyDescent="0.3">
      <c r="B347" s="10">
        <v>43546</v>
      </c>
      <c r="C347" s="2">
        <v>395181</v>
      </c>
      <c r="D347" s="3">
        <v>0.17</v>
      </c>
      <c r="E347" s="2">
        <v>40</v>
      </c>
      <c r="F347" s="2">
        <v>17</v>
      </c>
      <c r="G347" s="2">
        <v>27</v>
      </c>
      <c r="H347" s="2">
        <v>379</v>
      </c>
      <c r="I347" s="2">
        <v>32</v>
      </c>
      <c r="J347" s="35">
        <v>0.95</v>
      </c>
      <c r="K347" s="3">
        <f>VLOOKUP(Table4[[#This Row],[Date]],Table1[#All],13,FALSE)</f>
        <v>0.15016750885693586</v>
      </c>
      <c r="L347" s="3">
        <v>0.10526315138764697</v>
      </c>
      <c r="M347" s="3">
        <v>-7.6923139557080633E-2</v>
      </c>
      <c r="N347" s="3">
        <v>6.1224516976005505E-2</v>
      </c>
      <c r="O347" s="3">
        <v>8.4210800112130224E-2</v>
      </c>
    </row>
    <row r="348" spans="2:15" x14ac:dyDescent="0.3">
      <c r="B348" s="10">
        <v>43523</v>
      </c>
      <c r="C348" s="2">
        <v>402996</v>
      </c>
      <c r="D348" s="3">
        <v>0.17</v>
      </c>
      <c r="E348" s="2">
        <v>38</v>
      </c>
      <c r="F348" s="2">
        <v>18</v>
      </c>
      <c r="G348" s="2">
        <v>30</v>
      </c>
      <c r="H348" s="2">
        <v>375</v>
      </c>
      <c r="I348" s="2">
        <v>32</v>
      </c>
      <c r="J348" s="35">
        <v>0.95</v>
      </c>
      <c r="K348" s="3">
        <f>VLOOKUP(Table4[[#This Row],[Date]],Table1[#All],13,FALSE)</f>
        <v>8.2246376811594191E-2</v>
      </c>
      <c r="L348" s="3">
        <v>4.0816275883501785E-2</v>
      </c>
      <c r="M348" s="3">
        <v>-1.0309223843541604E-2</v>
      </c>
      <c r="N348" s="3">
        <v>5.0000071181356409E-2</v>
      </c>
      <c r="O348" s="3">
        <v>3.092764911433088E-2</v>
      </c>
    </row>
    <row r="349" spans="2:15" x14ac:dyDescent="0.3">
      <c r="B349" s="10">
        <v>43724</v>
      </c>
      <c r="C349" s="2">
        <v>398745</v>
      </c>
      <c r="D349" s="3">
        <v>0.19</v>
      </c>
      <c r="E349" s="2">
        <v>33</v>
      </c>
      <c r="F349" s="2">
        <v>21</v>
      </c>
      <c r="G349" s="2">
        <v>25</v>
      </c>
      <c r="H349" s="2">
        <v>367</v>
      </c>
      <c r="I349" s="2">
        <v>32</v>
      </c>
      <c r="J349" s="35">
        <v>0.95</v>
      </c>
      <c r="K349" s="3">
        <f>VLOOKUP(Table4[[#This Row],[Date]],Table1[#All],13,FALSE)</f>
        <v>-0.18169466263960421</v>
      </c>
      <c r="L349" s="3">
        <v>9.7918468888735788E-9</v>
      </c>
      <c r="M349" s="3">
        <v>-8.571418542444742E-2</v>
      </c>
      <c r="N349" s="3">
        <v>-1.9417388902602029E-2</v>
      </c>
      <c r="O349" s="3">
        <v>-3.9216347218116177E-2</v>
      </c>
    </row>
    <row r="350" spans="2:15" x14ac:dyDescent="0.3">
      <c r="B350" s="10">
        <v>43466</v>
      </c>
      <c r="C350" s="2">
        <v>385075</v>
      </c>
      <c r="D350" s="3">
        <v>0.17</v>
      </c>
      <c r="E350" s="2">
        <v>37</v>
      </c>
      <c r="F350" s="2">
        <v>22</v>
      </c>
      <c r="G350" s="2">
        <v>26</v>
      </c>
      <c r="H350" s="2">
        <v>364</v>
      </c>
      <c r="I350" s="2">
        <v>32</v>
      </c>
      <c r="J350" s="35">
        <v>0.95</v>
      </c>
      <c r="K350" s="3" t="str">
        <f>VLOOKUP(Table4[[#This Row],[Date]],Table1[#All],13,FALSE)</f>
        <v>NA</v>
      </c>
      <c r="L350" s="3" t="s">
        <v>46</v>
      </c>
      <c r="M350" s="3" t="s">
        <v>46</v>
      </c>
      <c r="N350" s="3" t="s">
        <v>46</v>
      </c>
      <c r="O350" s="3" t="s">
        <v>46</v>
      </c>
    </row>
    <row r="351" spans="2:15" x14ac:dyDescent="0.3">
      <c r="B351" s="10">
        <v>43567</v>
      </c>
      <c r="C351" s="2">
        <v>406144</v>
      </c>
      <c r="D351" s="3">
        <v>0.17</v>
      </c>
      <c r="E351" s="2">
        <v>32</v>
      </c>
      <c r="F351" s="2">
        <v>17</v>
      </c>
      <c r="G351" s="2">
        <v>28</v>
      </c>
      <c r="H351" s="2">
        <v>360</v>
      </c>
      <c r="I351" s="2">
        <v>32</v>
      </c>
      <c r="J351" s="35">
        <v>0.95</v>
      </c>
      <c r="K351" s="44">
        <f>VLOOKUP(Table4[[#This Row],[Date]],Table1[#All],13,FALSE)</f>
        <v>-0.27312591355188975</v>
      </c>
      <c r="L351" s="3">
        <v>-6.6666684462544645E-2</v>
      </c>
      <c r="M351" s="3">
        <v>-6.8627406366330912E-2</v>
      </c>
      <c r="N351" s="3">
        <v>-4.7619571353577417E-2</v>
      </c>
      <c r="O351" s="3">
        <v>-3.8834346650810314E-2</v>
      </c>
    </row>
    <row r="352" spans="2:15" x14ac:dyDescent="0.3">
      <c r="B352" s="10">
        <v>43711</v>
      </c>
      <c r="C352" s="2">
        <v>402082</v>
      </c>
      <c r="D352" s="3">
        <v>0.18</v>
      </c>
      <c r="E352" s="2">
        <v>38</v>
      </c>
      <c r="F352" s="2">
        <v>17</v>
      </c>
      <c r="G352" s="2">
        <v>30</v>
      </c>
      <c r="H352" s="2">
        <v>351</v>
      </c>
      <c r="I352" s="2">
        <v>32</v>
      </c>
      <c r="J352" s="35">
        <v>0.95</v>
      </c>
      <c r="K352" s="3">
        <f>VLOOKUP(Table4[[#This Row],[Date]],Table1[#All],13,FALSE)</f>
        <v>1.7803444891387521E-2</v>
      </c>
      <c r="L352" s="3">
        <v>5.2083233823143837E-2</v>
      </c>
      <c r="M352" s="3">
        <v>-3.0612279377024709E-2</v>
      </c>
      <c r="N352" s="3">
        <v>-5.9406103815011768E-2</v>
      </c>
      <c r="O352" s="3">
        <v>-2.0618211210710724E-2</v>
      </c>
    </row>
    <row r="353" spans="2:15" x14ac:dyDescent="0.3">
      <c r="B353" s="10">
        <v>43688</v>
      </c>
      <c r="C353" s="2">
        <v>383675</v>
      </c>
      <c r="D353" s="3">
        <v>0.19</v>
      </c>
      <c r="E353" s="2">
        <v>34</v>
      </c>
      <c r="F353" s="2">
        <v>29</v>
      </c>
      <c r="G353" s="2">
        <v>27</v>
      </c>
      <c r="H353" s="2">
        <v>396</v>
      </c>
      <c r="I353" s="2">
        <v>31</v>
      </c>
      <c r="J353" s="35">
        <v>0.95</v>
      </c>
      <c r="K353" s="44">
        <f>VLOOKUP(Table4[[#This Row],[Date]],Table1[#All],13,FALSE)</f>
        <v>-0.54353363205176886</v>
      </c>
      <c r="L353" s="3">
        <v>7.1428602986852496E-2</v>
      </c>
      <c r="M353" s="3">
        <v>1.0526317221645431E-2</v>
      </c>
      <c r="N353" s="3">
        <v>-0.53846175315374123</v>
      </c>
      <c r="O353" s="3">
        <v>-8.6538549836479906E-2</v>
      </c>
    </row>
    <row r="354" spans="2:15" x14ac:dyDescent="0.3">
      <c r="B354" s="10">
        <v>43562</v>
      </c>
      <c r="C354" s="2">
        <v>403770</v>
      </c>
      <c r="D354" s="3">
        <v>0.18</v>
      </c>
      <c r="E354" s="2">
        <v>37</v>
      </c>
      <c r="F354" s="2">
        <v>22</v>
      </c>
      <c r="G354" s="2">
        <v>27</v>
      </c>
      <c r="H354" s="2">
        <v>391</v>
      </c>
      <c r="I354" s="2">
        <v>31</v>
      </c>
      <c r="J354" s="35">
        <v>0.95</v>
      </c>
      <c r="K354" s="3">
        <f>VLOOKUP(Table4[[#This Row],[Date]],Table1[#All],13,FALSE)</f>
        <v>-8.3514783877319365E-2</v>
      </c>
      <c r="L354" s="3">
        <v>-7.3088966434653457E-8</v>
      </c>
      <c r="M354" s="3">
        <v>5.2083522790502768E-2</v>
      </c>
      <c r="N354" s="3">
        <v>-8.5714210587013562E-2</v>
      </c>
      <c r="O354" s="3">
        <v>-5.7143315931895033E-2</v>
      </c>
    </row>
    <row r="355" spans="2:15" x14ac:dyDescent="0.3">
      <c r="B355" s="10">
        <v>43533</v>
      </c>
      <c r="C355" s="2">
        <v>404097</v>
      </c>
      <c r="D355" s="3">
        <v>0.17</v>
      </c>
      <c r="E355" s="2">
        <v>33</v>
      </c>
      <c r="F355" s="2">
        <v>21</v>
      </c>
      <c r="G355" s="2">
        <v>28</v>
      </c>
      <c r="H355" s="2">
        <v>386</v>
      </c>
      <c r="I355" s="2">
        <v>31</v>
      </c>
      <c r="J355" s="35">
        <v>0.95</v>
      </c>
      <c r="K355" s="42">
        <f>VLOOKUP(Table4[[#This Row],[Date]],Table1[#All],13,FALSE)</f>
        <v>1.0202070652584099</v>
      </c>
      <c r="L355" s="3">
        <v>-9.9999785799986807E-3</v>
      </c>
      <c r="M355" s="3">
        <v>-9.9999224199929237E-3</v>
      </c>
      <c r="N355" s="3">
        <v>1.1224496738699306</v>
      </c>
      <c r="O355" s="3">
        <v>-2.8846115409956741E-2</v>
      </c>
    </row>
    <row r="356" spans="2:15" x14ac:dyDescent="0.3">
      <c r="B356" s="10">
        <v>43815</v>
      </c>
      <c r="C356" s="2">
        <v>390197</v>
      </c>
      <c r="D356" s="3">
        <v>0.19</v>
      </c>
      <c r="E356" s="2">
        <v>40</v>
      </c>
      <c r="F356" s="2">
        <v>19</v>
      </c>
      <c r="G356" s="2">
        <v>27</v>
      </c>
      <c r="H356" s="2">
        <v>386</v>
      </c>
      <c r="I356" s="2">
        <v>31</v>
      </c>
      <c r="J356" s="35">
        <v>0.95</v>
      </c>
      <c r="K356" s="3">
        <f>VLOOKUP(Table4[[#This Row],[Date]],Table1[#All],13,FALSE)</f>
        <v>6.3777394532654963E-2</v>
      </c>
      <c r="L356" s="3">
        <v>4.0816347368145545E-2</v>
      </c>
      <c r="M356" s="3">
        <v>1.3736004822462178E-7</v>
      </c>
      <c r="N356" s="3">
        <v>2.0832763499893048E-2</v>
      </c>
      <c r="O356" s="3">
        <v>6.2500805518846736E-2</v>
      </c>
    </row>
    <row r="357" spans="2:15" x14ac:dyDescent="0.3">
      <c r="B357" s="10">
        <v>43616</v>
      </c>
      <c r="C357" s="2">
        <v>384789</v>
      </c>
      <c r="D357" s="3">
        <v>0.18</v>
      </c>
      <c r="E357" s="2">
        <v>34</v>
      </c>
      <c r="F357" s="2">
        <v>19</v>
      </c>
      <c r="G357" s="2">
        <v>30</v>
      </c>
      <c r="H357" s="2">
        <v>381</v>
      </c>
      <c r="I357" s="2">
        <v>31</v>
      </c>
      <c r="J357" s="35">
        <v>0.95</v>
      </c>
      <c r="K357" s="3">
        <f>VLOOKUP(Table4[[#This Row],[Date]],Table1[#All],13,FALSE)</f>
        <v>1.3929081297989754E-3</v>
      </c>
      <c r="L357" s="3">
        <v>1.0526288050078714E-2</v>
      </c>
      <c r="M357" s="3">
        <v>5.1020457430180022E-2</v>
      </c>
      <c r="N357" s="3">
        <v>-2.1872665134647917E-7</v>
      </c>
      <c r="O357" s="3">
        <v>-5.7143018530244949E-2</v>
      </c>
    </row>
    <row r="358" spans="2:15" x14ac:dyDescent="0.3">
      <c r="B358" s="10">
        <v>43708</v>
      </c>
      <c r="C358" s="2">
        <v>391845</v>
      </c>
      <c r="D358" s="3">
        <v>0.19</v>
      </c>
      <c r="E358" s="2">
        <v>38</v>
      </c>
      <c r="F358" s="2">
        <v>19</v>
      </c>
      <c r="G358" s="2">
        <v>26</v>
      </c>
      <c r="H358" s="2">
        <v>372</v>
      </c>
      <c r="I358" s="2">
        <v>31</v>
      </c>
      <c r="J358" s="35">
        <v>0.95</v>
      </c>
      <c r="K358" s="3">
        <f>VLOOKUP(Table4[[#This Row],[Date]],Table1[#All],13,FALSE)</f>
        <v>2.158414759290106E-2</v>
      </c>
      <c r="L358" s="3">
        <v>-5.8252406488113806E-2</v>
      </c>
      <c r="M358" s="3">
        <v>9.7087125560291199E-3</v>
      </c>
      <c r="N358" s="3">
        <v>3.1579189073908553E-2</v>
      </c>
      <c r="O358" s="3">
        <v>-1.0101184353127679E-2</v>
      </c>
    </row>
    <row r="359" spans="2:15" x14ac:dyDescent="0.3">
      <c r="B359" s="10">
        <v>43754</v>
      </c>
      <c r="C359" s="2">
        <v>401441</v>
      </c>
      <c r="D359" s="3">
        <v>0.19</v>
      </c>
      <c r="E359" s="2">
        <v>38</v>
      </c>
      <c r="F359" s="2">
        <v>22</v>
      </c>
      <c r="G359" s="2">
        <v>26</v>
      </c>
      <c r="H359" s="2">
        <v>371</v>
      </c>
      <c r="I359" s="2">
        <v>31</v>
      </c>
      <c r="J359" s="35">
        <v>0.95</v>
      </c>
      <c r="K359" s="3">
        <f>VLOOKUP(Table4[[#This Row],[Date]],Table1[#All],13,FALSE)</f>
        <v>-6.7221653766484701E-2</v>
      </c>
      <c r="L359" s="3">
        <v>-9.5236846677686504E-3</v>
      </c>
      <c r="M359" s="3">
        <v>4.9999793071922927E-2</v>
      </c>
      <c r="N359" s="3">
        <v>-4.7618968953030416E-2</v>
      </c>
      <c r="O359" s="3">
        <v>-5.8252642113401421E-2</v>
      </c>
    </row>
    <row r="360" spans="2:15" x14ac:dyDescent="0.3">
      <c r="B360" s="10">
        <v>43730</v>
      </c>
      <c r="C360" s="2">
        <v>401959</v>
      </c>
      <c r="D360" s="3">
        <v>0.19</v>
      </c>
      <c r="E360" s="2">
        <v>31</v>
      </c>
      <c r="F360" s="2">
        <v>20</v>
      </c>
      <c r="G360" s="2">
        <v>25</v>
      </c>
      <c r="H360" s="2">
        <v>366</v>
      </c>
      <c r="I360" s="2">
        <v>31</v>
      </c>
      <c r="J360" s="35">
        <v>0.95</v>
      </c>
      <c r="K360" s="3">
        <f>VLOOKUP(Table4[[#This Row],[Date]],Table1[#All],13,FALSE)</f>
        <v>1.9129463456197149E-2</v>
      </c>
      <c r="L360" s="3">
        <v>-8.3975004061542791E-8</v>
      </c>
      <c r="M360" s="3">
        <v>9.6155418415586613E-3</v>
      </c>
      <c r="N360" s="3">
        <v>2.9411857049291834E-2</v>
      </c>
      <c r="O360" s="3">
        <v>-9.8037942887603258E-3</v>
      </c>
    </row>
    <row r="361" spans="2:15" x14ac:dyDescent="0.3">
      <c r="B361" s="34">
        <v>43482</v>
      </c>
      <c r="C361" s="2">
        <v>404417</v>
      </c>
      <c r="D361" s="3">
        <v>0.17</v>
      </c>
      <c r="E361" s="2">
        <v>36</v>
      </c>
      <c r="F361" s="2">
        <v>19</v>
      </c>
      <c r="G361" s="2">
        <v>26</v>
      </c>
      <c r="H361" s="2">
        <v>365</v>
      </c>
      <c r="I361" s="2">
        <v>31</v>
      </c>
      <c r="J361" s="35">
        <v>0.95</v>
      </c>
      <c r="K361" s="42">
        <f>VLOOKUP(Table4[[#This Row],[Date]],Table1[#All],13,FALSE)</f>
        <v>1.0595416371384867</v>
      </c>
      <c r="L361" s="3">
        <v>-1.9417423042320192E-2</v>
      </c>
      <c r="M361" s="3">
        <v>-1.0308829711940137E-2</v>
      </c>
      <c r="N361" s="3">
        <v>-1.0204133603334054E-2</v>
      </c>
      <c r="O361" s="3">
        <v>1.999937881945435E-2</v>
      </c>
    </row>
    <row r="362" spans="2:15" x14ac:dyDescent="0.3">
      <c r="B362" s="10">
        <v>43592</v>
      </c>
      <c r="C362" s="2">
        <v>404780</v>
      </c>
      <c r="D362" s="3">
        <v>0.18</v>
      </c>
      <c r="E362" s="2">
        <v>37</v>
      </c>
      <c r="F362" s="2">
        <v>22</v>
      </c>
      <c r="G362" s="2">
        <v>29</v>
      </c>
      <c r="H362" s="2">
        <v>360</v>
      </c>
      <c r="I362" s="2">
        <v>31</v>
      </c>
      <c r="J362" s="35">
        <v>0.95</v>
      </c>
      <c r="K362" s="3">
        <f>VLOOKUP(Table4[[#This Row],[Date]],Table1[#All],13,FALSE)</f>
        <v>4.9896948901256177E-2</v>
      </c>
      <c r="L362" s="3">
        <v>3.9603918158988671E-2</v>
      </c>
      <c r="M362" s="3">
        <v>9.9008827874436101E-3</v>
      </c>
      <c r="N362" s="3">
        <v>2.105230536604763E-2</v>
      </c>
      <c r="O362" s="3">
        <v>-6.8627122643580507E-2</v>
      </c>
    </row>
    <row r="363" spans="2:15" x14ac:dyDescent="0.3">
      <c r="B363" s="10">
        <v>43505</v>
      </c>
      <c r="C363" s="2">
        <v>382738</v>
      </c>
      <c r="D363" s="3">
        <v>0.18</v>
      </c>
      <c r="E363" s="2">
        <v>34</v>
      </c>
      <c r="F363" s="2">
        <v>22</v>
      </c>
      <c r="G363" s="2">
        <v>26</v>
      </c>
      <c r="H363" s="2">
        <v>353</v>
      </c>
      <c r="I363" s="2">
        <v>31</v>
      </c>
      <c r="J363" s="35">
        <v>0.95</v>
      </c>
      <c r="K363" s="3">
        <f>VLOOKUP(Table4[[#This Row],[Date]],Table1[#All],13,FALSE)</f>
        <v>0.1840511785869976</v>
      </c>
      <c r="L363" s="3">
        <v>3.5154063438014305E-8</v>
      </c>
      <c r="M363" s="3">
        <v>8.2474178066321402E-2</v>
      </c>
      <c r="N363" s="3">
        <v>9.8038615529216777E-3</v>
      </c>
      <c r="O363" s="3">
        <v>7.2164813432870289E-2</v>
      </c>
    </row>
    <row r="364" spans="2:15" x14ac:dyDescent="0.3">
      <c r="B364" s="10">
        <v>43829</v>
      </c>
      <c r="C364" s="2">
        <v>382858</v>
      </c>
      <c r="D364" s="3">
        <v>0.18</v>
      </c>
      <c r="E364" s="2">
        <v>38</v>
      </c>
      <c r="F364" s="2">
        <v>17</v>
      </c>
      <c r="G364" s="2">
        <v>26</v>
      </c>
      <c r="H364" s="2">
        <v>385</v>
      </c>
      <c r="I364" s="2">
        <v>30</v>
      </c>
      <c r="J364" s="35">
        <v>0.95</v>
      </c>
      <c r="K364" s="3">
        <f>VLOOKUP(Table4[[#This Row],[Date]],Table1[#All],13,FALSE)</f>
        <v>-2.0096189604669967E-2</v>
      </c>
      <c r="L364" s="3">
        <v>1.0526279629363922E-2</v>
      </c>
      <c r="M364" s="3">
        <v>1.0526154729200821E-2</v>
      </c>
      <c r="N364" s="3">
        <v>-5.940595068274046E-2</v>
      </c>
      <c r="O364" s="3">
        <v>-9.8042092457448771E-3</v>
      </c>
    </row>
    <row r="365" spans="2:15" x14ac:dyDescent="0.3">
      <c r="B365" s="10">
        <v>43565</v>
      </c>
      <c r="C365" s="2">
        <v>395190</v>
      </c>
      <c r="D365" s="3">
        <v>0.19</v>
      </c>
      <c r="E365" s="2">
        <v>32</v>
      </c>
      <c r="F365" s="2">
        <v>20</v>
      </c>
      <c r="G365" s="2">
        <v>25</v>
      </c>
      <c r="H365" s="2">
        <v>384</v>
      </c>
      <c r="I365" s="2">
        <v>30</v>
      </c>
      <c r="J365" s="35">
        <v>0.95</v>
      </c>
      <c r="K365" s="3">
        <f>VLOOKUP(Table4[[#This Row],[Date]],Table1[#All],13,FALSE)</f>
        <v>-9.3912999215507775E-2</v>
      </c>
      <c r="L365" s="3">
        <v>1.0100841790163795E-2</v>
      </c>
      <c r="M365" s="3">
        <v>-7.6922606525024029E-2</v>
      </c>
      <c r="N365" s="3">
        <v>6.3157743542544775E-2</v>
      </c>
      <c r="O365" s="3">
        <v>-4.9020044382346528E-2</v>
      </c>
    </row>
    <row r="366" spans="2:15" x14ac:dyDescent="0.3">
      <c r="B366" s="10">
        <v>43749</v>
      </c>
      <c r="C366" s="2">
        <v>388464</v>
      </c>
      <c r="D366" s="3">
        <v>0.18</v>
      </c>
      <c r="E366" s="2">
        <v>31</v>
      </c>
      <c r="F366" s="2">
        <v>19</v>
      </c>
      <c r="G366" s="2">
        <v>25</v>
      </c>
      <c r="H366" s="2">
        <v>384</v>
      </c>
      <c r="I366" s="2">
        <v>30</v>
      </c>
      <c r="J366" s="35">
        <v>0.95</v>
      </c>
      <c r="K366" s="3">
        <f>VLOOKUP(Table4[[#This Row],[Date]],Table1[#All],13,FALSE)</f>
        <v>9.5618491304586994E-2</v>
      </c>
      <c r="L366" s="3">
        <v>-5.9394103302246037E-8</v>
      </c>
      <c r="M366" s="3">
        <v>-2.0202345418408929E-2</v>
      </c>
      <c r="N366" s="3">
        <v>8.4210846314881183E-2</v>
      </c>
      <c r="O366" s="3">
        <v>2.0833474971021282E-2</v>
      </c>
    </row>
    <row r="367" spans="2:15" x14ac:dyDescent="0.3">
      <c r="B367" s="10">
        <v>43532</v>
      </c>
      <c r="C367" s="2">
        <v>396560</v>
      </c>
      <c r="D367" s="3">
        <v>0.18</v>
      </c>
      <c r="E367" s="2">
        <v>30</v>
      </c>
      <c r="F367" s="2">
        <v>19</v>
      </c>
      <c r="G367" s="2">
        <v>26</v>
      </c>
      <c r="H367" s="2">
        <v>381</v>
      </c>
      <c r="I367" s="2">
        <v>30</v>
      </c>
      <c r="J367" s="35">
        <v>0.95</v>
      </c>
      <c r="K367" s="3">
        <f>VLOOKUP(Table4[[#This Row],[Date]],Table1[#All],13,FALSE)</f>
        <v>-4.6617420803931608E-2</v>
      </c>
      <c r="L367" s="3">
        <v>9.6153559473064476E-3</v>
      </c>
      <c r="M367" s="3">
        <v>-6.8973454281362478E-8</v>
      </c>
      <c r="N367" s="3">
        <v>-5.7142425637677463E-2</v>
      </c>
      <c r="O367" s="3">
        <v>3.1578830054969309E-2</v>
      </c>
    </row>
    <row r="368" spans="2:15" x14ac:dyDescent="0.3">
      <c r="B368" s="22">
        <v>43506</v>
      </c>
      <c r="C368" s="23">
        <v>391506</v>
      </c>
      <c r="D368" s="36">
        <v>0.18</v>
      </c>
      <c r="E368" s="23">
        <v>38</v>
      </c>
      <c r="F368" s="23">
        <v>19</v>
      </c>
      <c r="G368" s="23">
        <v>26</v>
      </c>
      <c r="H368" s="23">
        <v>387</v>
      </c>
      <c r="I368" s="23">
        <v>15</v>
      </c>
      <c r="J368" s="37">
        <v>0.95</v>
      </c>
      <c r="K368" s="36">
        <f>VLOOKUP(Table4[[#This Row],[Date]],Table1[#All],13,FALSE)</f>
        <v>-4.9231076440156785E-2</v>
      </c>
      <c r="L368" s="36">
        <v>-6.9808419156380808E-8</v>
      </c>
      <c r="M368" s="36">
        <v>3.8200203000826605E-8</v>
      </c>
      <c r="N368" s="36">
        <v>-8.571456673476896E-2</v>
      </c>
      <c r="O368" s="36">
        <v>9.6153897075994532E-3</v>
      </c>
    </row>
  </sheetData>
  <phoneticPr fontId="3" type="noConversion"/>
  <conditionalFormatting sqref="E3:E368">
    <cfRule type="dataBar" priority="8">
      <dataBar>
        <cfvo type="min"/>
        <cfvo type="max"/>
        <color rgb="FFFF555A"/>
      </dataBar>
      <extLst>
        <ext xmlns:x14="http://schemas.microsoft.com/office/spreadsheetml/2009/9/main" uri="{B025F937-C7B1-47D3-B67F-A62EFF666E3E}">
          <x14:id>{6AB8A944-8727-4A9E-8108-9A902BF34252}</x14:id>
        </ext>
      </extLst>
    </cfRule>
  </conditionalFormatting>
  <conditionalFormatting sqref="F3:F368">
    <cfRule type="iconSet" priority="7">
      <iconSet iconSet="5Quarters">
        <cfvo type="percent" val="0"/>
        <cfvo type="percent" val="20"/>
        <cfvo type="percent" val="40"/>
        <cfvo type="percent" val="60"/>
        <cfvo type="percent" val="80"/>
      </iconSet>
    </cfRule>
  </conditionalFormatting>
  <conditionalFormatting sqref="G3:G368">
    <cfRule type="iconSet" priority="6">
      <iconSet iconSet="5Quarters">
        <cfvo type="percent" val="0"/>
        <cfvo type="percent" val="20"/>
        <cfvo type="percent" val="40"/>
        <cfvo type="percent" val="60"/>
        <cfvo type="percent" val="80"/>
      </iconSet>
    </cfRule>
  </conditionalFormatting>
  <conditionalFormatting sqref="H3:H368">
    <cfRule type="iconSet" priority="5">
      <iconSet iconSet="5Quarters">
        <cfvo type="percent" val="0"/>
        <cfvo type="percent" val="20"/>
        <cfvo type="percent" val="40"/>
        <cfvo type="percent" val="60"/>
        <cfvo type="percent" val="80"/>
      </iconSet>
    </cfRule>
  </conditionalFormatting>
  <conditionalFormatting sqref="I3:I368">
    <cfRule type="iconSet" priority="4">
      <iconSet iconSet="5Quarters">
        <cfvo type="percent" val="0"/>
        <cfvo type="percent" val="20"/>
        <cfvo type="percent" val="40"/>
        <cfvo type="percent" val="60"/>
        <cfvo type="percent" val="80"/>
      </iconSet>
    </cfRule>
  </conditionalFormatting>
  <conditionalFormatting sqref="J3:J368">
    <cfRule type="iconSet" priority="3">
      <iconSet iconSet="5Quarters">
        <cfvo type="percent" val="0"/>
        <cfvo type="percent" val="20"/>
        <cfvo type="percent" val="40"/>
        <cfvo type="percent" val="60"/>
        <cfvo type="percent" val="80"/>
      </iconSet>
    </cfRule>
  </conditionalFormatting>
  <conditionalFormatting sqref="C3:C368">
    <cfRule type="colorScale" priority="2">
      <colorScale>
        <cfvo type="min"/>
        <cfvo type="percentile" val="50"/>
        <cfvo type="max"/>
        <color rgb="FFF8696B"/>
        <color rgb="FFFCFCFF"/>
        <color rgb="FF63BE7B"/>
      </colorScale>
    </cfRule>
  </conditionalFormatting>
  <conditionalFormatting sqref="D3:D368">
    <cfRule type="dataBar" priority="1">
      <dataBar>
        <cfvo type="min"/>
        <cfvo type="max"/>
        <color rgb="FF638EC6"/>
      </dataBar>
      <extLst>
        <ext xmlns:x14="http://schemas.microsoft.com/office/spreadsheetml/2009/9/main" uri="{B025F937-C7B1-47D3-B67F-A62EFF666E3E}">
          <x14:id>{D7A03468-B540-4DF6-842C-50D415D7FEBD}</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AB8A944-8727-4A9E-8108-9A902BF34252}">
            <x14:dataBar minLength="0" maxLength="100" gradient="0">
              <x14:cfvo type="autoMin"/>
              <x14:cfvo type="autoMax"/>
              <x14:negativeFillColor rgb="FFFF0000"/>
              <x14:axisColor rgb="FF000000"/>
            </x14:dataBar>
          </x14:cfRule>
          <xm:sqref>E3:E368</xm:sqref>
        </x14:conditionalFormatting>
        <x14:conditionalFormatting xmlns:xm="http://schemas.microsoft.com/office/excel/2006/main">
          <x14:cfRule type="dataBar" id="{D7A03468-B540-4DF6-842C-50D415D7FEBD}">
            <x14:dataBar minLength="0" maxLength="100" border="1" negativeBarBorderColorSameAsPositive="0">
              <x14:cfvo type="autoMin"/>
              <x14:cfvo type="autoMax"/>
              <x14:borderColor rgb="FF638EC6"/>
              <x14:negativeFillColor rgb="FFFF0000"/>
              <x14:negativeBorderColor rgb="FFFF0000"/>
              <x14:axisColor rgb="FF000000"/>
            </x14:dataBar>
          </x14:cfRule>
          <xm:sqref>D3:D368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Session Details</vt:lpstr>
      <vt:lpstr>Orders High &amp; Low</vt:lpstr>
      <vt:lpstr>Channel wise traffic</vt:lpstr>
      <vt:lpstr>Session_details_chart</vt:lpstr>
      <vt:lpstr>Conversion</vt:lpstr>
      <vt:lpstr>Overall_conversion</vt:lpstr>
      <vt:lpstr>Supporting_data_chart</vt:lpstr>
      <vt:lpstr>Supporting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anjana k</cp:lastModifiedBy>
  <dcterms:created xsi:type="dcterms:W3CDTF">2022-09-19T07:36:05Z</dcterms:created>
  <dcterms:modified xsi:type="dcterms:W3CDTF">2024-04-28T17:36:46Z</dcterms:modified>
</cp:coreProperties>
</file>