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F2DC88-696A-4369-8EBA-08138795FFC6}" xr6:coauthVersionLast="47" xr6:coauthVersionMax="47" xr10:uidLastSave="{00000000-0000-0000-0000-000000000000}"/>
  <bookViews>
    <workbookView xWindow="-108" yWindow="-108" windowWidth="23256" windowHeight="12456" xr2:uid="{3211D22F-E7FC-42FB-9BEC-F5FB37E19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A41" i="1"/>
  <c r="B41" i="1"/>
  <c r="B8" i="1"/>
  <c r="A37" i="1"/>
  <c r="B37" i="1"/>
  <c r="B32" i="1"/>
  <c r="B31" i="1"/>
  <c r="G15" i="1" l="1"/>
  <c r="A24" i="1"/>
  <c r="A25" i="1" s="1"/>
  <c r="B24" i="1"/>
  <c r="B25" i="1"/>
  <c r="C25" i="1" s="1"/>
  <c r="B26" i="1"/>
  <c r="C26" i="1" s="1"/>
  <c r="G3" i="1"/>
  <c r="C16" i="1"/>
  <c r="C17" i="1"/>
  <c r="C15" i="1"/>
  <c r="C24" i="1" l="1"/>
  <c r="B11" i="1" l="1"/>
  <c r="C19" i="1"/>
  <c r="G16" i="1"/>
  <c r="C20" i="1"/>
  <c r="C18" i="1"/>
  <c r="G17" i="1"/>
  <c r="G20" i="1" l="1"/>
  <c r="G18" i="1"/>
  <c r="G21" i="1" s="1"/>
  <c r="G22" i="1" l="1"/>
  <c r="G23" i="1" s="1"/>
  <c r="G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<sst xmlns="http://schemas.openxmlformats.org/spreadsheetml/2006/main" count="48" uniqueCount="41">
  <si>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Rooms</t>
  </si>
  <si>
    <t>Rent per room</t>
  </si>
  <si>
    <t>Add-ons</t>
  </si>
  <si>
    <t>Parameters</t>
  </si>
  <si>
    <t>Property Rent</t>
  </si>
  <si>
    <t>Salary</t>
  </si>
  <si>
    <t>Others</t>
  </si>
  <si>
    <t>Fixed Expenses (monthly)</t>
  </si>
  <si>
    <t>Variable Expenses</t>
  </si>
  <si>
    <t>Utility_cost</t>
  </si>
  <si>
    <t>For April 1&amp;2</t>
  </si>
  <si>
    <t>Maintenance</t>
  </si>
  <si>
    <t>1996 Price</t>
  </si>
  <si>
    <t>2011 Price</t>
  </si>
  <si>
    <t>inflation rate</t>
  </si>
  <si>
    <t>Room Rates</t>
  </si>
  <si>
    <t>Add-on rates</t>
  </si>
  <si>
    <t>Increase in occupancy</t>
  </si>
  <si>
    <t>No Of Occupied Rooms</t>
  </si>
  <si>
    <t>Ocuupancy Percentage</t>
  </si>
  <si>
    <t>Column1</t>
  </si>
  <si>
    <t>Column2</t>
  </si>
  <si>
    <t>Column3</t>
  </si>
  <si>
    <t>Column4</t>
  </si>
  <si>
    <t>Intercept</t>
  </si>
  <si>
    <t>Slope</t>
  </si>
  <si>
    <t>Room Rate</t>
  </si>
  <si>
    <t>Number of occupied rooms</t>
  </si>
  <si>
    <t>Occupancy Rate</t>
  </si>
  <si>
    <t>Add on</t>
  </si>
  <si>
    <t>Increase in rate</t>
  </si>
  <si>
    <t>Number of rooms occupied</t>
  </si>
  <si>
    <t>Room income</t>
  </si>
  <si>
    <t>Add on income</t>
  </si>
  <si>
    <t>Total income</t>
  </si>
  <si>
    <t>Tax</t>
  </si>
  <si>
    <t>Profit</t>
  </si>
  <si>
    <t>Expense</t>
  </si>
  <si>
    <t>TotalExpense</t>
  </si>
  <si>
    <t>Profit Percentage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</si>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</sst>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₹&quot;\ #,##0.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1" applyNumberFormat="1" applyFont="1"/>
    <xf numFmtId="164" fontId="0" fillId="0" borderId="0" xfId="1" applyNumberFormat="1" applyFont="1"/>
    <xf numFmtId="9" fontId="0" fillId="0" borderId="0" xfId="2" applyFont="1"/>
    <xf numFmtId="4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2" borderId="0" xfId="2" applyFont="1" applyFill="1"/>
    <xf numFmtId="1" fontId="0" fillId="2" borderId="0" xfId="0" applyNumberFormat="1" applyFill="1"/>
    <xf numFmtId="0" fontId="0" fillId="3" borderId="0" xfId="0" applyFill="1"/>
    <xf numFmtId="44" fontId="0" fillId="3" borderId="0" xfId="0" applyNumberFormat="1" applyFill="1"/>
    <xf numFmtId="164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8">
    <dxf>
      <numFmt numFmtId="165" formatCode="0.0000"/>
    </dxf>
    <dxf>
      <numFmt numFmtId="165" formatCode="0.0000"/>
    </dxf>
    <dxf>
      <numFmt numFmtId="166" formatCode="0.000"/>
    </dxf>
    <dxf>
      <numFmt numFmtId="164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 &quot;₹&quot;\ * #,##0.00_ ;_ &quot;₹&quot;\ * \-#,##0.00_ ;_ &quot;₹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9C7E4-E68A-4AAC-9B50-9C7C75AA124A}" name="Table1" displayName="Table1" ref="A23:C26" totalsRowShown="0">
  <autoFilter ref="A23:C26" xr:uid="{9AE9C7E4-E68A-4AAC-9B50-9C7C75AA124A}"/>
  <tableColumns count="3">
    <tableColumn id="1" xr3:uid="{D131BF3C-FFBD-470E-B755-5C04AD0D8750}" name="Room Rates" dataDxfId="7"/>
    <tableColumn id="2" xr3:uid="{884DEF35-59B4-4529-BBFD-F3BD1FC8D7CC}" name="No Of Occupied Rooms"/>
    <tableColumn id="3" xr3:uid="{D139C718-A121-42A2-876B-2BAFB46291FD}" name="Ocuupancy Percentage" dataDxfId="6" dataCellStyle="Percent">
      <calculatedColumnFormula>(B24/40)</calculatedColumnFormula>
    </tableColumn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9E8A1C-36D6-4C70-89F4-464CA5883FB0}" name="Table2" displayName="Table2" ref="A29:B33" totalsRowShown="0">
  <autoFilter ref="A29:B33" xr:uid="{509E8A1C-36D6-4C70-89F4-464CA5883FB0}"/>
  <tableColumns count="2">
    <tableColumn id="1" xr3:uid="{B0F1D173-F7AF-4E26-AB9D-16D7BE82B542}" name="Add-on rates" dataDxfId="5" dataCellStyle="Currency"/>
    <tableColumn id="2" xr3:uid="{AC1216C2-A875-447A-908C-8E0291B339DB}" name="Increase in occupa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ECDB7B-3AD3-47A3-AC8A-CBDC3B6FD8A5}" name="Table3" displayName="Table3" ref="A14:C20" totalsRowShown="0">
  <autoFilter ref="A14:C20" xr:uid="{DFECDB7B-3AD3-47A3-AC8A-CBDC3B6FD8A5}"/>
  <tableColumns count="3">
    <tableColumn id="1" xr3:uid="{803782A7-EFD0-4C41-9AFE-0EFC5A9250CF}" name="Fixed Expenses (monthly)"/>
    <tableColumn id="2" xr3:uid="{A765A9DB-76BF-4090-BFC1-B0F160C104E9}" name="Column1" dataDxfId="4" dataCellStyle="Currency"/>
    <tableColumn id="3" xr3:uid="{410FB0AD-460E-44BF-8B5F-237CAF09CC2F}" name="For April 1&amp;2" dataDxfId="3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08AF77-AFEB-47C7-BA3E-D640618B8DB0}" name="Table4" displayName="Table4" ref="A1:B4" totalsRowShown="0">
  <autoFilter ref="A1:B4" xr:uid="{D208AF77-AFEB-47C7-BA3E-D640618B8DB0}"/>
  <tableColumns count="2">
    <tableColumn id="1" xr3:uid="{8025ED2F-3B7D-4F82-A78E-91230835AC8A}" name="Parameters"/>
    <tableColumn id="2" xr3:uid="{4623ACA9-CBAE-4F8F-8E26-C1BAE040B50B}" name="Column1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3E5337-A6CD-4C72-8569-354EF5D07307}" name="Table5" displayName="Table5" ref="F1:I3" totalsRowShown="0">
  <autoFilter ref="F1:I3" xr:uid="{F93E5337-A6CD-4C72-8569-354EF5D07307}"/>
  <tableColumns count="4">
    <tableColumn id="1" xr3:uid="{86F174AD-476B-44C2-B07D-5BD9D70D654C}" name="Column1"/>
    <tableColumn id="2" xr3:uid="{C7BB225D-94AB-4A70-BAA1-C316748AE127}" name="Column2">
      <calculatedColumnFormula>(G1*POWER((1+I1),15))</calculatedColumnFormula>
    </tableColumn>
    <tableColumn id="3" xr3:uid="{A81CB9BD-9C56-41C1-8BB8-E3AE2035C306}" name="Column3"/>
    <tableColumn id="4" xr3:uid="{A4BB1A18-FB67-4046-97E7-04837EDC4D58}" name="Column4"/>
  </tableColumns>
  <tableStyleInfo name="TableStyleDark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C88541-7693-452C-B132-DA5C1FF64070}" name="Table6" displayName="Table6" ref="A6:B11" totalsRowShown="0">
  <autoFilter ref="A6:B11" xr:uid="{0AC88541-7693-452C-B132-DA5C1FF64070}"/>
  <tableColumns count="2">
    <tableColumn id="1" xr3:uid="{D6A12407-5CB2-4BCE-BECB-C3C0D807ACEA}" name="Column1"/>
    <tableColumn id="2" xr3:uid="{A8D776FC-C23A-40ED-BB93-785BD2D85316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19AD9C-F186-4684-80CA-F6884C04FD45}" name="Table9" displayName="Table9" ref="F14:G24" totalsRowShown="0">
  <autoFilter ref="F14:G24" xr:uid="{0B19AD9C-F186-4684-80CA-F6884C04FD45}"/>
  <tableColumns count="2">
    <tableColumn id="1" xr3:uid="{1031DE29-0D23-4430-973F-6224CF505BEA}" name="Output"/>
    <tableColumn id="2" xr3:uid="{2D324F69-63AF-42E9-9957-CAA021DC9623}" name="Column2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6F04C7-1A86-4206-B005-5310D3E4396D}" name="RoomRatesCorr" displayName="RoomRatesCorr" ref="A36:B37" totalsRowShown="0">
  <autoFilter ref="A36:B37" xr:uid="{976F04C7-1A86-4206-B005-5310D3E4396D}"/>
  <tableColumns count="2">
    <tableColumn id="1" xr3:uid="{9932A898-6986-424B-96BA-72281CE0CD08}" name="Intercept" dataDxfId="2">
      <calculatedColumnFormula>INTERCEPT(B24:B25,A24:A25)</calculatedColumnFormula>
    </tableColumn>
    <tableColumn id="2" xr3:uid="{1EF9B6D4-A3B0-4C20-96FC-ED591717BF3C}" name="Slope">
      <calculatedColumnFormula>SLOPE(B24:B25,A24:A25)</calculatedColumnFormula>
    </tableColumn>
  </tableColumns>
  <tableStyleInfo name="TableStyleDark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C11126-6905-484F-BE49-EC2B1ECF6F4C}" name="Addonscorr" displayName="Addonscorr" ref="A40:B41" totalsRowShown="0">
  <autoFilter ref="A40:B41" xr:uid="{2DC11126-6905-484F-BE49-EC2B1ECF6F4C}"/>
  <tableColumns count="2">
    <tableColumn id="1" xr3:uid="{522C08AB-CAEA-4677-83AB-8ACEAD49507F}" name="Intercept" dataDxfId="1">
      <calculatedColumnFormula>INTERCEPT(Table2[Increase in occupancy],Table2[Add-on rates])</calculatedColumnFormula>
    </tableColumn>
    <tableColumn id="2" xr3:uid="{6940DBF3-F4CE-4EE7-99C6-8CCF2DDC52D0}" name="Slope" dataDxfId="0">
      <calculatedColumnFormula>SLOPE(Table2[Increase in occupancy],Table2[Add-on rates])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C2D2-4550-4E8A-8CBE-4FB58E733A18}">
  <dimension ref="A1:I41"/>
  <sheetViews>
    <sheetView tabSelected="1" topLeftCell="A39" zoomScale="93" zoomScaleNormal="85" workbookViewId="0">
      <selection activeCell="B8" sqref="B8"/>
    </sheetView>
  </sheetViews>
  <sheetFormatPr defaultRowHeight="14.4" x14ac:dyDescent="0.3"/>
  <cols>
    <col min="1" max="1" width="25" customWidth="1"/>
    <col min="2" max="2" width="23" customWidth="1"/>
    <col min="3" max="3" width="22.6640625" customWidth="1"/>
    <col min="6" max="6" width="24.6640625" bestFit="1" customWidth="1"/>
    <col min="7" max="7" width="13.88671875" bestFit="1" customWidth="1"/>
    <col min="8" max="8" width="11.5546875" bestFit="1" customWidth="1"/>
    <col min="9" max="9" width="10.6640625" customWidth="1"/>
  </cols>
  <sheetData>
    <row r="1" spans="1:9" x14ac:dyDescent="0.3">
      <c r="A1" t="s">
        <v>3</v>
      </c>
      <c r="B1" t="s">
        <v>20</v>
      </c>
      <c r="F1" t="s">
        <v>20</v>
      </c>
      <c r="G1" s="2" t="s">
        <v>21</v>
      </c>
      <c r="H1" t="s">
        <v>22</v>
      </c>
      <c r="I1" s="5" t="s">
        <v>23</v>
      </c>
    </row>
    <row r="2" spans="1:9" x14ac:dyDescent="0.3">
      <c r="A2" t="s">
        <v>0</v>
      </c>
      <c r="B2" s="3">
        <v>40</v>
      </c>
      <c r="F2" t="s">
        <v>12</v>
      </c>
      <c r="G2" s="2">
        <v>3850</v>
      </c>
      <c r="H2" t="s">
        <v>14</v>
      </c>
      <c r="I2" s="5">
        <v>0.05</v>
      </c>
    </row>
    <row r="3" spans="1:9" x14ac:dyDescent="0.3">
      <c r="A3" t="s">
        <v>1</v>
      </c>
      <c r="B3" s="1">
        <v>7500</v>
      </c>
      <c r="F3" t="s">
        <v>13</v>
      </c>
      <c r="G3" s="6">
        <f>(G2*POWER((1+I2),15))</f>
        <v>8003.8734907337666</v>
      </c>
    </row>
    <row r="4" spans="1:9" x14ac:dyDescent="0.3">
      <c r="A4" t="s">
        <v>2</v>
      </c>
      <c r="B4" s="1">
        <v>500</v>
      </c>
    </row>
    <row r="6" spans="1:9" x14ac:dyDescent="0.3">
      <c r="A6" t="s">
        <v>20</v>
      </c>
      <c r="B6" t="s">
        <v>21</v>
      </c>
    </row>
    <row r="7" spans="1:9" x14ac:dyDescent="0.3">
      <c r="A7" t="s">
        <v>26</v>
      </c>
      <c r="B7">
        <v>12000</v>
      </c>
    </row>
    <row r="8" spans="1:9" x14ac:dyDescent="0.3">
      <c r="A8" t="s">
        <v>27</v>
      </c>
      <c r="B8" s="7">
        <f>(A37+(B37*B7))</f>
        <v>19.599999999999994</v>
      </c>
    </row>
    <row r="9" spans="1:9" x14ac:dyDescent="0.3">
      <c r="A9" t="s">
        <v>29</v>
      </c>
      <c r="B9" s="7">
        <v>1000</v>
      </c>
    </row>
    <row r="10" spans="1:9" x14ac:dyDescent="0.3">
      <c r="A10" t="s">
        <v>30</v>
      </c>
      <c r="B10" s="7" cm="1">
        <f t="array" ref="B10">(Addonscorr[Intercept]+(Addonscorr[Slope]*B9))</f>
        <v>2.5296803652968038</v>
      </c>
    </row>
    <row r="11" spans="1:9" x14ac:dyDescent="0.3">
      <c r="A11" t="s">
        <v>28</v>
      </c>
      <c r="B11" s="5">
        <f>(G15/40)</f>
        <v>0.55324200913241994</v>
      </c>
    </row>
    <row r="12" spans="1:9" x14ac:dyDescent="0.3">
      <c r="B12" s="5"/>
    </row>
    <row r="14" spans="1:9" x14ac:dyDescent="0.3">
      <c r="A14" t="s">
        <v>7</v>
      </c>
      <c r="B14" t="s">
        <v>20</v>
      </c>
      <c r="C14" t="s">
        <v>10</v>
      </c>
      <c r="F14" t="s">
        <v>40</v>
      </c>
      <c r="G14" s="7" t="s">
        <v>21</v>
      </c>
    </row>
    <row r="15" spans="1:9" x14ac:dyDescent="0.3">
      <c r="A15" t="s">
        <v>4</v>
      </c>
      <c r="B15" s="1">
        <v>1000000</v>
      </c>
      <c r="C15" s="1">
        <f>(B15/30)*2</f>
        <v>66666.666666666672</v>
      </c>
      <c r="F15" t="s">
        <v>31</v>
      </c>
      <c r="G15" s="11">
        <f>IF((B8+B10)&gt;40,40,(B8+B10))</f>
        <v>22.129680365296799</v>
      </c>
    </row>
    <row r="16" spans="1:9" x14ac:dyDescent="0.3">
      <c r="A16" t="s">
        <v>5</v>
      </c>
      <c r="B16" s="1">
        <v>400000</v>
      </c>
      <c r="C16" s="1">
        <f t="shared" ref="C16:C17" si="0">(B16/30)*2</f>
        <v>26666.666666666668</v>
      </c>
      <c r="F16" t="s">
        <v>32</v>
      </c>
      <c r="G16" s="2">
        <f>(G15*B7)*2</f>
        <v>531112.32876712317</v>
      </c>
    </row>
    <row r="17" spans="1:7" x14ac:dyDescent="0.3">
      <c r="A17" t="s">
        <v>6</v>
      </c>
      <c r="B17" s="4">
        <v>60000</v>
      </c>
      <c r="C17" s="1">
        <f t="shared" si="0"/>
        <v>4000</v>
      </c>
      <c r="F17" t="s">
        <v>33</v>
      </c>
      <c r="G17" s="2">
        <f>(G15*B9)*2</f>
        <v>44259.360730593602</v>
      </c>
    </row>
    <row r="18" spans="1:7" x14ac:dyDescent="0.3">
      <c r="A18" t="s">
        <v>8</v>
      </c>
      <c r="B18" s="4">
        <v>4000</v>
      </c>
      <c r="C18" s="1">
        <f>B18*2*G15</f>
        <v>177037.44292237441</v>
      </c>
      <c r="F18" s="12" t="s">
        <v>34</v>
      </c>
      <c r="G18" s="13">
        <f>SUM(G16:G17)</f>
        <v>575371.68949771672</v>
      </c>
    </row>
    <row r="19" spans="1:7" x14ac:dyDescent="0.3">
      <c r="A19" t="s">
        <v>9</v>
      </c>
      <c r="B19" s="4">
        <v>400</v>
      </c>
      <c r="C19" s="1">
        <f>(B19*2*G15)</f>
        <v>17703.744292237439</v>
      </c>
      <c r="G19" s="6"/>
    </row>
    <row r="20" spans="1:7" x14ac:dyDescent="0.3">
      <c r="A20" t="s">
        <v>11</v>
      </c>
      <c r="B20" s="4">
        <v>800</v>
      </c>
      <c r="C20" s="1">
        <f>(B20*2*G15)</f>
        <v>35407.488584474879</v>
      </c>
      <c r="F20" t="s">
        <v>37</v>
      </c>
      <c r="G20" s="1">
        <f>SUM(Table3[For April 1&amp;2])</f>
        <v>327482.00913242006</v>
      </c>
    </row>
    <row r="21" spans="1:7" x14ac:dyDescent="0.3">
      <c r="F21" t="s">
        <v>35</v>
      </c>
      <c r="G21" s="6">
        <f>(G18*(30/100))</f>
        <v>172611.50684931502</v>
      </c>
    </row>
    <row r="22" spans="1:7" x14ac:dyDescent="0.3">
      <c r="F22" s="12" t="s">
        <v>38</v>
      </c>
      <c r="G22" s="14">
        <f>SUM(G20:G21)</f>
        <v>500093.51598173508</v>
      </c>
    </row>
    <row r="23" spans="1:7" x14ac:dyDescent="0.3">
      <c r="A23" t="s">
        <v>15</v>
      </c>
      <c r="B23" t="s">
        <v>18</v>
      </c>
      <c r="C23" t="s">
        <v>19</v>
      </c>
      <c r="F23" t="s">
        <v>36</v>
      </c>
      <c r="G23" s="6">
        <f>(G18-G22)</f>
        <v>75278.173515981645</v>
      </c>
    </row>
    <row r="24" spans="1:7" x14ac:dyDescent="0.3">
      <c r="A24" s="6">
        <f>B3+(B3*(50/100))</f>
        <v>11250</v>
      </c>
      <c r="B24" s="7">
        <f>(B2*(65/100))</f>
        <v>26</v>
      </c>
      <c r="C24" s="5">
        <f t="shared" ref="C24:C25" si="1">(B24/40)</f>
        <v>0.65</v>
      </c>
      <c r="F24" t="s">
        <v>39</v>
      </c>
      <c r="G24" s="10">
        <f>(G23/G20)</f>
        <v>0.22986964601631685</v>
      </c>
    </row>
    <row r="25" spans="1:7" x14ac:dyDescent="0.3">
      <c r="A25" s="6">
        <f>(A24+(A24*(25/100)))</f>
        <v>14062.5</v>
      </c>
      <c r="B25" s="7">
        <f>(B2*(5/100))</f>
        <v>2</v>
      </c>
      <c r="C25" s="5">
        <f t="shared" si="1"/>
        <v>0.05</v>
      </c>
    </row>
    <row r="26" spans="1:7" x14ac:dyDescent="0.3">
      <c r="A26" s="6">
        <v>3850</v>
      </c>
      <c r="B26">
        <f>(B2*(80/100))</f>
        <v>32</v>
      </c>
      <c r="C26" s="5">
        <f>(B26/40)</f>
        <v>0.8</v>
      </c>
    </row>
    <row r="29" spans="1:7" x14ac:dyDescent="0.3">
      <c r="A29" t="s">
        <v>16</v>
      </c>
      <c r="B29" t="s">
        <v>17</v>
      </c>
    </row>
    <row r="30" spans="1:7" x14ac:dyDescent="0.3">
      <c r="A30" s="2">
        <v>200</v>
      </c>
      <c r="B30">
        <v>0</v>
      </c>
    </row>
    <row r="31" spans="1:7" x14ac:dyDescent="0.3">
      <c r="A31" s="2">
        <v>500</v>
      </c>
      <c r="B31">
        <f>(40*(10/100))</f>
        <v>4</v>
      </c>
    </row>
    <row r="32" spans="1:7" x14ac:dyDescent="0.3">
      <c r="A32" s="2">
        <v>800</v>
      </c>
      <c r="B32">
        <f>(40*(15/100))</f>
        <v>6</v>
      </c>
    </row>
    <row r="33" spans="1:2" x14ac:dyDescent="0.3">
      <c r="A33" s="2">
        <v>1200</v>
      </c>
      <c r="B33">
        <v>0</v>
      </c>
    </row>
    <row r="36" spans="1:2" x14ac:dyDescent="0.3">
      <c r="A36" t="s">
        <v>24</v>
      </c>
      <c r="B36" t="s">
        <v>25</v>
      </c>
    </row>
    <row r="37" spans="1:2" x14ac:dyDescent="0.3">
      <c r="A37" s="9">
        <f>INTERCEPT(B24:B25,A24:A25)</f>
        <v>122</v>
      </c>
      <c r="B37">
        <f>SLOPE(B24:B25,A24:A25)</f>
        <v>-8.5333333333333337E-3</v>
      </c>
    </row>
    <row r="40" spans="1:2" x14ac:dyDescent="0.3">
      <c r="A40" t="s">
        <v>24</v>
      </c>
      <c r="B40" t="s">
        <v>25</v>
      </c>
    </row>
    <row r="41" spans="1:2" x14ac:dyDescent="0.3">
      <c r="A41" s="8">
        <f>INTERCEPT(Table2[Increase in occupancy],Table2[Add-on rates])</f>
        <v>2.4383561643835616</v>
      </c>
      <c r="B41" s="8">
        <f>SLOPE(Table2[Increase in occupancy],Table2[Add-on rates])</f>
        <v>9.1324200913242012E-5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</dc:creator>
  <cp:lastModifiedBy>anjana</cp:lastModifiedBy>
  <dcterms:created xsi:type="dcterms:W3CDTF">2023-12-04T16:00:17Z</dcterms:created>
  <dcterms:modified xsi:type="dcterms:W3CDTF">2023-12-26T07:45:24Z</dcterms:modified>
</cp:coreProperties>
</file>