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"/>
    </mc:Choice>
  </mc:AlternateContent>
  <xr:revisionPtr revIDLastSave="0" documentId="8_{585AEFEC-EBE5-4153-9ECA-CCE52AE2992F}" xr6:coauthVersionLast="47" xr6:coauthVersionMax="47" xr10:uidLastSave="{00000000-0000-0000-0000-000000000000}"/>
  <bookViews>
    <workbookView xWindow="-108" yWindow="-108" windowWidth="23256" windowHeight="12456" xr2:uid="{06D06090-969E-4D5A-B45C-1C168E71640E}"/>
  </bookViews>
  <sheets>
    <sheet name="Excel Assign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  <c r="I46" i="1"/>
  <c r="E219" i="1"/>
  <c r="B676" i="1"/>
  <c r="C326" i="1"/>
  <c r="C43" i="1"/>
  <c r="C42" i="1"/>
  <c r="C41" i="1"/>
  <c r="F20" i="1"/>
  <c r="F16" i="1"/>
  <c r="C438" i="1"/>
  <c r="C423" i="1"/>
  <c r="C758" i="1"/>
  <c r="C754" i="1"/>
  <c r="C750" i="1"/>
  <c r="C728" i="1"/>
  <c r="C727" i="1"/>
  <c r="C726" i="1"/>
  <c r="C721" i="1"/>
  <c r="C720" i="1"/>
  <c r="C719" i="1"/>
  <c r="E714" i="1"/>
  <c r="E712" i="1"/>
  <c r="B675" i="1"/>
  <c r="B674" i="1"/>
  <c r="C665" i="1"/>
  <c r="C661" i="1"/>
  <c r="C657" i="1"/>
  <c r="H635" i="1"/>
  <c r="H634" i="1"/>
  <c r="H632" i="1"/>
  <c r="H630" i="1"/>
  <c r="H629" i="1"/>
  <c r="C450" i="1" a="1"/>
  <c r="C450" i="1" s="1"/>
  <c r="C449" i="1"/>
  <c r="C447" i="1"/>
  <c r="C444" i="1"/>
  <c r="C441" i="1"/>
  <c r="C435" i="1"/>
  <c r="D307" i="1"/>
  <c r="D306" i="1"/>
  <c r="D305" i="1"/>
  <c r="D304" i="1"/>
  <c r="D294" i="1"/>
  <c r="D293" i="1"/>
  <c r="D292" i="1"/>
  <c r="D291" i="1"/>
  <c r="D290" i="1"/>
  <c r="D289" i="1"/>
  <c r="D288" i="1"/>
  <c r="G280" i="1"/>
  <c r="G279" i="1"/>
  <c r="G278" i="1"/>
  <c r="G277" i="1"/>
  <c r="G267" i="1"/>
  <c r="G266" i="1"/>
  <c r="G265" i="1"/>
  <c r="E251" i="1"/>
  <c r="E250" i="1"/>
  <c r="E246" i="1"/>
  <c r="E245" i="1"/>
  <c r="E244" i="1"/>
  <c r="E240" i="1"/>
  <c r="E239" i="1"/>
  <c r="E238" i="1"/>
  <c r="E237" i="1"/>
  <c r="E224" i="1"/>
  <c r="E223" i="1"/>
  <c r="E222" i="1"/>
  <c r="E221" i="1"/>
  <c r="E220" i="1"/>
  <c r="E218" i="1"/>
  <c r="F205" i="1"/>
  <c r="F204" i="1"/>
  <c r="F203" i="1"/>
  <c r="F202" i="1"/>
  <c r="F201" i="1"/>
  <c r="F200" i="1"/>
  <c r="F199" i="1"/>
  <c r="F198" i="1"/>
  <c r="E193" i="1"/>
  <c r="E192" i="1"/>
  <c r="E191" i="1"/>
  <c r="E190" i="1"/>
  <c r="E189" i="1"/>
  <c r="E188" i="1"/>
  <c r="E187" i="1"/>
  <c r="E186" i="1"/>
  <c r="E175" i="1"/>
  <c r="E174" i="1"/>
  <c r="E173" i="1"/>
  <c r="E172" i="1"/>
  <c r="D163" i="1"/>
  <c r="D162" i="1"/>
  <c r="D161" i="1"/>
  <c r="D160" i="1"/>
  <c r="C152" i="1"/>
  <c r="C149" i="1"/>
  <c r="C144" i="1"/>
  <c r="B128" i="1" a="1"/>
  <c r="B128" i="1" s="1"/>
  <c r="B125" i="1"/>
  <c r="B122" i="1"/>
  <c r="B119" i="1"/>
  <c r="B99" i="1"/>
  <c r="B93" i="1"/>
  <c r="B70" i="1"/>
  <c r="B67" i="1"/>
  <c r="F22" i="1"/>
  <c r="F18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<sst xmlns="http://schemas.openxmlformats.org/spreadsheetml/2006/main" count="835" uniqueCount="548">
  <si>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</si>
  <si>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</si>
  <si>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</si>
  <si>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</si>
  <si>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</si>
  <si>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</si>
  <si>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</si>
  <si>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</si>
  <si>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</si>
  <si>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</si>
  <si>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</si>
  <si>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</si>
  <si>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</si>
  <si>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</si>
  <si>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</si>
  <si>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</si>
  <si>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</si>
  <si>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</si>
  <si>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</si>
  <si>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</si>
  <si>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</si>
  <si>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</si>
  <si>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</si>
  <si>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</si>
  <si>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</si>
  <si>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</si>
  <si>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</si>
  <si>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</si>
  <si>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</si>
  <si>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</si>
  <si>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</si>
  <si>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</si>
  <si>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</si>
  <si>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</si>
  <si>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</si>
  <si>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</si>
  <si>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</si>
  <si>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</si>
  <si>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</si>
  <si>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</si>
  <si>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</si>
  <si>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</si>
  <si>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</si>
  <si>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</si>
  <si>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</si>
  <si>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</si>
  <si>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</si>
  <si>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</si>
  <si>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</si>
  <si>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</si>
  <si>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</si>
  <si>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</si>
  <si>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</si>
  <si>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</si>
  <si>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</si>
  <si>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</si>
  <si>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</si>
  <si>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</si>
  <si>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</si>
  <si>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</si>
  <si>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</si>
  <si>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</si>
  <si>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</si>
  <si>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</si>
  <si>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</si>
  <si>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</si>
  <si>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</si>
  <si>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</si>
  <si>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</si>
  <si>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</si>
  <si>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</si>
  <si>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</si>
  <si>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</si>
  <si>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</si>
  <si>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</si>
  <si>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</si>
  <si>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</si>
  <si>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</si>
  <si>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</si>
  <si>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</si>
  <si>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</si>
  <si>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</si>
  <si>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</si>
  <si>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</si>
  <si>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B104 to B114)?</t>
  </si>
  <si>
    <t>How many empty cells are in the grey range?</t>
  </si>
  <si>
    <t>How many non number cells are in  the grey range?</t>
  </si>
  <si>
    <t>How many cells in total are in the range?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</si>
  <si>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</si>
  <si>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</si>
  <si>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</si>
  <si>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</si>
  <si>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</si>
  <si>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</si>
  <si>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</si>
  <si>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</si>
  <si>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</si>
  <si>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</si>
  <si>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</si>
  <si>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</si>
  <si>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</si>
  <si>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</si>
  <si>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</si>
  <si>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</si>
  <si>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</si>
  <si>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</si>
  <si>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</si>
  <si>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</si>
  <si>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</si>
  <si>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</si>
  <si>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</si>
  <si>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</si>
  <si>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</si>
  <si>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</si>
  <si>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</si>
  <si>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</si>
  <si>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</si>
  <si>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</si>
  <si>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</si>
  <si>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</si>
  <si>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</si>
  <si>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</si>
  <si>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>Dani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</si>
  <si>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</si>
  <si>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</si>
  <si>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</si>
  <si>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</si>
  <si>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</si>
  <si>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</si>
  <si>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</si>
  <si>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</si>
  <si>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</si>
  <si>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</si>
  <si>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</si>
  <si>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</si>
  <si>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</si>
  <si>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</si>
  <si>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</si>
  <si>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</si>
  <si>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</si>
  <si>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</si>
  <si>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</si>
  <si>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</si>
  <si>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</si>
  <si>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</si>
  <si>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</si>
  <si>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</si>
  <si>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</si>
  <si>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 xml:space="preserve">  </t>
  </si>
  <si>
    <t>An A+ student gets 100% scholarship and non A+ gets 50% scholarship as shown in the table below: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</si>
  <si>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</si>
  <si>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</si>
  <si>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</si>
  <si>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</si>
  <si>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</si>
  <si>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</si>
  <si>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</si>
  <si>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</si>
  <si>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</si>
  <si>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</si>
  <si>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</si>
  <si>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</si>
  <si>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</si>
  <si>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</si>
  <si>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</si>
  <si>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</si>
  <si>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</si>
  <si>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</si>
  <si>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</si>
  <si>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</si>
  <si>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</si>
  <si>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</si>
  <si>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</si>
  <si>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</si>
  <si>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</si>
  <si>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</si>
  <si>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</si>
  <si>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</si>
  <si>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</si>
  <si>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</si>
  <si>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</si>
  <si>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</si>
  <si>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</si>
  <si>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</si>
  <si>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</si>
  <si>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</si>
  <si>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</si>
  <si>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</si>
  <si>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</si>
  <si>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</si>
  <si>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</si>
  <si>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</si>
  <si>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</si>
  <si>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</si>
  <si>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</si>
  <si>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</si>
  <si>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</si>
  <si>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</si>
  <si>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</si>
  <si>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</si>
  <si>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</si>
  <si>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</si>
  <si>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</si>
  <si>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</si>
  <si>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</si>
  <si>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</si>
  <si>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</si>
  <si>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</si>
  <si>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</si>
  <si>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</si>
  <si>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</si>
  <si>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</si>
  <si>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</si>
  <si>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</si>
  <si>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</si>
  <si>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</si>
  <si>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</si>
  <si>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</si>
  <si>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</si>
  <si>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</si>
  <si>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</si>
  <si>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</si>
  <si>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</si>
  <si>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</si>
  <si>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</si>
  <si>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</si>
  <si>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</si>
  <si>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</si>
  <si>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</si>
  <si>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</si>
  <si>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</si>
  <si>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>The following table includes ABC company's revenue by month.</t>
  </si>
  <si>
    <t>The company's CFO asked you to use SUM formula to calculate the total revenue for the year.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</si>
  <si>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</si>
  <si>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</si>
  <si>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</si>
  <si>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</si>
  <si>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</si>
  <si>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</si>
  <si>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</si>
  <si>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</si>
  <si>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</si>
  <si>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</si>
  <si>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</si>
  <si>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</si>
  <si>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</si>
  <si>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</si>
  <si>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</si>
  <si>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</si>
  <si>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</si>
  <si>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Date</t>
  </si>
  <si>
    <t>total cost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</si>
  <si>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</si>
  <si>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</si>
  <si>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</si>
  <si>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</si>
  <si>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</si>
  <si>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</si>
  <si>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</si>
  <si>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</si>
  <si>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</si>
  <si>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</si>
  <si>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</si>
  <si>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</si>
  <si>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</si>
  <si>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</si>
  <si>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</si>
  <si>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</si>
  <si>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</si>
  <si>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</si>
  <si>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</si>
  <si>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</si>
  <si>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</si>
  <si>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</si>
  <si>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</si>
  <si>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</si>
  <si>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</si>
  <si>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</si>
  <si>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</si>
  <si>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</si>
  <si>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</si>
  <si>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</si>
  <si>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</si>
  <si>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</si>
  <si>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</si>
  <si>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</si>
  <si>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</si>
  <si>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</si>
  <si>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</si>
  <si>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</si>
  <si>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</si>
  <si>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</si>
  <si>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</si>
  <si>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</si>
  <si>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</si>
  <si>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</si>
  <si>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</si>
  <si>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</si>
  <si>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</si>
  <si>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</si>
  <si>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</si>
  <si>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</si>
  <si>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</si>
  <si>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</si>
  <si>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</si>
  <si>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</si>
  <si>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</si>
  <si>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</si>
  <si>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</si>
  <si>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</si>
  <si>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</si>
  <si>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</si>
  <si>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</si>
  <si>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</si>
  <si>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</si>
  <si>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</si>
  <si>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</si>
  <si>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</si>
  <si>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</si>
  <si>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</si>
  <si>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</si>
  <si>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</si>
  <si>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</si>
  <si>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</si>
  <si>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</si>
  <si>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</si>
  <si>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</si>
  <si>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</si>
  <si>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</si>
  <si>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</si>
  <si>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</si>
  <si>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</si>
  <si>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</si>
  <si>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</si>
  <si>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</si>
  <si>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</si>
  <si>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</si>
  <si>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</si>
  <si>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</si>
  <si>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</si>
  <si>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</si>
  <si>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</si>
  <si>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</si>
  <si>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</si>
  <si>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</si>
  <si>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</si>
  <si>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</si>
  <si>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</si>
  <si>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</si>
  <si>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</si>
  <si>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</si>
  <si>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</si>
  <si>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</si>
  <si>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</si>
  <si>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</si>
  <si>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</si>
  <si>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</si>
  <si>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</si>
  <si>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</si>
  <si>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</si>
  <si>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</si>
  <si>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</si>
  <si>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</si>
  <si>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</si>
  <si>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</si>
  <si>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</si>
  <si>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</si>
  <si>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</si>
  <si>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</si>
  <si>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</si>
  <si>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</si>
  <si>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</si>
  <si>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</si>
  <si>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</si>
  <si>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</si>
  <si>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</si>
  <si>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</si>
  <si>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</si>
  <si>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</si>
  <si>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</si>
  <si>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</si>
  <si>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</si>
  <si>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</si>
  <si>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</si>
  <si>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</si>
  <si>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</si>
  <si>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</si>
  <si>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</si>
  <si>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</si>
  <si>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</si>
  <si>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</si>
  <si>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</si>
  <si>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</si>
  <si>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</si>
  <si>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</si>
  <si>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</si>
  <si>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</si>
  <si>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</si>
  <si>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</si>
  <si>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</si>
  <si>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</si>
  <si>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</si>
  <si>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</si>
  <si>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</si>
  <si>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</si>
  <si>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</si>
  <si>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</si>
  <si>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</si>
  <si>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</si>
  <si>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</si>
  <si>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</si>
  <si>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</si>
  <si>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</si>
  <si>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</si>
  <si>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</si>
  <si>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</si>
  <si>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</si>
  <si>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</si>
  <si>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</si>
  <si>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</si>
  <si>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</si>
  <si>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</si>
  <si>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</si>
  <si>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</si>
  <si>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</si>
  <si>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</si>
  <si>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</si>
  <si>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</si>
  <si>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</si>
  <si>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</si>
  <si>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</si>
  <si>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</si>
  <si>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</si>
  <si>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</si>
  <si>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</si>
  <si>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</si>
  <si>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Data - SUMIF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</si>
  <si>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</si>
  <si>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</si>
  <si>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</si>
  <si>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</si>
  <si>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</si>
  <si>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</si>
  <si>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</si>
  <si>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</si>
  <si>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</si>
  <si>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</si>
  <si>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</si>
  <si>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</si>
  <si>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</si>
  <si>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</si>
  <si>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</si>
  <si>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</si>
  <si>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</si>
  <si>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</si>
  <si>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</si>
  <si>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</si>
  <si>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</si>
  <si>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</si>
  <si>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</si>
  <si>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</si>
  <si>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</si>
  <si>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</si>
  <si>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</si>
  <si>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What is the total number of medals won by figure skaters?</t>
  </si>
  <si>
    <t>What is the total number of medals won by both USA and Jamaica? (Hard)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</si>
  <si>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</si>
  <si>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</si>
  <si>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</si>
  <si>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</si>
  <si>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Below is a list of the employees who work in your company:</t>
  </si>
  <si>
    <t>Location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</si>
  <si>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</si>
  <si>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</si>
  <si>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</si>
  <si>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</si>
  <si>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</si>
  <si>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</si>
  <si>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</si>
  <si>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</si>
  <si>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</si>
  <si>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</si>
  <si>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</si>
  <si>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</si>
  <si>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</si>
  <si>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</si>
  <si>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</si>
  <si>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</si>
  <si>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</si>
  <si>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</si>
  <si>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</si>
  <si>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</si>
  <si>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</si>
  <si>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</si>
  <si>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</si>
  <si>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</si>
  <si>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</si>
  <si>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</si>
  <si>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</si>
  <si>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</si>
  <si>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</si>
  <si>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</si>
  <si>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</si>
  <si>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</si>
  <si>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</si>
  <si>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</si>
  <si>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Accountant</t>
  </si>
  <si>
    <t>Emily Chen</t>
  </si>
  <si>
    <t>Sam Lee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</si>
  <si>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</si>
  <si>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</si>
  <si>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</si>
  <si>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</si>
  <si>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</si>
  <si>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</si>
  <si>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</si>
  <si>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</si>
  <si>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</si>
  <si>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</si>
  <si>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s</t>
  </si>
  <si>
    <t>Create a VLOOKUP formula to find the occupation of Jane Doe.</t>
  </si>
  <si>
    <t>Create a VLOOKUP formula to find the age of Mike Lee.</t>
  </si>
  <si>
    <t>Create a VLOOKUP formula to find the occupation of a person whose name starts with "B" (Challenging!)</t>
  </si>
  <si>
    <t>Que-1</t>
  </si>
  <si>
    <t>Que-2</t>
  </si>
  <si>
    <t>Que-3</t>
  </si>
  <si>
    <t>Que-6</t>
  </si>
  <si>
    <t>Que-4</t>
  </si>
  <si>
    <t>Que-5</t>
  </si>
  <si>
    <t>Que-7</t>
  </si>
  <si>
    <t>Que-8</t>
  </si>
  <si>
    <t>Que-9</t>
  </si>
  <si>
    <t>Que-18</t>
  </si>
  <si>
    <t>Que-17</t>
  </si>
  <si>
    <t>Cos+C333:E390ts</t>
  </si>
  <si>
    <t>Que-22</t>
  </si>
  <si>
    <t>Que-23</t>
  </si>
  <si>
    <t>Que-25</t>
  </si>
  <si>
    <t>Que-24</t>
  </si>
  <si>
    <t>Que-21</t>
  </si>
  <si>
    <t>Que-20</t>
  </si>
  <si>
    <t>Que-16</t>
  </si>
  <si>
    <t>Que-15</t>
  </si>
  <si>
    <t>Que-14</t>
  </si>
  <si>
    <t>Que-13</t>
  </si>
  <si>
    <t>Que-12</t>
  </si>
  <si>
    <t>Que-11</t>
  </si>
  <si>
    <t>Que-10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</si>
</sst>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B1mmm\-yy"/>
    <numFmt numFmtId="165" formatCode="_([$$-409]* #,##0.00_);_([$$-409]* \(#,##0.00\);_([$$-409]* &quot;-&quot;??_);_(@_)"/>
    <numFmt numFmtId="166" formatCode="_ * #,##0_ ;_ * \-#,##0_ ;_ * &quot;-&quot;??_ ;_ @_ "/>
    <numFmt numFmtId="167" formatCode="_(* #,##0_);_(* \(#,##0\);_(* &quot;-&quot;??_);_(@_)"/>
    <numFmt numFmtId="168" formatCode="_(&quot;$&quot;* #,##0.00_);_(&quot;$&quot;* \(#,##0.00\);_(&quot;$&quot;* &quot;-&quot;??_);_(@_)"/>
    <numFmt numFmtId="169" formatCode="_-[$$-409]* #,##0.0000_ ;_-[$$-409]* \-#,##0.0000\ ;_-[$$-409]* &quot;-&quot;??_ ;_-@_ 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  <font>
      <b/>
      <sz val="14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E101A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rgb="FF0E101A"/>
      <name val="Calibri"/>
      <family val="2"/>
    </font>
    <font>
      <b/>
      <sz val="14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Roboto"/>
    </font>
    <font>
      <b/>
      <sz val="11"/>
      <color theme="1"/>
      <name val="Calibri"/>
      <family val="2"/>
      <charset val="177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  <charset val="177"/>
    </font>
    <font>
      <sz val="11"/>
      <color rgb="FF000000"/>
      <name val="Calibri"/>
      <family val="2"/>
      <charset val="177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/>
    <xf numFmtId="0" fontId="6" fillId="0" borderId="1" xfId="2" applyFont="1" applyBorder="1"/>
    <xf numFmtId="0" fontId="6" fillId="2" borderId="1" xfId="2" applyFont="1" applyFill="1" applyBorder="1"/>
    <xf numFmtId="0" fontId="6" fillId="3" borderId="1" xfId="2" applyFont="1" applyFill="1" applyBorder="1"/>
    <xf numFmtId="0" fontId="6" fillId="4" borderId="1" xfId="2" applyFont="1" applyFill="1" applyBorder="1"/>
    <xf numFmtId="0" fontId="7" fillId="0" borderId="0" xfId="2" applyFont="1"/>
    <xf numFmtId="0" fontId="5" fillId="0" borderId="0" xfId="2"/>
    <xf numFmtId="0" fontId="6" fillId="0" borderId="0" xfId="2" applyFont="1"/>
    <xf numFmtId="0" fontId="6" fillId="5" borderId="0" xfId="2" applyFont="1" applyFill="1" applyProtection="1">
      <protection locked="0"/>
    </xf>
    <xf numFmtId="164" fontId="6" fillId="0" borderId="0" xfId="2" applyNumberFormat="1" applyFont="1"/>
    <xf numFmtId="0" fontId="6" fillId="6" borderId="0" xfId="2" applyFont="1" applyFill="1" applyProtection="1">
      <protection locked="0"/>
    </xf>
    <xf numFmtId="0" fontId="6" fillId="6" borderId="0" xfId="2" applyFont="1" applyFill="1"/>
    <xf numFmtId="0" fontId="8" fillId="0" borderId="0" xfId="2" applyFont="1"/>
    <xf numFmtId="0" fontId="9" fillId="0" borderId="0" xfId="2" applyFont="1"/>
    <xf numFmtId="0" fontId="10" fillId="0" borderId="0" xfId="2" applyFont="1"/>
    <xf numFmtId="0" fontId="10" fillId="0" borderId="1" xfId="2" applyFont="1" applyBorder="1"/>
    <xf numFmtId="0" fontId="11" fillId="7" borderId="1" xfId="2" applyFont="1" applyFill="1" applyBorder="1"/>
    <xf numFmtId="0" fontId="10" fillId="7" borderId="1" xfId="2" applyFont="1" applyFill="1" applyBorder="1"/>
    <xf numFmtId="0" fontId="9" fillId="8" borderId="0" xfId="2" applyFont="1" applyFill="1"/>
    <xf numFmtId="0" fontId="10" fillId="6" borderId="2" xfId="2" applyFont="1" applyFill="1" applyBorder="1" applyProtection="1">
      <protection locked="0"/>
    </xf>
    <xf numFmtId="0" fontId="10" fillId="6" borderId="2" xfId="2" applyFont="1" applyFill="1" applyBorder="1"/>
    <xf numFmtId="0" fontId="12" fillId="0" borderId="0" xfId="2" applyFont="1"/>
    <xf numFmtId="0" fontId="13" fillId="0" borderId="0" xfId="2" applyFont="1"/>
    <xf numFmtId="0" fontId="14" fillId="0" borderId="0" xfId="2" applyFont="1"/>
    <xf numFmtId="0" fontId="15" fillId="9" borderId="1" xfId="2" applyFont="1" applyFill="1" applyBorder="1" applyAlignment="1">
      <alignment horizontal="center" vertical="center" wrapText="1"/>
    </xf>
    <xf numFmtId="0" fontId="16" fillId="9" borderId="1" xfId="2" applyFont="1" applyFill="1" applyBorder="1" applyAlignment="1">
      <alignment horizontal="center" vertical="center" wrapText="1"/>
    </xf>
    <xf numFmtId="43" fontId="16" fillId="9" borderId="1" xfId="2" applyNumberFormat="1" applyFont="1" applyFill="1" applyBorder="1" applyAlignment="1">
      <alignment vertical="center" wrapText="1"/>
    </xf>
    <xf numFmtId="43" fontId="16" fillId="9" borderId="1" xfId="2" applyNumberFormat="1" applyFont="1" applyFill="1" applyBorder="1" applyAlignment="1">
      <alignment horizontal="center" vertical="center" wrapText="1"/>
    </xf>
    <xf numFmtId="1" fontId="16" fillId="9" borderId="1" xfId="2" applyNumberFormat="1" applyFont="1" applyFill="1" applyBorder="1" applyAlignment="1">
      <alignment horizontal="center" vertical="center" wrapText="1"/>
    </xf>
    <xf numFmtId="0" fontId="14" fillId="6" borderId="2" xfId="2" applyFont="1" applyFill="1" applyBorder="1"/>
    <xf numFmtId="0" fontId="17" fillId="0" borderId="0" xfId="2" applyFont="1"/>
    <xf numFmtId="0" fontId="10" fillId="10" borderId="3" xfId="2" applyFont="1" applyFill="1" applyBorder="1"/>
    <xf numFmtId="0" fontId="10" fillId="10" borderId="4" xfId="2" applyFont="1" applyFill="1" applyBorder="1"/>
    <xf numFmtId="0" fontId="10" fillId="10" borderId="5" xfId="2" applyFont="1" applyFill="1" applyBorder="1"/>
    <xf numFmtId="0" fontId="10" fillId="6" borderId="0" xfId="2" applyFont="1" applyFill="1" applyProtection="1">
      <protection locked="0"/>
    </xf>
    <xf numFmtId="0" fontId="18" fillId="0" borderId="0" xfId="0" applyFont="1"/>
    <xf numFmtId="0" fontId="14" fillId="0" borderId="0" xfId="0" applyFont="1"/>
    <xf numFmtId="0" fontId="19" fillId="0" borderId="0" xfId="0" applyFont="1"/>
    <xf numFmtId="0" fontId="13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3" fillId="0" borderId="0" xfId="0" applyFont="1"/>
    <xf numFmtId="0" fontId="14" fillId="11" borderId="6" xfId="0" applyFont="1" applyFill="1" applyBorder="1"/>
    <xf numFmtId="0" fontId="14" fillId="0" borderId="0" xfId="0" applyFont="1" applyAlignment="1">
      <alignment horizontal="left" indent="1"/>
    </xf>
    <xf numFmtId="0" fontId="20" fillId="0" borderId="0" xfId="2" applyFont="1"/>
    <xf numFmtId="0" fontId="1" fillId="0" borderId="0" xfId="2" applyFont="1"/>
    <xf numFmtId="0" fontId="7" fillId="0" borderId="1" xfId="2" applyFont="1" applyBorder="1"/>
    <xf numFmtId="0" fontId="6" fillId="6" borderId="1" xfId="2" applyFont="1" applyFill="1" applyBorder="1"/>
    <xf numFmtId="0" fontId="21" fillId="0" borderId="0" xfId="2" applyFont="1"/>
    <xf numFmtId="0" fontId="22" fillId="0" borderId="0" xfId="2" applyFont="1"/>
    <xf numFmtId="165" fontId="6" fillId="0" borderId="1" xfId="2" applyNumberFormat="1" applyFont="1" applyBorder="1"/>
    <xf numFmtId="0" fontId="4" fillId="0" borderId="0" xfId="2" applyFont="1"/>
    <xf numFmtId="0" fontId="6" fillId="0" borderId="0" xfId="2" applyFont="1" applyAlignment="1">
      <alignment horizontal="left"/>
    </xf>
    <xf numFmtId="0" fontId="23" fillId="0" borderId="0" xfId="2" applyFont="1"/>
    <xf numFmtId="0" fontId="6" fillId="0" borderId="0" xfId="2" applyFont="1" applyAlignment="1">
      <alignment horizontal="right"/>
    </xf>
    <xf numFmtId="0" fontId="22" fillId="0" borderId="1" xfId="2" applyFont="1" applyBorder="1"/>
    <xf numFmtId="0" fontId="22" fillId="0" borderId="7" xfId="2" applyFont="1" applyBorder="1"/>
    <xf numFmtId="0" fontId="6" fillId="0" borderId="7" xfId="2" applyFont="1" applyBorder="1"/>
    <xf numFmtId="0" fontId="6" fillId="6" borderId="1" xfId="2" applyFont="1" applyFill="1" applyBorder="1" applyProtection="1">
      <protection locked="0"/>
    </xf>
    <xf numFmtId="0" fontId="1" fillId="0" borderId="1" xfId="2" applyFont="1" applyBorder="1"/>
    <xf numFmtId="9" fontId="1" fillId="0" borderId="1" xfId="2" applyNumberFormat="1" applyFont="1" applyBorder="1"/>
    <xf numFmtId="0" fontId="2" fillId="0" borderId="1" xfId="2" applyFont="1" applyBorder="1"/>
    <xf numFmtId="166" fontId="1" fillId="0" borderId="1" xfId="3" applyNumberFormat="1" applyFont="1" applyBorder="1"/>
    <xf numFmtId="3" fontId="1" fillId="6" borderId="1" xfId="2" applyNumberFormat="1" applyFont="1" applyFill="1" applyBorder="1"/>
    <xf numFmtId="0" fontId="7" fillId="0" borderId="0" xfId="0" applyFont="1"/>
    <xf numFmtId="0" fontId="6" fillId="0" borderId="0" xfId="0" applyFont="1"/>
    <xf numFmtId="0" fontId="6" fillId="0" borderId="0" xfId="0" quotePrefix="1" applyFont="1"/>
    <xf numFmtId="0" fontId="22" fillId="0" borderId="0" xfId="0" applyFont="1"/>
    <xf numFmtId="0" fontId="6" fillId="6" borderId="0" xfId="0" applyFont="1" applyFill="1"/>
    <xf numFmtId="10" fontId="6" fillId="6" borderId="0" xfId="0" applyNumberFormat="1" applyFont="1" applyFill="1"/>
    <xf numFmtId="9" fontId="6" fillId="6" borderId="0" xfId="0" applyNumberFormat="1" applyFont="1" applyFill="1"/>
    <xf numFmtId="9" fontId="6" fillId="6" borderId="0" xfId="0" applyNumberFormat="1" applyFont="1" applyFill="1" applyProtection="1">
      <protection locked="0"/>
    </xf>
    <xf numFmtId="9" fontId="6" fillId="0" borderId="0" xfId="0" applyNumberFormat="1" applyFont="1"/>
    <xf numFmtId="0" fontId="22" fillId="0" borderId="0" xfId="2" applyFont="1" applyAlignment="1">
      <alignment horizontal="center"/>
    </xf>
    <xf numFmtId="0" fontId="22" fillId="0" borderId="8" xfId="2" applyFont="1" applyBorder="1"/>
    <xf numFmtId="0" fontId="9" fillId="0" borderId="8" xfId="2" applyFont="1" applyBorder="1"/>
    <xf numFmtId="0" fontId="6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6" fillId="6" borderId="2" xfId="2" applyFont="1" applyFill="1" applyBorder="1"/>
    <xf numFmtId="0" fontId="24" fillId="0" borderId="0" xfId="2" applyFont="1"/>
    <xf numFmtId="0" fontId="2" fillId="0" borderId="6" xfId="2" applyFont="1" applyBorder="1"/>
    <xf numFmtId="0" fontId="5" fillId="0" borderId="6" xfId="2" applyBorder="1"/>
    <xf numFmtId="0" fontId="5" fillId="11" borderId="6" xfId="2" applyFill="1" applyBorder="1"/>
    <xf numFmtId="167" fontId="6" fillId="0" borderId="0" xfId="2" applyNumberFormat="1" applyFont="1" applyAlignment="1">
      <alignment horizontal="center"/>
    </xf>
    <xf numFmtId="167" fontId="6" fillId="6" borderId="2" xfId="2" applyNumberFormat="1" applyFont="1" applyFill="1" applyBorder="1"/>
    <xf numFmtId="14" fontId="7" fillId="12" borderId="1" xfId="2" applyNumberFormat="1" applyFont="1" applyFill="1" applyBorder="1"/>
    <xf numFmtId="168" fontId="7" fillId="12" borderId="1" xfId="2" applyNumberFormat="1" applyFont="1" applyFill="1" applyBorder="1"/>
    <xf numFmtId="14" fontId="6" fillId="0" borderId="1" xfId="2" applyNumberFormat="1" applyFont="1" applyBorder="1"/>
    <xf numFmtId="168" fontId="6" fillId="0" borderId="1" xfId="2" applyNumberFormat="1" applyFont="1" applyBorder="1"/>
    <xf numFmtId="168" fontId="6" fillId="11" borderId="1" xfId="2" applyNumberFormat="1" applyFont="1" applyFill="1" applyBorder="1"/>
    <xf numFmtId="168" fontId="0" fillId="0" borderId="0" xfId="0" applyNumberFormat="1"/>
    <xf numFmtId="3" fontId="25" fillId="13" borderId="1" xfId="2" applyNumberFormat="1" applyFont="1" applyFill="1" applyBorder="1" applyAlignment="1">
      <alignment horizontal="center"/>
    </xf>
    <xf numFmtId="168" fontId="6" fillId="11" borderId="1" xfId="2" applyNumberFormat="1" applyFont="1" applyFill="1" applyBorder="1" applyProtection="1">
      <protection locked="0"/>
    </xf>
    <xf numFmtId="3" fontId="20" fillId="0" borderId="0" xfId="2" applyNumberFormat="1" applyFont="1"/>
    <xf numFmtId="3" fontId="25" fillId="0" borderId="0" xfId="2" applyNumberFormat="1" applyFont="1" applyAlignment="1">
      <alignment horizontal="right"/>
    </xf>
    <xf numFmtId="3" fontId="6" fillId="6" borderId="1" xfId="2" applyNumberFormat="1" applyFont="1" applyFill="1" applyBorder="1" applyProtection="1">
      <protection locked="0"/>
    </xf>
    <xf numFmtId="0" fontId="26" fillId="0" borderId="0" xfId="2" applyFont="1"/>
    <xf numFmtId="3" fontId="6" fillId="6" borderId="6" xfId="2" applyNumberFormat="1" applyFont="1" applyFill="1" applyBorder="1" applyProtection="1">
      <protection locked="0"/>
    </xf>
    <xf numFmtId="3" fontId="6" fillId="11" borderId="6" xfId="2" applyNumberFormat="1" applyFont="1" applyFill="1" applyBorder="1" applyProtection="1">
      <protection locked="0"/>
    </xf>
    <xf numFmtId="0" fontId="27" fillId="14" borderId="7" xfId="2" applyFont="1" applyFill="1" applyBorder="1" applyAlignment="1">
      <alignment horizontal="center"/>
    </xf>
    <xf numFmtId="0" fontId="25" fillId="13" borderId="1" xfId="2" applyFont="1" applyFill="1" applyBorder="1" applyAlignment="1">
      <alignment horizontal="center"/>
    </xf>
    <xf numFmtId="0" fontId="28" fillId="13" borderId="1" xfId="2" applyFont="1" applyFill="1" applyBorder="1" applyAlignment="1">
      <alignment horizontal="center"/>
    </xf>
    <xf numFmtId="0" fontId="25" fillId="0" borderId="1" xfId="2" applyFont="1" applyBorder="1" applyAlignment="1">
      <alignment horizontal="center"/>
    </xf>
    <xf numFmtId="3" fontId="25" fillId="6" borderId="1" xfId="2" applyNumberFormat="1" applyFont="1" applyFill="1" applyBorder="1" applyAlignment="1">
      <alignment horizontal="center"/>
    </xf>
    <xf numFmtId="3" fontId="7" fillId="6" borderId="1" xfId="2" applyNumberFormat="1" applyFont="1" applyFill="1" applyBorder="1" applyAlignment="1">
      <alignment horizontal="center"/>
    </xf>
    <xf numFmtId="0" fontId="2" fillId="0" borderId="6" xfId="0" applyFont="1" applyBorder="1"/>
    <xf numFmtId="0" fontId="0" fillId="0" borderId="6" xfId="0" applyBorder="1"/>
    <xf numFmtId="166" fontId="0" fillId="0" borderId="6" xfId="4" applyNumberFormat="1" applyFont="1" applyBorder="1"/>
    <xf numFmtId="0" fontId="2" fillId="0" borderId="0" xfId="0" applyFont="1"/>
    <xf numFmtId="0" fontId="0" fillId="11" borderId="10" xfId="0" applyFill="1" applyBorder="1"/>
    <xf numFmtId="0" fontId="29" fillId="0" borderId="0" xfId="0" applyFont="1"/>
    <xf numFmtId="0" fontId="29" fillId="0" borderId="6" xfId="0" applyFont="1" applyBorder="1"/>
    <xf numFmtId="0" fontId="30" fillId="0" borderId="6" xfId="0" applyFont="1" applyBorder="1"/>
    <xf numFmtId="0" fontId="31" fillId="0" borderId="0" xfId="0" applyFont="1" applyAlignment="1">
      <alignment vertical="center"/>
    </xf>
    <xf numFmtId="0" fontId="3" fillId="0" borderId="0" xfId="1" quotePrefix="1"/>
    <xf numFmtId="0" fontId="30" fillId="0" borderId="0" xfId="0" applyFont="1"/>
    <xf numFmtId="0" fontId="32" fillId="0" borderId="0" xfId="0" applyFont="1" applyAlignment="1">
      <alignment vertical="center"/>
    </xf>
    <xf numFmtId="0" fontId="33" fillId="0" borderId="0" xfId="0" applyFont="1"/>
    <xf numFmtId="0" fontId="34" fillId="0" borderId="0" xfId="0" applyFont="1"/>
    <xf numFmtId="0" fontId="35" fillId="11" borderId="6" xfId="0" applyFont="1" applyFill="1" applyBorder="1"/>
    <xf numFmtId="0" fontId="35" fillId="11" borderId="11" xfId="0" applyFont="1" applyFill="1" applyBorder="1"/>
    <xf numFmtId="0" fontId="0" fillId="0" borderId="0" xfId="0" applyAlignment="1">
      <alignment vertical="top"/>
    </xf>
    <xf numFmtId="0" fontId="36" fillId="0" borderId="0" xfId="0" applyFont="1" applyAlignment="1">
      <alignment wrapText="1"/>
    </xf>
    <xf numFmtId="14" fontId="37" fillId="0" borderId="0" xfId="0" applyNumberFormat="1" applyFont="1" applyAlignment="1">
      <alignment wrapText="1"/>
    </xf>
    <xf numFmtId="169" fontId="37" fillId="0" borderId="0" xfId="0" applyNumberFormat="1" applyFont="1" applyAlignment="1">
      <alignment horizontal="left" wrapText="1"/>
    </xf>
    <xf numFmtId="14" fontId="0" fillId="0" borderId="0" xfId="0" applyNumberFormat="1"/>
    <xf numFmtId="0" fontId="0" fillId="11" borderId="6" xfId="0" applyFill="1" applyBorder="1" applyProtection="1">
      <protection locked="0"/>
    </xf>
    <xf numFmtId="169" fontId="37" fillId="0" borderId="10" xfId="0" applyNumberFormat="1" applyFont="1" applyBorder="1" applyAlignment="1">
      <alignment horizontal="left" wrapText="1"/>
    </xf>
    <xf numFmtId="0" fontId="38" fillId="0" borderId="0" xfId="2" applyFont="1"/>
    <xf numFmtId="0" fontId="39" fillId="0" borderId="0" xfId="2" applyFont="1"/>
    <xf numFmtId="0" fontId="38" fillId="15" borderId="1" xfId="2" applyFont="1" applyFill="1" applyBorder="1"/>
    <xf numFmtId="0" fontId="38" fillId="15" borderId="9" xfId="2" applyFont="1" applyFill="1" applyBorder="1"/>
    <xf numFmtId="0" fontId="39" fillId="0" borderId="12" xfId="2" applyFont="1" applyBorder="1" applyAlignment="1">
      <alignment horizontal="left"/>
    </xf>
    <xf numFmtId="0" fontId="39" fillId="0" borderId="13" xfId="2" applyFont="1" applyBorder="1"/>
    <xf numFmtId="0" fontId="39" fillId="0" borderId="13" xfId="2" applyFont="1" applyBorder="1" applyAlignment="1">
      <alignment horizontal="right"/>
    </xf>
    <xf numFmtId="0" fontId="38" fillId="0" borderId="0" xfId="2" applyFont="1" applyAlignment="1">
      <alignment horizontal="right"/>
    </xf>
    <xf numFmtId="0" fontId="39" fillId="6" borderId="0" xfId="2" applyFont="1" applyFill="1" applyProtection="1">
      <protection locked="0"/>
    </xf>
    <xf numFmtId="0" fontId="38" fillId="0" borderId="1" xfId="2" applyFont="1" applyBorder="1"/>
    <xf numFmtId="0" fontId="38" fillId="0" borderId="9" xfId="2" applyFont="1" applyBorder="1"/>
    <xf numFmtId="0" fontId="39" fillId="6" borderId="13" xfId="2" applyFont="1" applyFill="1" applyBorder="1" applyProtection="1">
      <protection locked="0"/>
    </xf>
    <xf numFmtId="0" fontId="39" fillId="0" borderId="12" xfId="2" applyFont="1" applyBorder="1"/>
    <xf numFmtId="0" fontId="34" fillId="0" borderId="6" xfId="0" applyFont="1" applyBorder="1"/>
    <xf numFmtId="0" fontId="35" fillId="0" borderId="6" xfId="0" applyFont="1" applyBorder="1"/>
    <xf numFmtId="0" fontId="33" fillId="0" borderId="0" xfId="0" applyFont="1" applyAlignment="1">
      <alignment vertical="center"/>
    </xf>
    <xf numFmtId="0" fontId="35" fillId="0" borderId="0" xfId="0" applyFont="1"/>
    <xf numFmtId="0" fontId="0" fillId="11" borderId="0" xfId="0" applyFill="1"/>
  </cellXfs>
  <cellStyles count="5">
    <cellStyle name="Comma 2" xfId="3" xr:uid="{7FDE91B5-2E11-4063-8574-7C4E53DB2B5E}"/>
    <cellStyle name="Comma 2 2" xfId="4" xr:uid="{91A771CF-8BBC-455A-8561-8D4DC8CB27FC}"/>
    <cellStyle name="Hyperlink" xfId="1" builtinId="8"/>
    <cellStyle name="Normal" xfId="0" builtinId="0"/>
    <cellStyle name="Normal 3" xfId="2" xr:uid="{5739DB3D-9B6A-43B8-A61C-DB5F17C9F3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41E9D-3E02-4CD7-B4DD-C7A6CCCF8AFA}">
  <dimension ref="A1:L759"/>
  <sheetViews>
    <sheetView tabSelected="1" workbookViewId="0">
      <selection activeCell="A102" sqref="A102"/>
    </sheetView>
  </sheetViews>
  <sheetFormatPr defaultRowHeight="14.4" x14ac:dyDescent="0.3"/>
  <cols>
    <col min="1" max="1" width="10.77734375" customWidth="1"/>
    <col min="2" max="2" width="17.44140625" customWidth="1"/>
    <col min="3" max="3" width="16.109375" customWidth="1"/>
    <col min="4" max="4" width="10.44140625" customWidth="1"/>
    <col min="5" max="5" width="13.5546875" customWidth="1"/>
    <col min="7" max="7" width="10.33203125" bestFit="1" customWidth="1"/>
  </cols>
  <sheetData>
    <row r="1" spans="1:6" ht="18" x14ac:dyDescent="0.35">
      <c r="A1" s="1" t="s">
        <v>523</v>
      </c>
    </row>
    <row r="3" spans="1:6" x14ac:dyDescent="0.3">
      <c r="A3" s="2" t="s">
        <v>0</v>
      </c>
      <c r="B3" s="2" t="s">
        <v>1</v>
      </c>
      <c r="C3" s="2" t="s">
        <v>2</v>
      </c>
    </row>
    <row r="4" spans="1:6" x14ac:dyDescent="0.3">
      <c r="A4" s="3" t="s">
        <v>3</v>
      </c>
      <c r="B4" s="3" t="s">
        <v>4</v>
      </c>
      <c r="C4" s="3">
        <v>43</v>
      </c>
    </row>
    <row r="5" spans="1:6" x14ac:dyDescent="0.3">
      <c r="A5" s="3" t="s">
        <v>3</v>
      </c>
      <c r="B5" s="3" t="s">
        <v>5</v>
      </c>
      <c r="C5" s="3">
        <v>59</v>
      </c>
    </row>
    <row r="6" spans="1:6" x14ac:dyDescent="0.3">
      <c r="A6" s="3" t="s">
        <v>3</v>
      </c>
      <c r="B6" s="3" t="s">
        <v>6</v>
      </c>
      <c r="C6" s="3">
        <v>72</v>
      </c>
    </row>
    <row r="7" spans="1:6" x14ac:dyDescent="0.3">
      <c r="A7" s="4" t="s">
        <v>7</v>
      </c>
      <c r="B7" s="4" t="s">
        <v>8</v>
      </c>
      <c r="C7" s="4">
        <v>119</v>
      </c>
    </row>
    <row r="8" spans="1:6" x14ac:dyDescent="0.3">
      <c r="A8" s="4" t="s">
        <v>7</v>
      </c>
      <c r="B8" s="4" t="s">
        <v>9</v>
      </c>
      <c r="C8" s="4">
        <v>175</v>
      </c>
    </row>
    <row r="9" spans="1:6" x14ac:dyDescent="0.3">
      <c r="A9" s="4" t="s">
        <v>7</v>
      </c>
      <c r="B9" s="4" t="s">
        <v>10</v>
      </c>
      <c r="C9" s="4">
        <v>192</v>
      </c>
    </row>
    <row r="10" spans="1:6" x14ac:dyDescent="0.3">
      <c r="A10" s="5" t="s">
        <v>11</v>
      </c>
      <c r="B10" s="5" t="s">
        <v>12</v>
      </c>
      <c r="C10" s="5">
        <v>240</v>
      </c>
    </row>
    <row r="11" spans="1:6" x14ac:dyDescent="0.3">
      <c r="A11" s="5" t="s">
        <v>11</v>
      </c>
      <c r="B11" s="5" t="s">
        <v>13</v>
      </c>
      <c r="C11" s="5">
        <v>405</v>
      </c>
    </row>
    <row r="12" spans="1:6" x14ac:dyDescent="0.3">
      <c r="A12" s="5" t="s">
        <v>11</v>
      </c>
      <c r="B12" s="5" t="s">
        <v>14</v>
      </c>
      <c r="C12" s="5">
        <v>522</v>
      </c>
    </row>
    <row r="14" spans="1:6" x14ac:dyDescent="0.3">
      <c r="A14" s="6" t="s">
        <v>15</v>
      </c>
      <c r="B14" s="7"/>
      <c r="C14" s="7"/>
    </row>
    <row r="15" spans="1:6" x14ac:dyDescent="0.3">
      <c r="A15" s="7"/>
      <c r="B15" s="7"/>
      <c r="C15" s="7"/>
    </row>
    <row r="16" spans="1:6" x14ac:dyDescent="0.3">
      <c r="A16" s="8" t="s">
        <v>16</v>
      </c>
      <c r="B16" s="7"/>
      <c r="C16" s="9"/>
      <c r="F16" s="145">
        <f>AVERAGE(C4:C6)</f>
        <v>58</v>
      </c>
    </row>
    <row r="17" spans="1:6" x14ac:dyDescent="0.3">
      <c r="A17" s="7"/>
      <c r="B17" s="7"/>
      <c r="C17" s="9"/>
    </row>
    <row r="18" spans="1:6" x14ac:dyDescent="0.3">
      <c r="A18" s="8" t="s">
        <v>17</v>
      </c>
      <c r="B18" s="7"/>
      <c r="C18" s="9"/>
      <c r="F18" s="145">
        <f>AVERAGE(C7:C9)</f>
        <v>162</v>
      </c>
    </row>
    <row r="19" spans="1:6" x14ac:dyDescent="0.3">
      <c r="A19" s="7"/>
      <c r="B19" s="7"/>
      <c r="C19" s="9"/>
    </row>
    <row r="20" spans="1:6" x14ac:dyDescent="0.3">
      <c r="A20" s="8" t="s">
        <v>18</v>
      </c>
      <c r="B20" s="7"/>
      <c r="C20" s="9"/>
      <c r="F20" s="145">
        <f>AVERAGE(C10:C12)</f>
        <v>389</v>
      </c>
    </row>
    <row r="21" spans="1:6" x14ac:dyDescent="0.3">
      <c r="A21" s="7"/>
      <c r="B21" s="7"/>
      <c r="C21" s="9"/>
    </row>
    <row r="22" spans="1:6" x14ac:dyDescent="0.3">
      <c r="A22" s="8" t="s">
        <v>19</v>
      </c>
      <c r="B22" s="7"/>
      <c r="C22" s="9"/>
      <c r="F22" s="145">
        <f>AVERAGE(C4:C12)</f>
        <v>203</v>
      </c>
    </row>
    <row r="23" spans="1:6" x14ac:dyDescent="0.3">
      <c r="C23" s="9"/>
    </row>
    <row r="24" spans="1:6" ht="18" x14ac:dyDescent="0.35">
      <c r="A24" s="1" t="s">
        <v>524</v>
      </c>
    </row>
    <row r="26" spans="1:6" x14ac:dyDescent="0.3">
      <c r="A26" s="8" t="s">
        <v>20</v>
      </c>
      <c r="B26" s="7"/>
    </row>
    <row r="27" spans="1:6" x14ac:dyDescent="0.3">
      <c r="A27" s="8" t="s">
        <v>21</v>
      </c>
      <c r="B27" s="7"/>
      <c r="C27" s="7"/>
    </row>
    <row r="28" spans="1:6" x14ac:dyDescent="0.3">
      <c r="A28" s="6" t="s">
        <v>22</v>
      </c>
      <c r="B28" s="6" t="s">
        <v>23</v>
      </c>
      <c r="C28" s="6" t="s">
        <v>24</v>
      </c>
    </row>
    <row r="29" spans="1:6" x14ac:dyDescent="0.3">
      <c r="A29" s="8" t="s">
        <v>25</v>
      </c>
      <c r="B29" s="10">
        <v>43101</v>
      </c>
      <c r="C29" s="8">
        <v>152</v>
      </c>
    </row>
    <row r="30" spans="1:6" x14ac:dyDescent="0.3">
      <c r="A30" s="8" t="s">
        <v>26</v>
      </c>
      <c r="B30" s="10">
        <v>43101</v>
      </c>
      <c r="C30" s="8">
        <v>171</v>
      </c>
    </row>
    <row r="31" spans="1:6" x14ac:dyDescent="0.3">
      <c r="A31" s="8" t="s">
        <v>27</v>
      </c>
      <c r="B31" s="10">
        <v>43101</v>
      </c>
      <c r="C31" s="8">
        <v>110</v>
      </c>
    </row>
    <row r="32" spans="1:6" x14ac:dyDescent="0.3">
      <c r="A32" s="8" t="s">
        <v>28</v>
      </c>
      <c r="B32" s="10">
        <v>43132</v>
      </c>
      <c r="C32" s="8">
        <v>173</v>
      </c>
    </row>
    <row r="33" spans="1:9" x14ac:dyDescent="0.3">
      <c r="A33" s="8" t="s">
        <v>29</v>
      </c>
      <c r="B33" s="10">
        <v>43132</v>
      </c>
      <c r="C33" s="8">
        <v>128</v>
      </c>
    </row>
    <row r="34" spans="1:9" x14ac:dyDescent="0.3">
      <c r="A34" s="8" t="s">
        <v>30</v>
      </c>
      <c r="B34" s="10">
        <v>43132</v>
      </c>
      <c r="C34" s="8">
        <v>107</v>
      </c>
    </row>
    <row r="35" spans="1:9" x14ac:dyDescent="0.3">
      <c r="A35" s="8" t="s">
        <v>31</v>
      </c>
      <c r="B35" s="10">
        <v>43160</v>
      </c>
      <c r="C35" s="8">
        <v>213</v>
      </c>
    </row>
    <row r="36" spans="1:9" x14ac:dyDescent="0.3">
      <c r="A36" s="8" t="s">
        <v>32</v>
      </c>
      <c r="B36" s="10">
        <v>43160</v>
      </c>
      <c r="C36" s="8">
        <v>238</v>
      </c>
    </row>
    <row r="37" spans="1:9" x14ac:dyDescent="0.3">
      <c r="A37" s="8" t="s">
        <v>33</v>
      </c>
      <c r="B37" s="10">
        <v>43160</v>
      </c>
      <c r="C37" s="8">
        <v>131</v>
      </c>
    </row>
    <row r="39" spans="1:9" x14ac:dyDescent="0.3">
      <c r="A39" s="8" t="s">
        <v>34</v>
      </c>
      <c r="B39" s="7"/>
    </row>
    <row r="40" spans="1:9" x14ac:dyDescent="0.3">
      <c r="C40" s="7"/>
    </row>
    <row r="41" spans="1:9" x14ac:dyDescent="0.3">
      <c r="A41" s="10">
        <v>43101</v>
      </c>
      <c r="C41" s="11">
        <f>AVERAGE(C29:C31)</f>
        <v>144.33333333333334</v>
      </c>
    </row>
    <row r="42" spans="1:9" x14ac:dyDescent="0.3">
      <c r="A42" s="10">
        <v>43132</v>
      </c>
      <c r="C42" s="11">
        <f>AVERAGE(C31:C33)</f>
        <v>137</v>
      </c>
    </row>
    <row r="43" spans="1:9" x14ac:dyDescent="0.3">
      <c r="A43" s="10">
        <v>43160</v>
      </c>
      <c r="C43" s="11">
        <f>AVERAGE(C35:C37)</f>
        <v>194</v>
      </c>
    </row>
    <row r="46" spans="1:9" x14ac:dyDescent="0.3">
      <c r="A46" s="8" t="s">
        <v>35</v>
      </c>
      <c r="B46" s="7"/>
      <c r="I46" s="12">
        <f>SUM(C29:C37)</f>
        <v>1423</v>
      </c>
    </row>
    <row r="47" spans="1:9" x14ac:dyDescent="0.3">
      <c r="C47" s="7"/>
    </row>
    <row r="48" spans="1:9" x14ac:dyDescent="0.3">
      <c r="A48" s="8" t="s">
        <v>36</v>
      </c>
      <c r="E48" s="12">
        <f>AVERAGE(C29:C37)</f>
        <v>158.11111111111111</v>
      </c>
    </row>
    <row r="49" spans="1:7" x14ac:dyDescent="0.3">
      <c r="A49" s="8"/>
      <c r="C49" s="8"/>
    </row>
    <row r="50" spans="1:7" x14ac:dyDescent="0.3">
      <c r="C50" s="8"/>
      <c r="F50" s="14"/>
    </row>
    <row r="51" spans="1:7" ht="18" x14ac:dyDescent="0.35">
      <c r="A51" s="1" t="s">
        <v>525</v>
      </c>
      <c r="F51" s="14"/>
    </row>
    <row r="52" spans="1:7" x14ac:dyDescent="0.3">
      <c r="F52" s="14"/>
    </row>
    <row r="53" spans="1:7" x14ac:dyDescent="0.3">
      <c r="A53" s="13" t="s">
        <v>37</v>
      </c>
      <c r="B53" s="14"/>
      <c r="D53" s="14"/>
      <c r="E53" s="14"/>
      <c r="F53" s="14"/>
      <c r="G53" s="14"/>
    </row>
    <row r="54" spans="1:7" x14ac:dyDescent="0.3">
      <c r="A54" s="15" t="s">
        <v>38</v>
      </c>
      <c r="B54" s="14"/>
      <c r="C54" s="14"/>
      <c r="D54" s="14"/>
      <c r="E54" s="14"/>
      <c r="F54" s="14"/>
      <c r="G54" s="14"/>
    </row>
    <row r="55" spans="1:7" x14ac:dyDescent="0.3">
      <c r="A55" s="16" t="s">
        <v>39</v>
      </c>
      <c r="B55" s="17" t="s">
        <v>40</v>
      </c>
      <c r="C55" s="14"/>
      <c r="D55" s="14"/>
      <c r="E55" s="14"/>
      <c r="F55" s="14"/>
      <c r="G55" s="14"/>
    </row>
    <row r="56" spans="1:7" x14ac:dyDescent="0.3">
      <c r="A56" s="16" t="s">
        <v>41</v>
      </c>
      <c r="B56" s="18">
        <v>7</v>
      </c>
      <c r="C56" s="14"/>
      <c r="D56" s="14"/>
      <c r="E56" s="14"/>
      <c r="F56" s="14"/>
      <c r="G56" s="14"/>
    </row>
    <row r="57" spans="1:7" x14ac:dyDescent="0.3">
      <c r="A57" s="16" t="s">
        <v>42</v>
      </c>
      <c r="B57" s="18">
        <v>5</v>
      </c>
      <c r="C57" s="14"/>
      <c r="D57" s="14"/>
      <c r="E57" s="14"/>
      <c r="F57" s="14"/>
      <c r="G57" s="14"/>
    </row>
    <row r="58" spans="1:7" x14ac:dyDescent="0.3">
      <c r="A58" s="16" t="s">
        <v>43</v>
      </c>
      <c r="B58" s="18">
        <v>6</v>
      </c>
      <c r="C58" s="14"/>
      <c r="D58" s="14"/>
      <c r="E58" s="14"/>
      <c r="F58" s="14"/>
      <c r="G58" s="14"/>
    </row>
    <row r="59" spans="1:7" x14ac:dyDescent="0.3">
      <c r="A59" s="16" t="s">
        <v>44</v>
      </c>
      <c r="B59" s="18">
        <v>4</v>
      </c>
      <c r="C59" s="14"/>
      <c r="D59" s="14"/>
      <c r="E59" s="14"/>
      <c r="F59" s="14"/>
      <c r="G59" s="14"/>
    </row>
    <row r="60" spans="1:7" x14ac:dyDescent="0.3">
      <c r="A60" s="16" t="s">
        <v>45</v>
      </c>
      <c r="B60" s="18" t="s">
        <v>46</v>
      </c>
      <c r="C60" s="14"/>
      <c r="D60" s="14"/>
      <c r="E60" s="14"/>
      <c r="F60" s="14"/>
      <c r="G60" s="14"/>
    </row>
    <row r="61" spans="1:7" x14ac:dyDescent="0.3">
      <c r="A61" s="16" t="s">
        <v>47</v>
      </c>
      <c r="B61" s="18" t="s">
        <v>48</v>
      </c>
      <c r="C61" s="14"/>
      <c r="D61" s="14"/>
      <c r="E61" s="14"/>
      <c r="F61" s="14"/>
      <c r="G61" s="14"/>
    </row>
    <row r="62" spans="1:7" x14ac:dyDescent="0.3">
      <c r="A62" s="16" t="s">
        <v>49</v>
      </c>
      <c r="B62" s="18" t="s">
        <v>49</v>
      </c>
      <c r="C62" s="19"/>
      <c r="D62" s="14"/>
      <c r="E62" s="14"/>
      <c r="F62" s="14"/>
      <c r="G62" s="14"/>
    </row>
    <row r="63" spans="1:7" x14ac:dyDescent="0.3">
      <c r="A63" s="14"/>
      <c r="B63" s="14"/>
      <c r="C63" s="14"/>
      <c r="D63" s="14"/>
      <c r="E63" s="14"/>
      <c r="F63" s="14"/>
      <c r="G63" s="14"/>
    </row>
    <row r="64" spans="1:7" x14ac:dyDescent="0.3">
      <c r="A64" s="15" t="s">
        <v>50</v>
      </c>
      <c r="B64" s="14"/>
      <c r="C64" s="14"/>
      <c r="D64" s="14"/>
      <c r="E64" s="14"/>
      <c r="F64" s="14"/>
      <c r="G64" s="14"/>
    </row>
    <row r="65" spans="1:7" x14ac:dyDescent="0.3">
      <c r="A65" s="14"/>
      <c r="B65" s="14"/>
      <c r="C65" s="14"/>
      <c r="D65" s="14"/>
      <c r="E65" s="14"/>
      <c r="F65" s="14"/>
      <c r="G65" s="14"/>
    </row>
    <row r="66" spans="1:7" ht="15" thickBot="1" x14ac:dyDescent="0.35">
      <c r="A66" s="15" t="s">
        <v>51</v>
      </c>
      <c r="B66" s="15" t="s">
        <v>52</v>
      </c>
      <c r="C66" s="14"/>
      <c r="D66" s="14"/>
      <c r="E66" s="14"/>
      <c r="F66" s="14"/>
      <c r="G66" s="14"/>
    </row>
    <row r="67" spans="1:7" ht="15" thickBot="1" x14ac:dyDescent="0.35">
      <c r="A67" s="15" t="s">
        <v>40</v>
      </c>
      <c r="B67" s="20">
        <f>COUNT(B56:B62)</f>
        <v>4</v>
      </c>
      <c r="C67" s="14"/>
      <c r="D67" s="14"/>
      <c r="E67" s="14"/>
      <c r="F67" s="14"/>
      <c r="G67" s="14"/>
    </row>
    <row r="68" spans="1:7" x14ac:dyDescent="0.3">
      <c r="A68" s="14"/>
      <c r="B68" s="14"/>
      <c r="C68" s="15"/>
      <c r="D68" s="14"/>
      <c r="E68" s="14"/>
      <c r="G68" s="14"/>
    </row>
    <row r="69" spans="1:7" ht="15" thickBot="1" x14ac:dyDescent="0.35">
      <c r="A69" s="15" t="s">
        <v>51</v>
      </c>
      <c r="B69" s="15" t="s">
        <v>53</v>
      </c>
      <c r="C69" s="14"/>
      <c r="D69" s="14"/>
      <c r="E69" s="14"/>
      <c r="G69" s="14"/>
    </row>
    <row r="70" spans="1:7" ht="15" thickBot="1" x14ac:dyDescent="0.35">
      <c r="A70" s="15" t="s">
        <v>40</v>
      </c>
      <c r="B70" s="21">
        <f>COUNTA(B56:B62)</f>
        <v>7</v>
      </c>
      <c r="C70" s="14"/>
      <c r="D70" s="14"/>
      <c r="E70" s="14"/>
      <c r="F70" s="24"/>
      <c r="G70" s="14"/>
    </row>
    <row r="71" spans="1:7" x14ac:dyDescent="0.3">
      <c r="C71" s="15"/>
      <c r="F71" s="24"/>
    </row>
    <row r="72" spans="1:7" ht="18" x14ac:dyDescent="0.35">
      <c r="A72" s="22" t="s">
        <v>527</v>
      </c>
      <c r="F72" s="24"/>
    </row>
    <row r="73" spans="1:7" x14ac:dyDescent="0.3">
      <c r="A73" s="23" t="s">
        <v>54</v>
      </c>
      <c r="B73" s="24"/>
      <c r="D73" s="24"/>
      <c r="E73" s="24"/>
      <c r="F73" s="24"/>
    </row>
    <row r="74" spans="1:7" x14ac:dyDescent="0.3">
      <c r="A74" s="23" t="s">
        <v>55</v>
      </c>
      <c r="B74" s="24"/>
      <c r="C74" s="24"/>
      <c r="D74" s="24"/>
      <c r="E74" s="24"/>
      <c r="F74" s="24"/>
    </row>
    <row r="75" spans="1:7" ht="24" x14ac:dyDescent="0.3">
      <c r="A75" s="25" t="s">
        <v>56</v>
      </c>
      <c r="B75" s="25" t="s">
        <v>57</v>
      </c>
      <c r="C75" s="24"/>
      <c r="D75" s="24"/>
      <c r="E75" s="24"/>
      <c r="F75" s="24"/>
    </row>
    <row r="76" spans="1:7" x14ac:dyDescent="0.3">
      <c r="A76" s="26">
        <v>101</v>
      </c>
      <c r="B76" s="26" t="s">
        <v>59</v>
      </c>
      <c r="C76" s="25" t="s">
        <v>58</v>
      </c>
      <c r="D76" s="24"/>
      <c r="E76" s="24"/>
      <c r="F76" s="24"/>
    </row>
    <row r="77" spans="1:7" x14ac:dyDescent="0.3">
      <c r="A77" s="26">
        <v>102</v>
      </c>
      <c r="B77" s="26" t="s">
        <v>60</v>
      </c>
      <c r="C77" s="27">
        <v>78022</v>
      </c>
      <c r="D77" s="24"/>
      <c r="E77" s="24"/>
      <c r="F77" s="24"/>
    </row>
    <row r="78" spans="1:7" x14ac:dyDescent="0.3">
      <c r="A78" s="26">
        <v>103</v>
      </c>
      <c r="B78" s="26" t="s">
        <v>61</v>
      </c>
      <c r="C78" s="27">
        <v>99819</v>
      </c>
      <c r="D78" s="24"/>
      <c r="E78" s="24"/>
      <c r="F78" s="24"/>
    </row>
    <row r="79" spans="1:7" x14ac:dyDescent="0.3">
      <c r="A79" s="26">
        <v>104</v>
      </c>
      <c r="B79" s="26" t="s">
        <v>63</v>
      </c>
      <c r="C79" s="28" t="s">
        <v>62</v>
      </c>
      <c r="D79" s="24"/>
      <c r="E79" s="24"/>
      <c r="F79" s="24"/>
    </row>
    <row r="80" spans="1:7" x14ac:dyDescent="0.3">
      <c r="A80" s="26">
        <v>105</v>
      </c>
      <c r="B80" s="26" t="s">
        <v>64</v>
      </c>
      <c r="C80" s="27">
        <v>27522</v>
      </c>
      <c r="D80" s="24"/>
      <c r="E80" s="24"/>
      <c r="F80" s="24"/>
    </row>
    <row r="81" spans="1:6" x14ac:dyDescent="0.3">
      <c r="A81" s="26">
        <v>106</v>
      </c>
      <c r="B81" s="26" t="s">
        <v>65</v>
      </c>
      <c r="C81" s="29">
        <v>0</v>
      </c>
      <c r="D81" s="24"/>
      <c r="E81" s="24"/>
      <c r="F81" s="24"/>
    </row>
    <row r="82" spans="1:6" x14ac:dyDescent="0.3">
      <c r="A82" s="26">
        <v>107</v>
      </c>
      <c r="B82" s="26" t="s">
        <v>66</v>
      </c>
      <c r="C82" s="29"/>
      <c r="D82" s="24"/>
      <c r="E82" s="24"/>
      <c r="F82" s="24"/>
    </row>
    <row r="83" spans="1:6" x14ac:dyDescent="0.3">
      <c r="A83" s="26">
        <v>108</v>
      </c>
      <c r="B83" s="26" t="s">
        <v>67</v>
      </c>
      <c r="C83" s="29">
        <v>0</v>
      </c>
      <c r="D83" s="24"/>
      <c r="E83" s="24"/>
      <c r="F83" s="24"/>
    </row>
    <row r="84" spans="1:6" x14ac:dyDescent="0.3">
      <c r="A84" s="26">
        <v>109</v>
      </c>
      <c r="B84" s="26" t="s">
        <v>68</v>
      </c>
      <c r="C84" s="27">
        <v>88041</v>
      </c>
      <c r="D84" s="24"/>
      <c r="E84" s="24"/>
      <c r="F84" s="24"/>
    </row>
    <row r="85" spans="1:6" x14ac:dyDescent="0.3">
      <c r="A85" s="26">
        <v>110</v>
      </c>
      <c r="B85" s="26" t="s">
        <v>69</v>
      </c>
      <c r="C85" s="27">
        <v>81831</v>
      </c>
      <c r="D85" s="24"/>
      <c r="E85" s="24"/>
      <c r="F85" s="24"/>
    </row>
    <row r="86" spans="1:6" x14ac:dyDescent="0.3">
      <c r="A86" s="26">
        <v>111</v>
      </c>
      <c r="B86" s="26" t="s">
        <v>70</v>
      </c>
      <c r="C86" s="28" t="s">
        <v>62</v>
      </c>
      <c r="D86" s="24"/>
      <c r="E86" s="24"/>
      <c r="F86" s="24"/>
    </row>
    <row r="87" spans="1:6" ht="24" x14ac:dyDescent="0.3">
      <c r="A87" s="26">
        <v>112</v>
      </c>
      <c r="B87" s="26" t="s">
        <v>71</v>
      </c>
      <c r="C87" s="27"/>
      <c r="D87" s="24"/>
      <c r="E87" s="24"/>
      <c r="F87" s="24"/>
    </row>
    <row r="88" spans="1:6" x14ac:dyDescent="0.3">
      <c r="A88" s="26">
        <v>113</v>
      </c>
      <c r="B88" s="26" t="s">
        <v>72</v>
      </c>
      <c r="C88" s="27">
        <v>26624</v>
      </c>
      <c r="D88" s="24"/>
      <c r="E88" s="24"/>
      <c r="F88" s="24"/>
    </row>
    <row r="89" spans="1:6" ht="24" x14ac:dyDescent="0.3">
      <c r="A89" s="26">
        <v>114</v>
      </c>
      <c r="B89" s="26" t="s">
        <v>73</v>
      </c>
      <c r="C89" s="27">
        <v>92885</v>
      </c>
      <c r="D89" s="24"/>
      <c r="E89" s="24"/>
      <c r="F89" s="24"/>
    </row>
    <row r="90" spans="1:6" x14ac:dyDescent="0.3">
      <c r="A90" s="24"/>
      <c r="B90" s="24"/>
      <c r="C90" s="29">
        <v>0</v>
      </c>
      <c r="D90" s="24"/>
      <c r="E90" s="24"/>
      <c r="F90" s="24"/>
    </row>
    <row r="91" spans="1:6" x14ac:dyDescent="0.3">
      <c r="A91" s="23" t="s">
        <v>74</v>
      </c>
      <c r="B91" s="24"/>
      <c r="C91" s="24"/>
      <c r="D91" s="24"/>
      <c r="E91" s="24"/>
      <c r="F91" s="24"/>
    </row>
    <row r="92" spans="1:6" ht="15" thickBot="1" x14ac:dyDescent="0.35">
      <c r="A92" s="24" t="s">
        <v>51</v>
      </c>
      <c r="B92" s="24" t="s">
        <v>75</v>
      </c>
      <c r="C92" s="24"/>
      <c r="D92" s="24"/>
      <c r="E92" s="24"/>
      <c r="F92" s="24"/>
    </row>
    <row r="93" spans="1:6" ht="15" thickBot="1" x14ac:dyDescent="0.35">
      <c r="A93" s="24" t="s">
        <v>40</v>
      </c>
      <c r="B93" s="30">
        <f>COUNT(C77:C90)</f>
        <v>10</v>
      </c>
      <c r="C93" s="24"/>
      <c r="D93" s="24"/>
      <c r="E93" s="24"/>
      <c r="F93" s="24"/>
    </row>
    <row r="94" spans="1:6" x14ac:dyDescent="0.3">
      <c r="A94" s="24"/>
      <c r="B94" s="24"/>
      <c r="C94" s="24"/>
      <c r="D94" s="24"/>
      <c r="E94" s="24"/>
      <c r="F94" s="24"/>
    </row>
    <row r="95" spans="1:6" x14ac:dyDescent="0.3">
      <c r="A95" s="24"/>
      <c r="B95" s="24" t="s">
        <v>76</v>
      </c>
      <c r="C95" s="24"/>
      <c r="D95" s="24"/>
      <c r="E95" s="24"/>
      <c r="F95" s="24"/>
    </row>
    <row r="96" spans="1:6" x14ac:dyDescent="0.3">
      <c r="A96" s="24"/>
      <c r="B96" s="24"/>
      <c r="C96" s="24"/>
      <c r="D96" s="24"/>
      <c r="E96" s="24"/>
      <c r="F96" s="24"/>
    </row>
    <row r="97" spans="1:6" x14ac:dyDescent="0.3">
      <c r="A97" s="24"/>
      <c r="B97" s="24"/>
      <c r="C97" s="24"/>
      <c r="D97" s="24"/>
      <c r="E97" s="24"/>
    </row>
    <row r="98" spans="1:6" ht="15" thickBot="1" x14ac:dyDescent="0.35">
      <c r="A98" s="24" t="s">
        <v>51</v>
      </c>
      <c r="B98" s="24" t="s">
        <v>77</v>
      </c>
      <c r="C98" s="24"/>
      <c r="D98" s="24"/>
      <c r="E98" s="24"/>
    </row>
    <row r="99" spans="1:6" ht="15" thickBot="1" x14ac:dyDescent="0.35">
      <c r="A99" s="24" t="s">
        <v>40</v>
      </c>
      <c r="B99" s="30">
        <f>COUNTBLANK(C77:C90)</f>
        <v>2</v>
      </c>
      <c r="C99" s="24"/>
      <c r="D99" s="24"/>
      <c r="E99" s="24"/>
      <c r="F99" s="14"/>
    </row>
    <row r="100" spans="1:6" x14ac:dyDescent="0.3">
      <c r="C100" s="24"/>
      <c r="F100" s="14"/>
    </row>
    <row r="101" spans="1:6" x14ac:dyDescent="0.3">
      <c r="F101" s="14"/>
    </row>
    <row r="102" spans="1:6" ht="17.399999999999999" x14ac:dyDescent="0.3">
      <c r="A102" s="31" t="s">
        <v>528</v>
      </c>
      <c r="B102" s="15" t="s">
        <v>78</v>
      </c>
      <c r="D102" s="14"/>
      <c r="E102" s="14"/>
      <c r="F102" s="14"/>
    </row>
    <row r="103" spans="1:6" ht="15" thickBot="1" x14ac:dyDescent="0.35">
      <c r="A103" s="14"/>
      <c r="B103" s="14"/>
      <c r="C103" s="14"/>
      <c r="D103" s="14"/>
      <c r="E103" s="14"/>
      <c r="F103" s="14"/>
    </row>
    <row r="104" spans="1:6" x14ac:dyDescent="0.3">
      <c r="B104" s="32"/>
      <c r="C104" s="14"/>
      <c r="D104" s="14"/>
      <c r="E104" s="14"/>
      <c r="F104" s="14"/>
    </row>
    <row r="105" spans="1:6" x14ac:dyDescent="0.3">
      <c r="A105" s="14"/>
      <c r="B105" s="33" t="s">
        <v>79</v>
      </c>
      <c r="C105" s="14"/>
      <c r="D105" s="14"/>
      <c r="E105" s="14"/>
      <c r="F105" s="14"/>
    </row>
    <row r="106" spans="1:6" x14ac:dyDescent="0.3">
      <c r="A106" s="14"/>
      <c r="B106" s="33">
        <v>4</v>
      </c>
      <c r="C106" s="14"/>
      <c r="D106" s="14"/>
      <c r="E106" s="14"/>
      <c r="F106" s="14"/>
    </row>
    <row r="107" spans="1:6" x14ac:dyDescent="0.3">
      <c r="A107" s="14"/>
      <c r="B107" s="33"/>
      <c r="C107" s="14"/>
      <c r="D107" s="14"/>
      <c r="E107" s="14"/>
      <c r="F107" s="14"/>
    </row>
    <row r="108" spans="1:6" x14ac:dyDescent="0.3">
      <c r="A108" s="14"/>
      <c r="B108" s="33">
        <v>3</v>
      </c>
      <c r="C108" s="14"/>
      <c r="D108" s="14"/>
      <c r="E108" s="14"/>
      <c r="F108" s="14"/>
    </row>
    <row r="109" spans="1:6" x14ac:dyDescent="0.3">
      <c r="A109" s="14"/>
      <c r="B109" s="33"/>
      <c r="C109" s="14"/>
      <c r="D109" s="14"/>
      <c r="E109" s="14"/>
      <c r="F109" s="14"/>
    </row>
    <row r="110" spans="1:6" x14ac:dyDescent="0.3">
      <c r="A110" s="14"/>
      <c r="B110" s="33" t="s">
        <v>80</v>
      </c>
      <c r="C110" s="14"/>
      <c r="D110" s="14"/>
      <c r="E110" s="14"/>
      <c r="F110" s="14"/>
    </row>
    <row r="111" spans="1:6" x14ac:dyDescent="0.3">
      <c r="A111" s="14"/>
      <c r="B111" s="33"/>
      <c r="C111" s="14"/>
      <c r="D111" s="14"/>
      <c r="E111" s="14"/>
      <c r="F111" s="14"/>
    </row>
    <row r="112" spans="1:6" x14ac:dyDescent="0.3">
      <c r="A112" s="14"/>
      <c r="B112" s="33" t="e">
        <v>#DIV/0!</v>
      </c>
      <c r="C112" s="14"/>
      <c r="D112" s="14"/>
      <c r="E112" s="14"/>
      <c r="F112" s="14"/>
    </row>
    <row r="113" spans="1:6" x14ac:dyDescent="0.3">
      <c r="A113" s="14"/>
      <c r="B113" s="33" t="s">
        <v>81</v>
      </c>
      <c r="C113" s="14"/>
      <c r="D113" s="14"/>
      <c r="E113" s="14"/>
      <c r="F113" s="14"/>
    </row>
    <row r="114" spans="1:6" ht="15" thickBot="1" x14ac:dyDescent="0.35">
      <c r="A114" s="14"/>
      <c r="B114" s="34" t="s">
        <v>82</v>
      </c>
      <c r="C114" s="14"/>
      <c r="D114" s="14"/>
      <c r="E114" s="14"/>
      <c r="F114" s="14"/>
    </row>
    <row r="115" spans="1:6" x14ac:dyDescent="0.3">
      <c r="A115" s="14"/>
      <c r="B115" s="14"/>
      <c r="C115" s="14"/>
      <c r="D115" s="14"/>
      <c r="E115" s="14"/>
      <c r="F115" s="14"/>
    </row>
    <row r="116" spans="1:6" x14ac:dyDescent="0.3">
      <c r="A116" s="14"/>
      <c r="B116" s="15" t="s">
        <v>83</v>
      </c>
      <c r="C116" s="14"/>
      <c r="D116" s="14"/>
      <c r="E116" s="14"/>
      <c r="F116" s="14"/>
    </row>
    <row r="117" spans="1:6" x14ac:dyDescent="0.3">
      <c r="A117" s="14"/>
      <c r="B117" s="14"/>
      <c r="C117" s="14"/>
      <c r="D117" s="14"/>
      <c r="E117" s="14"/>
      <c r="F117" s="14"/>
    </row>
    <row r="118" spans="1:6" x14ac:dyDescent="0.3">
      <c r="A118" s="15">
        <v>1</v>
      </c>
      <c r="B118" s="15" t="s">
        <v>84</v>
      </c>
      <c r="C118" s="14"/>
      <c r="D118" s="14"/>
      <c r="E118" s="14"/>
      <c r="F118" s="14"/>
    </row>
    <row r="119" spans="1:6" x14ac:dyDescent="0.3">
      <c r="A119" s="14"/>
      <c r="B119" s="35">
        <f>COUNT(B104:B114)</f>
        <v>2</v>
      </c>
      <c r="C119" s="14"/>
      <c r="D119" s="14"/>
      <c r="E119" s="14"/>
      <c r="F119" s="14"/>
    </row>
    <row r="120" spans="1:6" x14ac:dyDescent="0.3">
      <c r="A120" s="14"/>
      <c r="B120" s="14"/>
      <c r="C120" s="15"/>
      <c r="D120" s="14"/>
      <c r="E120" s="14"/>
      <c r="F120" s="14"/>
    </row>
    <row r="121" spans="1:6" x14ac:dyDescent="0.3">
      <c r="A121" s="15">
        <v>2</v>
      </c>
      <c r="B121" s="15" t="s">
        <v>85</v>
      </c>
      <c r="C121" s="14"/>
      <c r="D121" s="14"/>
      <c r="E121" s="14"/>
      <c r="F121" s="14"/>
    </row>
    <row r="122" spans="1:6" x14ac:dyDescent="0.3">
      <c r="A122" s="14"/>
      <c r="B122" s="35">
        <f>COUNTBLANK(B104:B114)</f>
        <v>4</v>
      </c>
      <c r="C122" s="14"/>
      <c r="D122" s="14"/>
      <c r="E122" s="14"/>
      <c r="F122" s="14"/>
    </row>
    <row r="123" spans="1:6" x14ac:dyDescent="0.3">
      <c r="A123" s="14"/>
      <c r="B123" s="14"/>
      <c r="C123" s="15"/>
      <c r="D123" s="14"/>
      <c r="E123" s="14"/>
      <c r="F123" s="14"/>
    </row>
    <row r="124" spans="1:6" x14ac:dyDescent="0.3">
      <c r="A124" s="15">
        <v>3</v>
      </c>
      <c r="B124" s="15" t="s">
        <v>86</v>
      </c>
      <c r="C124" s="14"/>
      <c r="D124" s="14"/>
      <c r="E124" s="14"/>
      <c r="F124" s="14"/>
    </row>
    <row r="125" spans="1:6" x14ac:dyDescent="0.3">
      <c r="A125" s="14"/>
      <c r="B125" s="35">
        <f>COUNTA(B104:B114)-COUNT(B104:B114)</f>
        <v>5</v>
      </c>
      <c r="C125" s="14"/>
      <c r="D125" s="14"/>
      <c r="E125" s="14"/>
      <c r="F125" s="14"/>
    </row>
    <row r="126" spans="1:6" x14ac:dyDescent="0.3">
      <c r="A126" s="14"/>
      <c r="B126" s="14"/>
      <c r="C126" s="15"/>
      <c r="D126" s="14"/>
      <c r="E126" s="14"/>
      <c r="F126" s="14"/>
    </row>
    <row r="127" spans="1:6" x14ac:dyDescent="0.3">
      <c r="A127" s="15">
        <v>4</v>
      </c>
      <c r="B127" s="15" t="s">
        <v>87</v>
      </c>
      <c r="C127" s="14"/>
      <c r="D127" s="14"/>
      <c r="E127" s="14"/>
    </row>
    <row r="128" spans="1:6" x14ac:dyDescent="0.3">
      <c r="A128" s="7"/>
      <c r="B128" s="35" cm="1">
        <f t="array" ref="B128">COUNTA(B104:B114+COUNTBLANK(B104:B114))</f>
        <v>11</v>
      </c>
      <c r="C128" s="14"/>
      <c r="D128" s="14"/>
      <c r="E128" s="14"/>
    </row>
    <row r="129" spans="1:12" x14ac:dyDescent="0.3">
      <c r="A129" s="14"/>
      <c r="B129" s="14"/>
      <c r="C129" s="15"/>
      <c r="D129" s="14"/>
      <c r="E129" s="14"/>
    </row>
    <row r="130" spans="1:12" x14ac:dyDescent="0.3">
      <c r="C130" s="14"/>
    </row>
    <row r="132" spans="1:12" ht="18" x14ac:dyDescent="0.35">
      <c r="A132" s="36" t="s">
        <v>526</v>
      </c>
    </row>
    <row r="133" spans="1:12" x14ac:dyDescent="0.3">
      <c r="A133" s="37"/>
      <c r="B133" s="38" t="s">
        <v>88</v>
      </c>
    </row>
    <row r="134" spans="1:12" x14ac:dyDescent="0.3">
      <c r="A134" s="37"/>
      <c r="B134" s="39" t="s">
        <v>89</v>
      </c>
      <c r="C134" s="39">
        <v>101</v>
      </c>
      <c r="D134" s="39">
        <v>102</v>
      </c>
      <c r="E134" s="39">
        <v>103</v>
      </c>
      <c r="F134" s="39">
        <v>104</v>
      </c>
      <c r="G134" s="39">
        <v>105</v>
      </c>
      <c r="H134" s="39">
        <v>106</v>
      </c>
      <c r="I134" s="39">
        <v>107</v>
      </c>
      <c r="J134" s="39">
        <v>108</v>
      </c>
      <c r="K134" s="39">
        <v>109</v>
      </c>
      <c r="L134" s="39">
        <v>110</v>
      </c>
    </row>
    <row r="135" spans="1:12" x14ac:dyDescent="0.3">
      <c r="A135" s="37"/>
      <c r="B135" s="39" t="s">
        <v>90</v>
      </c>
      <c r="C135" s="40" t="s">
        <v>91</v>
      </c>
      <c r="D135" s="40" t="s">
        <v>92</v>
      </c>
      <c r="E135" s="40" t="s">
        <v>93</v>
      </c>
      <c r="F135" s="40" t="s">
        <v>94</v>
      </c>
      <c r="G135" s="40" t="s">
        <v>95</v>
      </c>
      <c r="H135" s="40" t="s">
        <v>96</v>
      </c>
      <c r="I135" s="40" t="s">
        <v>97</v>
      </c>
      <c r="J135" s="40" t="s">
        <v>98</v>
      </c>
      <c r="K135" s="40" t="s">
        <v>99</v>
      </c>
      <c r="L135" s="40" t="s">
        <v>100</v>
      </c>
    </row>
    <row r="136" spans="1:12" x14ac:dyDescent="0.3">
      <c r="A136" s="37"/>
      <c r="B136" s="39" t="s">
        <v>101</v>
      </c>
      <c r="C136" s="40" t="s">
        <v>102</v>
      </c>
      <c r="D136" s="40" t="s">
        <v>103</v>
      </c>
      <c r="E136" s="40" t="s">
        <v>104</v>
      </c>
      <c r="F136" s="40" t="s">
        <v>105</v>
      </c>
      <c r="G136" s="40" t="s">
        <v>102</v>
      </c>
      <c r="H136" s="40" t="s">
        <v>103</v>
      </c>
      <c r="I136" s="40" t="s">
        <v>104</v>
      </c>
      <c r="J136" s="40" t="s">
        <v>105</v>
      </c>
      <c r="K136" s="40" t="s">
        <v>102</v>
      </c>
      <c r="L136" s="40" t="s">
        <v>103</v>
      </c>
    </row>
    <row r="137" spans="1:12" x14ac:dyDescent="0.3">
      <c r="A137" s="37"/>
      <c r="B137" s="39" t="s">
        <v>106</v>
      </c>
      <c r="C137" s="40">
        <v>50000</v>
      </c>
      <c r="D137" s="40">
        <v>55000</v>
      </c>
      <c r="E137" s="40">
        <v>60000</v>
      </c>
      <c r="F137" s="40">
        <v>65000</v>
      </c>
      <c r="G137" s="40">
        <v>70000</v>
      </c>
      <c r="H137" s="40">
        <v>75000</v>
      </c>
      <c r="I137" s="40">
        <v>80000</v>
      </c>
      <c r="J137" s="40">
        <v>85000</v>
      </c>
      <c r="K137" s="40">
        <v>90000</v>
      </c>
      <c r="L137" s="40">
        <v>95000</v>
      </c>
    </row>
    <row r="138" spans="1:12" x14ac:dyDescent="0.3">
      <c r="A138" s="37"/>
      <c r="B138" s="39" t="s">
        <v>107</v>
      </c>
      <c r="C138" s="40">
        <v>2000</v>
      </c>
      <c r="D138" s="40">
        <v>2500</v>
      </c>
      <c r="E138" s="40">
        <v>3000</v>
      </c>
      <c r="F138" s="40">
        <v>3500</v>
      </c>
      <c r="G138" s="40">
        <v>4000</v>
      </c>
      <c r="H138" s="40">
        <v>4500</v>
      </c>
      <c r="I138" s="40">
        <v>5000</v>
      </c>
      <c r="J138" s="40">
        <v>5500</v>
      </c>
      <c r="K138" s="40">
        <v>6000</v>
      </c>
      <c r="L138" s="40">
        <v>6500</v>
      </c>
    </row>
    <row r="139" spans="1:12" x14ac:dyDescent="0.3">
      <c r="A139" s="37"/>
      <c r="B139" s="39" t="s">
        <v>108</v>
      </c>
      <c r="C139" s="40">
        <v>52000</v>
      </c>
      <c r="D139" s="40">
        <v>57500</v>
      </c>
      <c r="E139" s="40">
        <v>63000</v>
      </c>
      <c r="F139" s="40">
        <v>685000</v>
      </c>
      <c r="G139" s="40">
        <v>74000</v>
      </c>
      <c r="H139" s="40">
        <v>79500</v>
      </c>
      <c r="I139" s="40">
        <v>85000</v>
      </c>
      <c r="J139" s="40">
        <v>90500</v>
      </c>
      <c r="K139" s="40">
        <v>96000</v>
      </c>
      <c r="L139" s="40">
        <v>101500</v>
      </c>
    </row>
    <row r="140" spans="1:12" x14ac:dyDescent="0.3">
      <c r="A140" s="37"/>
    </row>
    <row r="141" spans="1:12" x14ac:dyDescent="0.3">
      <c r="A141" s="41">
        <v>1</v>
      </c>
      <c r="B141" s="38" t="s">
        <v>109</v>
      </c>
    </row>
    <row r="142" spans="1:12" x14ac:dyDescent="0.3">
      <c r="D142" s="38"/>
    </row>
    <row r="143" spans="1:12" x14ac:dyDescent="0.3">
      <c r="B143" s="37" t="s">
        <v>110</v>
      </c>
      <c r="C143" s="38"/>
    </row>
    <row r="144" spans="1:12" x14ac:dyDescent="0.3">
      <c r="B144" s="38"/>
      <c r="C144" s="42" t="str">
        <f>HLOOKUP(D134,B134:L139,3,0)</f>
        <v>Marketing</v>
      </c>
    </row>
    <row r="146" spans="1:6" x14ac:dyDescent="0.3">
      <c r="A146" s="41">
        <v>2</v>
      </c>
      <c r="B146" s="38" t="s">
        <v>111</v>
      </c>
    </row>
    <row r="147" spans="1:6" x14ac:dyDescent="0.3">
      <c r="D147" s="38"/>
    </row>
    <row r="148" spans="1:6" x14ac:dyDescent="0.3">
      <c r="B148" s="37" t="s">
        <v>110</v>
      </c>
      <c r="C148" s="38"/>
    </row>
    <row r="149" spans="1:6" x14ac:dyDescent="0.3">
      <c r="B149" s="43"/>
      <c r="C149" s="42">
        <f>HLOOKUP(G134,B134:L139,4,0)</f>
        <v>70000</v>
      </c>
    </row>
    <row r="150" spans="1:6" x14ac:dyDescent="0.3">
      <c r="A150" s="41">
        <v>3</v>
      </c>
      <c r="B150" s="38" t="s">
        <v>112</v>
      </c>
      <c r="D150" s="38"/>
    </row>
    <row r="151" spans="1:6" x14ac:dyDescent="0.3">
      <c r="B151" s="37" t="s">
        <v>110</v>
      </c>
      <c r="C151" s="38"/>
      <c r="F151" s="45"/>
    </row>
    <row r="152" spans="1:6" x14ac:dyDescent="0.3">
      <c r="C152" s="42">
        <f>HLOOKUP(I134,I134:I139,6,0)</f>
        <v>85000</v>
      </c>
      <c r="F152" s="45"/>
    </row>
    <row r="153" spans="1:6" ht="18" x14ac:dyDescent="0.35">
      <c r="A153" s="1" t="s">
        <v>529</v>
      </c>
      <c r="F153" s="45"/>
    </row>
    <row r="154" spans="1:6" x14ac:dyDescent="0.3">
      <c r="B154" s="44" t="s">
        <v>113</v>
      </c>
      <c r="D154" s="45"/>
      <c r="E154" s="45"/>
      <c r="F154" s="45"/>
    </row>
    <row r="155" spans="1:6" x14ac:dyDescent="0.3">
      <c r="B155" s="8" t="s">
        <v>114</v>
      </c>
      <c r="C155" s="45"/>
      <c r="D155" s="45"/>
      <c r="E155" s="45"/>
      <c r="F155" s="45"/>
    </row>
    <row r="156" spans="1:6" x14ac:dyDescent="0.3">
      <c r="B156" s="8" t="s">
        <v>115</v>
      </c>
      <c r="C156" s="45"/>
      <c r="D156" s="45"/>
      <c r="E156" s="45"/>
      <c r="F156" s="45"/>
    </row>
    <row r="157" spans="1:6" x14ac:dyDescent="0.3">
      <c r="B157" s="8" t="s">
        <v>116</v>
      </c>
      <c r="C157" s="45"/>
      <c r="D157" s="45"/>
      <c r="E157" s="45"/>
      <c r="F157" s="45"/>
    </row>
    <row r="158" spans="1:6" x14ac:dyDescent="0.3">
      <c r="B158" s="45"/>
      <c r="C158" s="45"/>
      <c r="D158" s="45"/>
      <c r="E158" s="45"/>
      <c r="F158" s="45"/>
    </row>
    <row r="159" spans="1:6" x14ac:dyDescent="0.3">
      <c r="B159" s="46" t="s">
        <v>1</v>
      </c>
      <c r="C159" s="46" t="s">
        <v>117</v>
      </c>
      <c r="D159" s="46" t="s">
        <v>118</v>
      </c>
      <c r="E159" s="45"/>
      <c r="F159" s="45"/>
    </row>
    <row r="160" spans="1:6" x14ac:dyDescent="0.3">
      <c r="B160" s="2" t="s">
        <v>119</v>
      </c>
      <c r="C160" s="2">
        <v>98</v>
      </c>
      <c r="D160" s="47" t="str">
        <f>IF(C160&gt;=60,"Pass","Fail")</f>
        <v>Pass</v>
      </c>
      <c r="E160" s="8"/>
      <c r="F160" s="45"/>
    </row>
    <row r="161" spans="1:6" x14ac:dyDescent="0.3">
      <c r="B161" s="2" t="s">
        <v>120</v>
      </c>
      <c r="C161" s="2">
        <v>55</v>
      </c>
      <c r="D161" s="47" t="str">
        <f>IF(C161&gt;=60,"Pass","Fail")</f>
        <v>Fail</v>
      </c>
      <c r="E161" s="8"/>
    </row>
    <row r="162" spans="1:6" x14ac:dyDescent="0.3">
      <c r="B162" s="2" t="s">
        <v>121</v>
      </c>
      <c r="C162" s="2">
        <v>15</v>
      </c>
      <c r="D162" s="47" t="str">
        <f>IF(C162&gt;=60,"Pass","Fail")</f>
        <v>Fail</v>
      </c>
      <c r="E162" s="8"/>
    </row>
    <row r="163" spans="1:6" x14ac:dyDescent="0.3">
      <c r="B163" s="2" t="s">
        <v>122</v>
      </c>
      <c r="C163" s="2">
        <v>60</v>
      </c>
      <c r="D163" s="47" t="str">
        <f>IF(C163&gt;=60,"Pass","Fail")</f>
        <v>Pass</v>
      </c>
      <c r="E163" s="8"/>
      <c r="F163" s="7"/>
    </row>
    <row r="164" spans="1:6" x14ac:dyDescent="0.3">
      <c r="F164" s="7"/>
    </row>
    <row r="165" spans="1:6" ht="18" x14ac:dyDescent="0.35">
      <c r="A165" s="1" t="s">
        <v>530</v>
      </c>
      <c r="F165" s="7"/>
    </row>
    <row r="166" spans="1:6" x14ac:dyDescent="0.3">
      <c r="B166" s="44" t="s">
        <v>123</v>
      </c>
      <c r="D166" s="7"/>
      <c r="E166" s="7"/>
      <c r="F166" s="7"/>
    </row>
    <row r="167" spans="1:6" x14ac:dyDescent="0.3">
      <c r="B167" s="48" t="s">
        <v>124</v>
      </c>
      <c r="C167" s="7"/>
      <c r="D167" s="7"/>
      <c r="E167" s="7"/>
      <c r="F167" s="7"/>
    </row>
    <row r="168" spans="1:6" x14ac:dyDescent="0.3">
      <c r="B168" s="44" t="s">
        <v>125</v>
      </c>
      <c r="C168" s="7"/>
      <c r="D168" s="7"/>
      <c r="E168" s="7"/>
      <c r="F168" s="7"/>
    </row>
    <row r="169" spans="1:6" x14ac:dyDescent="0.3">
      <c r="B169" s="49"/>
      <c r="C169" s="7"/>
      <c r="D169" s="7"/>
      <c r="E169" s="7"/>
      <c r="F169" s="8"/>
    </row>
    <row r="170" spans="1:6" x14ac:dyDescent="0.3">
      <c r="B170" s="7"/>
      <c r="C170" s="8" t="s">
        <v>4</v>
      </c>
      <c r="D170" s="8" t="s">
        <v>5</v>
      </c>
      <c r="E170" s="7"/>
      <c r="F170" s="8"/>
    </row>
    <row r="171" spans="1:6" x14ac:dyDescent="0.3">
      <c r="B171" s="2"/>
      <c r="C171" s="2" t="s">
        <v>126</v>
      </c>
      <c r="D171" s="2" t="s">
        <v>127</v>
      </c>
      <c r="E171" s="46" t="s">
        <v>128</v>
      </c>
      <c r="F171" s="8"/>
    </row>
    <row r="172" spans="1:6" x14ac:dyDescent="0.3">
      <c r="B172" s="2" t="s">
        <v>129</v>
      </c>
      <c r="C172" s="50">
        <v>94</v>
      </c>
      <c r="D172" s="50">
        <v>94</v>
      </c>
      <c r="E172" s="47" t="str">
        <f>IF(C172=D172,"Match","No match")</f>
        <v>Match</v>
      </c>
      <c r="F172" s="8"/>
    </row>
    <row r="173" spans="1:6" x14ac:dyDescent="0.3">
      <c r="B173" s="2" t="s">
        <v>130</v>
      </c>
      <c r="C173" s="50">
        <v>109</v>
      </c>
      <c r="D173" s="50">
        <v>109</v>
      </c>
      <c r="E173" s="47" t="str">
        <f>IF(C173=D173,"Match","No match")</f>
        <v>Match</v>
      </c>
    </row>
    <row r="174" spans="1:6" x14ac:dyDescent="0.3">
      <c r="B174" s="2" t="s">
        <v>131</v>
      </c>
      <c r="C174" s="50">
        <v>85</v>
      </c>
      <c r="D174" s="50">
        <v>85.5</v>
      </c>
      <c r="E174" s="47" t="str">
        <f>IF(C174=D174,"Match","No match")</f>
        <v>No match</v>
      </c>
    </row>
    <row r="175" spans="1:6" x14ac:dyDescent="0.3">
      <c r="B175" s="2" t="s">
        <v>132</v>
      </c>
      <c r="C175" s="50">
        <v>12</v>
      </c>
      <c r="D175" s="50">
        <v>12</v>
      </c>
      <c r="E175" s="47" t="str">
        <f>IF(C175=D175,"Match","No match")</f>
        <v>Match</v>
      </c>
      <c r="F175" s="7"/>
    </row>
    <row r="176" spans="1:6" x14ac:dyDescent="0.3">
      <c r="F176" s="7"/>
    </row>
    <row r="177" spans="1:8" x14ac:dyDescent="0.3">
      <c r="F177" s="7"/>
    </row>
    <row r="178" spans="1:8" ht="18" x14ac:dyDescent="0.35">
      <c r="A178" s="51" t="s">
        <v>531</v>
      </c>
      <c r="B178" s="8" t="s">
        <v>133</v>
      </c>
      <c r="D178" s="7"/>
      <c r="E178" s="7"/>
      <c r="F178" s="7"/>
      <c r="G178" s="7"/>
      <c r="H178" s="7"/>
    </row>
    <row r="179" spans="1:8" x14ac:dyDescent="0.3">
      <c r="A179" s="52">
        <v>1</v>
      </c>
      <c r="B179" s="53" t="s">
        <v>134</v>
      </c>
      <c r="C179" s="7"/>
      <c r="D179" s="7"/>
      <c r="E179" s="7"/>
      <c r="F179" s="7"/>
      <c r="G179" s="7"/>
      <c r="H179" s="7"/>
    </row>
    <row r="180" spans="1:8" x14ac:dyDescent="0.3">
      <c r="A180" s="52"/>
      <c r="B180" s="54"/>
      <c r="C180" s="7"/>
      <c r="D180" s="7"/>
      <c r="E180" s="7"/>
      <c r="F180" s="7"/>
      <c r="G180" s="7"/>
      <c r="H180" s="7"/>
    </row>
    <row r="181" spans="1:8" x14ac:dyDescent="0.3">
      <c r="A181" s="52">
        <v>2</v>
      </c>
      <c r="B181" s="53" t="s">
        <v>135</v>
      </c>
      <c r="C181" s="7"/>
      <c r="D181" s="7"/>
      <c r="E181" s="7"/>
      <c r="F181" s="7"/>
      <c r="G181" s="7"/>
    </row>
    <row r="182" spans="1:8" x14ac:dyDescent="0.3">
      <c r="A182" s="52"/>
      <c r="B182" s="8"/>
      <c r="C182" s="7"/>
      <c r="D182" s="7"/>
      <c r="E182" s="7"/>
      <c r="G182" s="7"/>
      <c r="H182" s="7"/>
    </row>
    <row r="183" spans="1:8" x14ac:dyDescent="0.3">
      <c r="A183" s="52"/>
      <c r="B183" s="8"/>
      <c r="C183" s="7"/>
      <c r="D183" s="7"/>
      <c r="E183" s="7"/>
      <c r="G183" s="7"/>
      <c r="H183" s="7"/>
    </row>
    <row r="184" spans="1:8" x14ac:dyDescent="0.3">
      <c r="A184" s="7"/>
      <c r="B184" s="7"/>
      <c r="C184" s="7"/>
      <c r="D184" s="7"/>
      <c r="F184" s="7"/>
      <c r="G184" s="7"/>
    </row>
    <row r="185" spans="1:8" x14ac:dyDescent="0.3">
      <c r="A185" s="7"/>
      <c r="B185" s="55" t="s">
        <v>136</v>
      </c>
      <c r="C185" s="55" t="s">
        <v>1</v>
      </c>
      <c r="D185" s="56" t="s">
        <v>137</v>
      </c>
      <c r="E185" s="55" t="s">
        <v>138</v>
      </c>
      <c r="F185" s="55" t="s">
        <v>139</v>
      </c>
      <c r="G185" s="7"/>
      <c r="H185" s="8"/>
    </row>
    <row r="186" spans="1:8" x14ac:dyDescent="0.3">
      <c r="A186" s="7"/>
      <c r="B186" s="2">
        <v>1</v>
      </c>
      <c r="C186" s="2" t="s">
        <v>140</v>
      </c>
      <c r="D186" s="57">
        <v>16</v>
      </c>
      <c r="E186" s="47" t="str">
        <f>IF(D186&gt;=16,"eligible","Not eligible")</f>
        <v>eligible</v>
      </c>
      <c r="F186" s="47"/>
      <c r="G186" s="7"/>
      <c r="H186" s="8"/>
    </row>
    <row r="187" spans="1:8" x14ac:dyDescent="0.3">
      <c r="A187" s="7"/>
      <c r="B187" s="2">
        <v>2</v>
      </c>
      <c r="C187" s="2" t="s">
        <v>141</v>
      </c>
      <c r="D187" s="57">
        <v>18</v>
      </c>
      <c r="E187" s="58" t="str">
        <f t="shared" ref="E187:E193" si="0">IF(D187&gt;=16,"eligible","Not eligible")</f>
        <v>eligible</v>
      </c>
      <c r="F187" s="58"/>
      <c r="G187" s="7"/>
      <c r="H187" s="8"/>
    </row>
    <row r="188" spans="1:8" x14ac:dyDescent="0.3">
      <c r="A188" s="7"/>
      <c r="B188" s="2">
        <v>3</v>
      </c>
      <c r="C188" s="2" t="s">
        <v>142</v>
      </c>
      <c r="D188" s="57">
        <v>15.5</v>
      </c>
      <c r="E188" s="58" t="str">
        <f t="shared" si="0"/>
        <v>Not eligible</v>
      </c>
      <c r="F188" s="58"/>
      <c r="G188" s="7"/>
      <c r="H188" s="8"/>
    </row>
    <row r="189" spans="1:8" x14ac:dyDescent="0.3">
      <c r="A189" s="7"/>
      <c r="B189" s="2">
        <v>4</v>
      </c>
      <c r="C189" s="2" t="s">
        <v>143</v>
      </c>
      <c r="D189" s="57">
        <v>19</v>
      </c>
      <c r="E189" s="58" t="str">
        <f t="shared" si="0"/>
        <v>eligible</v>
      </c>
      <c r="F189" s="58"/>
      <c r="G189" s="7"/>
      <c r="H189" s="8"/>
    </row>
    <row r="190" spans="1:8" x14ac:dyDescent="0.3">
      <c r="A190" s="7"/>
      <c r="B190" s="2">
        <v>5</v>
      </c>
      <c r="C190" s="2" t="s">
        <v>144</v>
      </c>
      <c r="D190" s="57">
        <v>18</v>
      </c>
      <c r="E190" s="58" t="str">
        <f t="shared" si="0"/>
        <v>eligible</v>
      </c>
      <c r="F190" s="58"/>
      <c r="G190" s="7"/>
      <c r="H190" s="8"/>
    </row>
    <row r="191" spans="1:8" x14ac:dyDescent="0.3">
      <c r="A191" s="7"/>
      <c r="B191" s="2">
        <v>6</v>
      </c>
      <c r="C191" s="2" t="s">
        <v>145</v>
      </c>
      <c r="D191" s="57">
        <v>13</v>
      </c>
      <c r="E191" s="58" t="str">
        <f t="shared" si="0"/>
        <v>Not eligible</v>
      </c>
      <c r="F191" s="58"/>
      <c r="G191" s="7"/>
      <c r="H191" s="8"/>
    </row>
    <row r="192" spans="1:8" x14ac:dyDescent="0.3">
      <c r="A192" s="7"/>
      <c r="B192" s="2">
        <v>7</v>
      </c>
      <c r="C192" s="2" t="s">
        <v>146</v>
      </c>
      <c r="D192" s="57">
        <v>18</v>
      </c>
      <c r="E192" s="58" t="str">
        <f t="shared" si="0"/>
        <v>eligible</v>
      </c>
      <c r="F192" s="58"/>
      <c r="G192" s="7"/>
      <c r="H192" s="8"/>
    </row>
    <row r="193" spans="1:8" x14ac:dyDescent="0.3">
      <c r="A193" s="7"/>
      <c r="B193" s="2">
        <v>8</v>
      </c>
      <c r="C193" s="2" t="s">
        <v>147</v>
      </c>
      <c r="D193" s="57">
        <v>17</v>
      </c>
      <c r="E193" s="58" t="str">
        <f t="shared" si="0"/>
        <v>eligible</v>
      </c>
      <c r="F193" s="58"/>
      <c r="G193" s="7"/>
      <c r="H193" s="8"/>
    </row>
    <row r="196" spans="1:8" x14ac:dyDescent="0.3">
      <c r="B196" s="7"/>
      <c r="D196" s="7"/>
    </row>
    <row r="197" spans="1:8" ht="18" x14ac:dyDescent="0.35">
      <c r="A197" s="1" t="s">
        <v>547</v>
      </c>
      <c r="B197" s="55" t="s">
        <v>136</v>
      </c>
      <c r="C197" s="55" t="s">
        <v>1</v>
      </c>
      <c r="D197" s="56" t="s">
        <v>137</v>
      </c>
      <c r="E197" s="55" t="s">
        <v>138</v>
      </c>
      <c r="F197" s="55" t="s">
        <v>139</v>
      </c>
    </row>
    <row r="198" spans="1:8" x14ac:dyDescent="0.3">
      <c r="B198" s="2">
        <v>1</v>
      </c>
      <c r="C198" s="2" t="s">
        <v>140</v>
      </c>
      <c r="D198" s="57">
        <v>16</v>
      </c>
      <c r="E198" s="47"/>
      <c r="F198" s="47" t="str">
        <f>IF(D198&lt;=18,"Minor","Adult")</f>
        <v>Minor</v>
      </c>
    </row>
    <row r="199" spans="1:8" x14ac:dyDescent="0.3">
      <c r="B199" s="2">
        <v>2</v>
      </c>
      <c r="C199" s="2" t="s">
        <v>141</v>
      </c>
      <c r="D199" s="57">
        <v>18</v>
      </c>
      <c r="E199" s="58"/>
      <c r="F199" s="58" t="str">
        <f>IF(D199&lt;18,"Minor","Adult")</f>
        <v>Adult</v>
      </c>
    </row>
    <row r="200" spans="1:8" x14ac:dyDescent="0.3">
      <c r="B200" s="2">
        <v>3</v>
      </c>
      <c r="C200" s="2" t="s">
        <v>142</v>
      </c>
      <c r="D200" s="57">
        <v>15.5</v>
      </c>
      <c r="E200" s="58"/>
      <c r="F200" s="58" t="str">
        <f>IF(D200&lt;18,"Minor","Adult")</f>
        <v>Minor</v>
      </c>
    </row>
    <row r="201" spans="1:8" x14ac:dyDescent="0.3">
      <c r="B201" s="2">
        <v>4</v>
      </c>
      <c r="C201" s="2" t="s">
        <v>143</v>
      </c>
      <c r="D201" s="57">
        <v>19</v>
      </c>
      <c r="E201" s="58"/>
      <c r="F201" s="58" t="str">
        <f>IF(D201&lt;18,"Minor","Adult")</f>
        <v>Adult</v>
      </c>
    </row>
    <row r="202" spans="1:8" x14ac:dyDescent="0.3">
      <c r="B202" s="2">
        <v>5</v>
      </c>
      <c r="C202" s="2" t="s">
        <v>144</v>
      </c>
      <c r="D202" s="57">
        <v>18</v>
      </c>
      <c r="E202" s="58"/>
      <c r="F202" s="58" t="str">
        <f>IF(D202&lt;18,"Minor","Adult")</f>
        <v>Adult</v>
      </c>
    </row>
    <row r="203" spans="1:8" x14ac:dyDescent="0.3">
      <c r="B203" s="2">
        <v>6</v>
      </c>
      <c r="C203" s="2" t="s">
        <v>145</v>
      </c>
      <c r="D203" s="57">
        <v>13</v>
      </c>
      <c r="E203" s="58"/>
      <c r="F203" s="58" t="str">
        <f>IF(D203&lt;18,"Minor","Adult")</f>
        <v>Minor</v>
      </c>
    </row>
    <row r="204" spans="1:8" x14ac:dyDescent="0.3">
      <c r="B204" s="2">
        <v>7</v>
      </c>
      <c r="C204" s="2" t="s">
        <v>146</v>
      </c>
      <c r="D204" s="57">
        <v>18</v>
      </c>
      <c r="E204" s="58"/>
      <c r="F204" s="58" t="str">
        <f>IF(D204&lt;18,"Minor","Adult")</f>
        <v>Adult</v>
      </c>
    </row>
    <row r="205" spans="1:8" x14ac:dyDescent="0.3">
      <c r="B205" s="2">
        <v>8</v>
      </c>
      <c r="C205" s="2" t="s">
        <v>147</v>
      </c>
      <c r="D205" s="57">
        <v>17</v>
      </c>
      <c r="E205" s="58"/>
      <c r="F205" s="58" t="str">
        <f>IF(D205&lt;18,"Minor","Adult")</f>
        <v>Minor</v>
      </c>
    </row>
    <row r="207" spans="1:8" x14ac:dyDescent="0.3">
      <c r="D207" t="s">
        <v>148</v>
      </c>
    </row>
    <row r="208" spans="1:8" ht="18" x14ac:dyDescent="0.35">
      <c r="A208" s="1" t="s">
        <v>546</v>
      </c>
      <c r="B208" s="45" t="s">
        <v>149</v>
      </c>
      <c r="D208" s="7"/>
      <c r="E208" s="7"/>
    </row>
    <row r="209" spans="2:6" x14ac:dyDescent="0.3">
      <c r="C209" s="7"/>
    </row>
    <row r="210" spans="2:6" x14ac:dyDescent="0.3">
      <c r="B210" s="7"/>
      <c r="C210" s="45" t="s">
        <v>58</v>
      </c>
      <c r="D210" s="7"/>
      <c r="E210" s="7"/>
    </row>
    <row r="211" spans="2:6" x14ac:dyDescent="0.3">
      <c r="B211" s="59" t="s">
        <v>150</v>
      </c>
      <c r="C211" s="60">
        <v>1</v>
      </c>
      <c r="D211" s="7"/>
      <c r="E211" s="7"/>
    </row>
    <row r="212" spans="2:6" x14ac:dyDescent="0.3">
      <c r="B212" s="59" t="s">
        <v>151</v>
      </c>
      <c r="C212" s="60">
        <v>0.5</v>
      </c>
      <c r="D212" s="7"/>
      <c r="E212" s="7"/>
    </row>
    <row r="214" spans="2:6" x14ac:dyDescent="0.3">
      <c r="B214" s="45" t="s">
        <v>152</v>
      </c>
      <c r="D214" s="7"/>
      <c r="E214" s="7"/>
    </row>
    <row r="215" spans="2:6" x14ac:dyDescent="0.3">
      <c r="B215" s="45" t="s">
        <v>153</v>
      </c>
      <c r="C215" s="7"/>
      <c r="D215" s="7"/>
      <c r="E215" s="7"/>
    </row>
    <row r="216" spans="2:6" x14ac:dyDescent="0.3">
      <c r="C216" s="7"/>
    </row>
    <row r="217" spans="2:6" x14ac:dyDescent="0.3">
      <c r="B217" s="61" t="s">
        <v>1</v>
      </c>
      <c r="C217" s="61" t="s">
        <v>154</v>
      </c>
      <c r="D217" s="61" t="s">
        <v>155</v>
      </c>
      <c r="E217" s="61" t="s">
        <v>156</v>
      </c>
    </row>
    <row r="218" spans="2:6" x14ac:dyDescent="0.3">
      <c r="B218" s="59" t="s">
        <v>157</v>
      </c>
      <c r="C218" s="59" t="s">
        <v>150</v>
      </c>
      <c r="D218" s="62">
        <v>46866</v>
      </c>
      <c r="E218" s="63">
        <f>IF(C218="A+",D218,D218*0.5)</f>
        <v>46866</v>
      </c>
    </row>
    <row r="219" spans="2:6" x14ac:dyDescent="0.3">
      <c r="B219" s="59" t="s">
        <v>158</v>
      </c>
      <c r="C219" s="59" t="s">
        <v>151</v>
      </c>
      <c r="D219" s="62">
        <v>33495</v>
      </c>
      <c r="E219" s="63">
        <f>IF(C219="A+",D219,D219*0.5)</f>
        <v>16747.5</v>
      </c>
    </row>
    <row r="220" spans="2:6" x14ac:dyDescent="0.3">
      <c r="B220" s="59" t="s">
        <v>159</v>
      </c>
      <c r="C220" s="59" t="s">
        <v>151</v>
      </c>
      <c r="D220" s="62">
        <v>35087</v>
      </c>
      <c r="E220" s="63">
        <f>IF(C220="A+",D220,D220*0.5)</f>
        <v>17543.5</v>
      </c>
    </row>
    <row r="221" spans="2:6" x14ac:dyDescent="0.3">
      <c r="B221" s="59" t="s">
        <v>160</v>
      </c>
      <c r="C221" s="59" t="s">
        <v>150</v>
      </c>
      <c r="D221" s="62">
        <v>42603</v>
      </c>
      <c r="E221" s="63">
        <f>IF(C221="A+",D221,D221*0.5)</f>
        <v>42603</v>
      </c>
    </row>
    <row r="222" spans="2:6" x14ac:dyDescent="0.3">
      <c r="B222" s="59" t="s">
        <v>144</v>
      </c>
      <c r="C222" s="59" t="s">
        <v>151</v>
      </c>
      <c r="D222" s="62">
        <v>36971</v>
      </c>
      <c r="E222" s="63">
        <f>IF(C222="A+",D222,D222*0.5)</f>
        <v>18485.5</v>
      </c>
    </row>
    <row r="223" spans="2:6" x14ac:dyDescent="0.3">
      <c r="B223" s="59" t="s">
        <v>161</v>
      </c>
      <c r="C223" s="59" t="s">
        <v>150</v>
      </c>
      <c r="D223" s="62">
        <v>41286</v>
      </c>
      <c r="E223" s="63">
        <f>IF(C223="A+",D223,D223*0.5)</f>
        <v>41286</v>
      </c>
    </row>
    <row r="224" spans="2:6" x14ac:dyDescent="0.3">
      <c r="B224" s="59" t="s">
        <v>162</v>
      </c>
      <c r="C224" s="59" t="s">
        <v>151</v>
      </c>
      <c r="D224" s="62">
        <v>37732</v>
      </c>
      <c r="E224" s="63">
        <f>IF(C224="A+",D224,D224*0.5)</f>
        <v>18866</v>
      </c>
      <c r="F224" s="65"/>
    </row>
    <row r="225" spans="1:7" x14ac:dyDescent="0.3">
      <c r="F225" s="65"/>
    </row>
    <row r="226" spans="1:7" x14ac:dyDescent="0.3">
      <c r="F226" s="65"/>
    </row>
    <row r="227" spans="1:7" ht="18" x14ac:dyDescent="0.35">
      <c r="A227" s="1" t="s">
        <v>545</v>
      </c>
      <c r="B227" s="64" t="s">
        <v>163</v>
      </c>
      <c r="D227" s="65"/>
      <c r="E227" s="65"/>
      <c r="F227" s="65"/>
      <c r="G227" s="65"/>
    </row>
    <row r="228" spans="1:7" x14ac:dyDescent="0.3">
      <c r="B228" s="65" t="s">
        <v>164</v>
      </c>
      <c r="C228" s="65"/>
      <c r="D228" s="65"/>
      <c r="E228" s="65"/>
      <c r="F228" s="65"/>
      <c r="G228" s="65"/>
    </row>
    <row r="229" spans="1:7" x14ac:dyDescent="0.3">
      <c r="B229" s="66" t="s">
        <v>165</v>
      </c>
      <c r="C229" s="65"/>
      <c r="D229" s="65"/>
      <c r="E229" s="65"/>
      <c r="F229" s="65"/>
      <c r="G229" s="65"/>
    </row>
    <row r="230" spans="1:7" x14ac:dyDescent="0.3">
      <c r="B230" s="65" t="s">
        <v>167</v>
      </c>
      <c r="C230" s="65" t="s">
        <v>166</v>
      </c>
      <c r="D230" s="65"/>
      <c r="E230" s="65"/>
      <c r="F230" s="65"/>
      <c r="G230" s="65"/>
    </row>
    <row r="231" spans="1:7" x14ac:dyDescent="0.3">
      <c r="B231" s="66" t="s">
        <v>169</v>
      </c>
      <c r="C231" s="65" t="s">
        <v>168</v>
      </c>
      <c r="D231" s="65"/>
      <c r="E231" s="65"/>
      <c r="F231" s="65"/>
      <c r="G231" s="65"/>
    </row>
    <row r="232" spans="1:7" x14ac:dyDescent="0.3">
      <c r="B232" s="65" t="s">
        <v>171</v>
      </c>
      <c r="C232" s="65" t="s">
        <v>170</v>
      </c>
      <c r="D232" s="65"/>
      <c r="E232" s="65"/>
      <c r="F232" s="65"/>
      <c r="G232" s="65"/>
    </row>
    <row r="233" spans="1:7" x14ac:dyDescent="0.3">
      <c r="B233" s="65" t="s">
        <v>173</v>
      </c>
      <c r="C233" s="65" t="s">
        <v>172</v>
      </c>
      <c r="D233" s="65"/>
      <c r="E233" s="65"/>
      <c r="F233" s="65"/>
      <c r="G233" s="65"/>
    </row>
    <row r="234" spans="1:7" x14ac:dyDescent="0.3">
      <c r="B234" s="65" t="s">
        <v>175</v>
      </c>
      <c r="C234" s="65" t="s">
        <v>174</v>
      </c>
      <c r="D234" s="65"/>
      <c r="E234" s="65"/>
      <c r="F234" s="65"/>
      <c r="G234" s="65"/>
    </row>
    <row r="235" spans="1:7" x14ac:dyDescent="0.3">
      <c r="B235" s="65"/>
      <c r="C235" s="65" t="s">
        <v>176</v>
      </c>
      <c r="D235" s="65"/>
      <c r="E235" s="65"/>
      <c r="F235" s="65"/>
      <c r="G235" s="65"/>
    </row>
    <row r="236" spans="1:7" x14ac:dyDescent="0.3">
      <c r="B236" s="67" t="s">
        <v>177</v>
      </c>
      <c r="C236" s="65"/>
      <c r="D236" s="65"/>
      <c r="E236" s="65"/>
      <c r="F236" s="65"/>
      <c r="G236" s="65"/>
    </row>
    <row r="237" spans="1:7" x14ac:dyDescent="0.3">
      <c r="B237" s="65">
        <v>2</v>
      </c>
      <c r="C237" s="65" t="s">
        <v>178</v>
      </c>
      <c r="D237" s="65">
        <v>3</v>
      </c>
      <c r="E237" s="68">
        <f>2+3</f>
        <v>5</v>
      </c>
      <c r="F237" s="65"/>
      <c r="G237" s="65"/>
    </row>
    <row r="238" spans="1:7" x14ac:dyDescent="0.3">
      <c r="B238" s="65">
        <v>3</v>
      </c>
      <c r="C238" s="65" t="s">
        <v>179</v>
      </c>
      <c r="D238" s="65">
        <v>1</v>
      </c>
      <c r="E238" s="68">
        <f>3-1</f>
        <v>2</v>
      </c>
      <c r="F238" s="65"/>
      <c r="G238" s="65"/>
    </row>
    <row r="239" spans="1:7" x14ac:dyDescent="0.3">
      <c r="B239" s="65">
        <v>5</v>
      </c>
      <c r="C239" s="65" t="s">
        <v>180</v>
      </c>
      <c r="D239" s="65">
        <v>10</v>
      </c>
      <c r="E239" s="68">
        <f>5*10</f>
        <v>50</v>
      </c>
      <c r="F239" s="65"/>
      <c r="G239" s="65"/>
    </row>
    <row r="240" spans="1:7" x14ac:dyDescent="0.3">
      <c r="B240" s="65">
        <v>10</v>
      </c>
      <c r="C240" s="65" t="s">
        <v>181</v>
      </c>
      <c r="D240" s="65">
        <v>2</v>
      </c>
      <c r="E240" s="68">
        <f>10/2</f>
        <v>5</v>
      </c>
      <c r="F240" s="65"/>
      <c r="G240" s="65"/>
    </row>
    <row r="241" spans="1:7" x14ac:dyDescent="0.3">
      <c r="B241" s="65"/>
      <c r="D241" s="65"/>
      <c r="E241" s="65"/>
      <c r="F241" s="65"/>
      <c r="G241" s="65"/>
    </row>
    <row r="242" spans="1:7" x14ac:dyDescent="0.3">
      <c r="B242" s="65"/>
      <c r="C242" s="65"/>
      <c r="D242" s="65"/>
      <c r="E242" s="65"/>
      <c r="F242" s="65"/>
      <c r="G242" s="65"/>
    </row>
    <row r="243" spans="1:7" x14ac:dyDescent="0.3">
      <c r="B243" s="67" t="s">
        <v>182</v>
      </c>
      <c r="C243" s="65"/>
      <c r="D243" s="65"/>
      <c r="E243" s="65"/>
      <c r="F243" s="65"/>
      <c r="G243" s="65"/>
    </row>
    <row r="244" spans="1:7" x14ac:dyDescent="0.3">
      <c r="B244" s="64">
        <v>10</v>
      </c>
      <c r="C244" s="65" t="s">
        <v>183</v>
      </c>
      <c r="D244" s="65">
        <v>100</v>
      </c>
      <c r="E244" s="69">
        <f>10/100</f>
        <v>0.1</v>
      </c>
      <c r="F244" s="65"/>
      <c r="G244" s="65"/>
    </row>
    <row r="245" spans="1:7" x14ac:dyDescent="0.3">
      <c r="B245" s="64">
        <v>3</v>
      </c>
      <c r="C245" s="65" t="s">
        <v>183</v>
      </c>
      <c r="D245" s="65">
        <v>6</v>
      </c>
      <c r="E245" s="70">
        <f>3/6</f>
        <v>0.5</v>
      </c>
      <c r="F245" s="65"/>
      <c r="G245" s="65"/>
    </row>
    <row r="246" spans="1:7" x14ac:dyDescent="0.3">
      <c r="B246" s="64">
        <v>1.5</v>
      </c>
      <c r="C246" s="65" t="s">
        <v>183</v>
      </c>
      <c r="D246" s="65">
        <v>1</v>
      </c>
      <c r="E246" s="70">
        <f>1.5/1</f>
        <v>1.5</v>
      </c>
      <c r="F246" s="64"/>
      <c r="G246" s="65"/>
    </row>
    <row r="247" spans="1:7" x14ac:dyDescent="0.3">
      <c r="B247" s="65"/>
      <c r="D247" s="65"/>
      <c r="E247" s="65"/>
      <c r="F247" s="72"/>
      <c r="G247" s="65"/>
    </row>
    <row r="248" spans="1:7" x14ac:dyDescent="0.3">
      <c r="B248" s="67" t="s">
        <v>184</v>
      </c>
      <c r="C248" s="65"/>
      <c r="D248" s="65"/>
      <c r="E248" s="65"/>
      <c r="F248" s="72"/>
      <c r="G248" s="65"/>
    </row>
    <row r="249" spans="1:7" x14ac:dyDescent="0.3">
      <c r="B249" s="64" t="s">
        <v>185</v>
      </c>
      <c r="C249" s="64" t="s">
        <v>186</v>
      </c>
      <c r="D249" s="64" t="s">
        <v>187</v>
      </c>
      <c r="E249" s="64" t="s">
        <v>188</v>
      </c>
      <c r="F249" s="65"/>
      <c r="G249" s="65"/>
    </row>
    <row r="250" spans="1:7" x14ac:dyDescent="0.3">
      <c r="B250" s="65" t="s">
        <v>189</v>
      </c>
      <c r="C250" s="65">
        <v>100</v>
      </c>
      <c r="D250" s="65">
        <v>150</v>
      </c>
      <c r="E250" s="71">
        <f>D250-C250/C250*100</f>
        <v>50</v>
      </c>
      <c r="G250" s="65"/>
    </row>
    <row r="251" spans="1:7" x14ac:dyDescent="0.3">
      <c r="B251" s="65" t="s">
        <v>190</v>
      </c>
      <c r="C251" s="65">
        <v>100</v>
      </c>
      <c r="D251" s="65">
        <v>50</v>
      </c>
      <c r="E251" s="71">
        <f>50-100/100*100</f>
        <v>-50</v>
      </c>
      <c r="G251" s="65"/>
    </row>
    <row r="252" spans="1:7" x14ac:dyDescent="0.3">
      <c r="B252" s="65"/>
      <c r="D252" s="65"/>
      <c r="E252" s="65"/>
      <c r="G252" s="65"/>
    </row>
    <row r="253" spans="1:7" ht="18" x14ac:dyDescent="0.35">
      <c r="A253" s="1" t="s">
        <v>544</v>
      </c>
      <c r="C253" s="65"/>
    </row>
    <row r="254" spans="1:7" x14ac:dyDescent="0.3">
      <c r="A254" s="7"/>
      <c r="B254" s="8" t="s">
        <v>191</v>
      </c>
    </row>
    <row r="255" spans="1:7" x14ac:dyDescent="0.3">
      <c r="A255" s="73"/>
      <c r="B255" s="74" t="s">
        <v>192</v>
      </c>
      <c r="C255" s="7"/>
    </row>
    <row r="256" spans="1:7" x14ac:dyDescent="0.3">
      <c r="A256" s="76">
        <v>1</v>
      </c>
      <c r="B256" s="8" t="s">
        <v>193</v>
      </c>
      <c r="C256" s="75"/>
    </row>
    <row r="257" spans="1:9" x14ac:dyDescent="0.3">
      <c r="A257" s="77"/>
      <c r="B257" s="46" t="s">
        <v>1</v>
      </c>
      <c r="C257" s="46" t="s">
        <v>2</v>
      </c>
    </row>
    <row r="258" spans="1:9" x14ac:dyDescent="0.3">
      <c r="A258" s="76"/>
      <c r="B258" s="2" t="s">
        <v>194</v>
      </c>
      <c r="C258" s="2">
        <v>200</v>
      </c>
    </row>
    <row r="259" spans="1:9" x14ac:dyDescent="0.3">
      <c r="A259" s="76"/>
      <c r="B259" s="2" t="s">
        <v>195</v>
      </c>
      <c r="C259" s="2">
        <v>120</v>
      </c>
    </row>
    <row r="260" spans="1:9" x14ac:dyDescent="0.3">
      <c r="A260" s="76"/>
      <c r="B260" s="2" t="s">
        <v>196</v>
      </c>
      <c r="C260" s="2">
        <v>156</v>
      </c>
    </row>
    <row r="261" spans="1:9" x14ac:dyDescent="0.3">
      <c r="A261" s="76"/>
      <c r="B261" s="2" t="s">
        <v>197</v>
      </c>
      <c r="C261" s="2">
        <v>190</v>
      </c>
    </row>
    <row r="262" spans="1:9" x14ac:dyDescent="0.3">
      <c r="A262" s="76"/>
      <c r="B262" s="2" t="s">
        <v>198</v>
      </c>
      <c r="C262" s="2">
        <v>320</v>
      </c>
    </row>
    <row r="263" spans="1:9" x14ac:dyDescent="0.3">
      <c r="A263" s="76"/>
      <c r="B263" s="2" t="s">
        <v>199</v>
      </c>
      <c r="C263" s="2">
        <v>89</v>
      </c>
    </row>
    <row r="264" spans="1:9" ht="15" thickBot="1" x14ac:dyDescent="0.35">
      <c r="A264" s="7"/>
      <c r="B264" s="7"/>
    </row>
    <row r="265" spans="1:9" ht="15" thickBot="1" x14ac:dyDescent="0.35">
      <c r="A265" s="76">
        <v>1.1000000000000001</v>
      </c>
      <c r="B265" s="8" t="s">
        <v>200</v>
      </c>
      <c r="C265" s="7"/>
      <c r="G265" s="78">
        <f>MAX(C258:C263)</f>
        <v>320</v>
      </c>
    </row>
    <row r="266" spans="1:9" ht="15" thickBot="1" x14ac:dyDescent="0.35">
      <c r="A266" s="76">
        <v>1.2</v>
      </c>
      <c r="B266" s="8" t="s">
        <v>201</v>
      </c>
      <c r="G266" s="78">
        <f>MIN(C258:C263)</f>
        <v>89</v>
      </c>
    </row>
    <row r="267" spans="1:9" ht="15" thickBot="1" x14ac:dyDescent="0.35">
      <c r="A267" s="76">
        <v>1.3</v>
      </c>
      <c r="B267" s="8" t="s">
        <v>202</v>
      </c>
      <c r="F267" s="7"/>
      <c r="G267" s="78">
        <f>(MAX(C258:C263)+MIN(C258:C263))/2</f>
        <v>204.5</v>
      </c>
    </row>
    <row r="269" spans="1:9" x14ac:dyDescent="0.3">
      <c r="F269" s="7"/>
    </row>
    <row r="270" spans="1:9" ht="18" x14ac:dyDescent="0.35">
      <c r="A270" s="79" t="s">
        <v>543</v>
      </c>
      <c r="B270" s="8" t="s">
        <v>203</v>
      </c>
      <c r="D270" s="7"/>
      <c r="E270" s="7"/>
      <c r="F270" s="7"/>
      <c r="G270" s="7"/>
      <c r="H270" s="7"/>
      <c r="I270" s="7"/>
    </row>
    <row r="271" spans="1:9" x14ac:dyDescent="0.3">
      <c r="C271" s="7"/>
      <c r="F271" s="7"/>
    </row>
    <row r="272" spans="1:9" x14ac:dyDescent="0.3">
      <c r="A272" s="8"/>
      <c r="B272" s="8" t="s">
        <v>204</v>
      </c>
      <c r="D272" s="7"/>
      <c r="E272" s="7"/>
      <c r="F272" s="7"/>
      <c r="G272" s="7"/>
      <c r="H272" s="7"/>
      <c r="I272" s="7"/>
    </row>
    <row r="273" spans="1:9" x14ac:dyDescent="0.3">
      <c r="A273" s="8"/>
      <c r="B273" s="8" t="s">
        <v>205</v>
      </c>
      <c r="C273" s="7"/>
      <c r="D273" s="7"/>
      <c r="E273" s="7"/>
      <c r="G273" s="7"/>
      <c r="H273" s="7"/>
      <c r="I273" s="7"/>
    </row>
    <row r="274" spans="1:9" x14ac:dyDescent="0.3">
      <c r="A274" s="8"/>
      <c r="B274" s="8" t="s">
        <v>206</v>
      </c>
      <c r="C274" s="7"/>
      <c r="D274" s="7"/>
      <c r="E274" s="7"/>
      <c r="G274" s="7"/>
      <c r="H274" s="7"/>
      <c r="I274" s="7"/>
    </row>
    <row r="275" spans="1:9" x14ac:dyDescent="0.3">
      <c r="A275" s="8"/>
      <c r="B275" s="8"/>
      <c r="C275" s="7"/>
      <c r="D275" s="7"/>
      <c r="E275" s="7"/>
      <c r="G275" s="7"/>
      <c r="H275" s="7"/>
      <c r="I275" s="7"/>
    </row>
    <row r="276" spans="1:9" x14ac:dyDescent="0.3">
      <c r="A276" s="7"/>
      <c r="B276" s="7"/>
      <c r="C276" s="8" t="s">
        <v>207</v>
      </c>
      <c r="D276" s="8" t="s">
        <v>208</v>
      </c>
      <c r="E276" s="8" t="s">
        <v>209</v>
      </c>
      <c r="F276" s="8" t="s">
        <v>210</v>
      </c>
      <c r="G276" s="7"/>
      <c r="H276" s="7"/>
      <c r="I276" s="7"/>
    </row>
    <row r="277" spans="1:9" x14ac:dyDescent="0.3">
      <c r="A277" s="8"/>
      <c r="B277" s="8" t="s">
        <v>211</v>
      </c>
      <c r="C277" s="8">
        <v>95</v>
      </c>
      <c r="D277" s="8">
        <v>56</v>
      </c>
      <c r="E277" s="8">
        <v>14</v>
      </c>
      <c r="F277" s="8">
        <v>66</v>
      </c>
      <c r="G277" s="12" t="str">
        <f>IF(MIN(C277:F277)&lt;50,"Fail","Pass")</f>
        <v>Fail</v>
      </c>
      <c r="H277" s="7"/>
      <c r="I277" s="8"/>
    </row>
    <row r="278" spans="1:9" x14ac:dyDescent="0.3">
      <c r="A278" s="8"/>
      <c r="B278" s="8" t="s">
        <v>212</v>
      </c>
      <c r="C278" s="8">
        <v>54</v>
      </c>
      <c r="D278" s="8">
        <v>89</v>
      </c>
      <c r="E278" s="8">
        <v>53</v>
      </c>
      <c r="F278" s="8">
        <v>66</v>
      </c>
      <c r="G278" s="12" t="str">
        <f>IF(MIN(C278:F278)&lt;50,"Fail","Pass")</f>
        <v>Pass</v>
      </c>
      <c r="H278" s="7"/>
      <c r="I278" s="8"/>
    </row>
    <row r="279" spans="1:9" x14ac:dyDescent="0.3">
      <c r="A279" s="8"/>
      <c r="B279" s="8" t="s">
        <v>213</v>
      </c>
      <c r="C279" s="8">
        <v>100</v>
      </c>
      <c r="D279" s="8">
        <v>69</v>
      </c>
      <c r="E279" s="8">
        <v>78</v>
      </c>
      <c r="F279" s="8">
        <v>53</v>
      </c>
      <c r="G279" s="12" t="str">
        <f>IF(MIN(C279:F279)&lt;50,"Fail","Pass")</f>
        <v>Pass</v>
      </c>
      <c r="H279" s="7"/>
      <c r="I279" s="8"/>
    </row>
    <row r="280" spans="1:9" x14ac:dyDescent="0.3">
      <c r="A280" s="8"/>
      <c r="B280" s="8" t="s">
        <v>122</v>
      </c>
      <c r="C280" s="8">
        <v>49</v>
      </c>
      <c r="D280" s="8">
        <v>70</v>
      </c>
      <c r="E280" s="8">
        <v>87</v>
      </c>
      <c r="F280" s="8">
        <v>100</v>
      </c>
      <c r="G280" s="12" t="str">
        <f>IF(MIN(C280:F280)&lt;50,"Fail","Pass")</f>
        <v>Fail</v>
      </c>
      <c r="H280" s="7"/>
      <c r="I280" s="8"/>
    </row>
    <row r="282" spans="1:9" ht="18" x14ac:dyDescent="0.35">
      <c r="A282" s="1" t="s">
        <v>542</v>
      </c>
    </row>
    <row r="283" spans="1:9" x14ac:dyDescent="0.3">
      <c r="A283" s="8"/>
      <c r="B283" s="8" t="s">
        <v>214</v>
      </c>
      <c r="D283" s="7"/>
      <c r="E283" s="7"/>
    </row>
    <row r="284" spans="1:9" x14ac:dyDescent="0.3">
      <c r="A284" s="8"/>
      <c r="B284" s="44" t="s">
        <v>215</v>
      </c>
      <c r="C284" s="7"/>
      <c r="D284" s="7"/>
      <c r="E284" s="7"/>
    </row>
    <row r="285" spans="1:9" x14ac:dyDescent="0.3">
      <c r="C285" s="7"/>
    </row>
    <row r="286" spans="1:9" x14ac:dyDescent="0.3">
      <c r="A286" s="7"/>
      <c r="B286" s="7"/>
      <c r="D286" s="7"/>
      <c r="E286" s="7"/>
    </row>
    <row r="287" spans="1:9" x14ac:dyDescent="0.3">
      <c r="A287" s="8"/>
      <c r="B287" s="8" t="s">
        <v>216</v>
      </c>
      <c r="C287" s="8" t="s">
        <v>207</v>
      </c>
      <c r="E287" s="7"/>
    </row>
    <row r="288" spans="1:9" x14ac:dyDescent="0.3">
      <c r="A288" s="8"/>
      <c r="B288" s="8" t="s">
        <v>212</v>
      </c>
      <c r="C288" s="8">
        <v>95</v>
      </c>
      <c r="D288" s="12" t="str">
        <f>IF(MAX(C288&gt;=95),"Easy","Not Easy")</f>
        <v>Easy</v>
      </c>
      <c r="E288" s="7"/>
    </row>
    <row r="289" spans="1:5" x14ac:dyDescent="0.3">
      <c r="A289" s="8"/>
      <c r="B289" s="8" t="s">
        <v>213</v>
      </c>
      <c r="C289" s="8">
        <v>54</v>
      </c>
      <c r="D289" s="12" t="str">
        <f>IF(MAX(C289&gt;=95),"Easy","Not Easy")</f>
        <v>Not Easy</v>
      </c>
      <c r="E289" s="7"/>
    </row>
    <row r="290" spans="1:5" x14ac:dyDescent="0.3">
      <c r="A290" s="8"/>
      <c r="B290" s="8" t="s">
        <v>122</v>
      </c>
      <c r="C290" s="8">
        <v>100</v>
      </c>
      <c r="D290" s="12" t="str">
        <f>IF(MAX(C290&gt;=95),"Easy","Not Easy")</f>
        <v>Easy</v>
      </c>
      <c r="E290" s="7"/>
    </row>
    <row r="291" spans="1:5" x14ac:dyDescent="0.3">
      <c r="A291" s="8"/>
      <c r="B291" s="8" t="s">
        <v>217</v>
      </c>
      <c r="C291" s="8">
        <v>49</v>
      </c>
      <c r="D291" s="12" t="str">
        <f>IF(MAX(C291&gt;=95),"Easy","Not Easy")</f>
        <v>Not Easy</v>
      </c>
      <c r="E291" s="7"/>
    </row>
    <row r="292" spans="1:5" x14ac:dyDescent="0.3">
      <c r="A292" s="8"/>
      <c r="B292" s="8" t="s">
        <v>218</v>
      </c>
      <c r="C292" s="8">
        <v>67</v>
      </c>
      <c r="D292" s="12" t="str">
        <f>IF(MAX(C292&gt;=95),"Easy","Not Easy")</f>
        <v>Not Easy</v>
      </c>
      <c r="E292" s="7"/>
    </row>
    <row r="293" spans="1:5" x14ac:dyDescent="0.3">
      <c r="A293" s="8"/>
      <c r="B293" s="8" t="s">
        <v>219</v>
      </c>
      <c r="C293" s="8">
        <v>45</v>
      </c>
      <c r="D293" s="12" t="str">
        <f>IF(MAX(C293&gt;=95),"Easy","Not Easy")</f>
        <v>Not Easy</v>
      </c>
      <c r="E293" s="7"/>
    </row>
    <row r="294" spans="1:5" x14ac:dyDescent="0.3">
      <c r="A294" s="7"/>
      <c r="B294" s="7"/>
      <c r="C294" s="8">
        <v>77</v>
      </c>
      <c r="D294" s="12" t="str">
        <f>IF(MAX(C294&gt;=95),"Easy","Not Easy")</f>
        <v>Not Easy</v>
      </c>
      <c r="E294" s="8"/>
    </row>
    <row r="296" spans="1:5" ht="18" x14ac:dyDescent="0.35">
      <c r="A296" s="1" t="s">
        <v>541</v>
      </c>
      <c r="B296" s="7" t="s">
        <v>220</v>
      </c>
      <c r="D296" s="7"/>
    </row>
    <row r="297" spans="1:5" x14ac:dyDescent="0.3">
      <c r="B297" s="7" t="s">
        <v>221</v>
      </c>
      <c r="C297" s="7"/>
      <c r="D297" s="7"/>
    </row>
    <row r="298" spans="1:5" x14ac:dyDescent="0.3">
      <c r="B298" s="7" t="s">
        <v>222</v>
      </c>
      <c r="C298" s="7"/>
      <c r="D298" s="7"/>
    </row>
    <row r="299" spans="1:5" x14ac:dyDescent="0.3">
      <c r="B299" s="7" t="s">
        <v>223</v>
      </c>
      <c r="C299" s="7"/>
      <c r="D299" s="7"/>
    </row>
    <row r="300" spans="1:5" x14ac:dyDescent="0.3">
      <c r="C300" s="7"/>
    </row>
    <row r="301" spans="1:5" x14ac:dyDescent="0.3">
      <c r="B301" s="7" t="s">
        <v>224</v>
      </c>
      <c r="D301" s="7"/>
    </row>
    <row r="302" spans="1:5" x14ac:dyDescent="0.3">
      <c r="C302" s="7"/>
    </row>
    <row r="303" spans="1:5" x14ac:dyDescent="0.3">
      <c r="B303" s="80" t="s">
        <v>225</v>
      </c>
      <c r="C303" s="80" t="s">
        <v>117</v>
      </c>
      <c r="D303" s="80" t="s">
        <v>226</v>
      </c>
    </row>
    <row r="304" spans="1:5" x14ac:dyDescent="0.3">
      <c r="B304" s="81" t="s">
        <v>227</v>
      </c>
      <c r="C304" s="81">
        <v>78</v>
      </c>
      <c r="D304" s="82" t="str">
        <f>IF(C304&gt;=80,"Excellent",IF(C304&gt;=60,"Good","Failed"))</f>
        <v>Good</v>
      </c>
    </row>
    <row r="305" spans="1:4" x14ac:dyDescent="0.3">
      <c r="B305" s="81" t="s">
        <v>228</v>
      </c>
      <c r="C305" s="81">
        <v>85</v>
      </c>
      <c r="D305" s="82" t="str">
        <f>IF(C305&gt;=80,"Excellent",IF(C305&gt;=60,"Good","Failed"))</f>
        <v>Excellent</v>
      </c>
    </row>
    <row r="306" spans="1:4" x14ac:dyDescent="0.3">
      <c r="B306" s="81" t="s">
        <v>229</v>
      </c>
      <c r="C306" s="81">
        <v>44</v>
      </c>
      <c r="D306" s="82" t="str">
        <f>IF(C306&gt;=80,"Excellent",IF(C306&gt;=60,"Good","Failed"))</f>
        <v>Failed</v>
      </c>
    </row>
    <row r="307" spans="1:4" x14ac:dyDescent="0.3">
      <c r="B307" s="81" t="s">
        <v>230</v>
      </c>
      <c r="C307" s="81">
        <v>61</v>
      </c>
      <c r="D307" s="82" t="str">
        <f>IF(C307&gt;=80,"Excellent",IF(C307&gt;=60,"Good","Failed"))</f>
        <v>Good</v>
      </c>
    </row>
    <row r="309" spans="1:4" x14ac:dyDescent="0.3">
      <c r="B309" s="8" t="s">
        <v>231</v>
      </c>
    </row>
    <row r="310" spans="1:4" x14ac:dyDescent="0.3">
      <c r="B310" s="8" t="s">
        <v>232</v>
      </c>
      <c r="C310" s="7"/>
    </row>
    <row r="311" spans="1:4" x14ac:dyDescent="0.3">
      <c r="C311" s="7"/>
    </row>
    <row r="312" spans="1:4" ht="18" x14ac:dyDescent="0.35">
      <c r="A312" s="1" t="s">
        <v>533</v>
      </c>
      <c r="B312" s="49"/>
    </row>
    <row r="313" spans="1:4" x14ac:dyDescent="0.3">
      <c r="B313" s="49" t="s">
        <v>23</v>
      </c>
      <c r="C313" s="49" t="s">
        <v>233</v>
      </c>
    </row>
    <row r="314" spans="1:4" x14ac:dyDescent="0.3">
      <c r="B314" s="8" t="s">
        <v>234</v>
      </c>
      <c r="C314" s="83">
        <v>759</v>
      </c>
    </row>
    <row r="315" spans="1:4" x14ac:dyDescent="0.3">
      <c r="B315" s="8" t="s">
        <v>235</v>
      </c>
      <c r="C315" s="83">
        <v>200</v>
      </c>
    </row>
    <row r="316" spans="1:4" x14ac:dyDescent="0.3">
      <c r="B316" s="8" t="s">
        <v>236</v>
      </c>
      <c r="C316" s="83">
        <v>42</v>
      </c>
    </row>
    <row r="317" spans="1:4" x14ac:dyDescent="0.3">
      <c r="B317" s="8" t="s">
        <v>237</v>
      </c>
      <c r="C317" s="83">
        <v>423</v>
      </c>
    </row>
    <row r="318" spans="1:4" x14ac:dyDescent="0.3">
      <c r="B318" s="8" t="s">
        <v>238</v>
      </c>
      <c r="C318" s="83">
        <v>200</v>
      </c>
    </row>
    <row r="319" spans="1:4" x14ac:dyDescent="0.3">
      <c r="B319" s="8" t="s">
        <v>239</v>
      </c>
      <c r="C319" s="83">
        <v>50</v>
      </c>
    </row>
    <row r="320" spans="1:4" x14ac:dyDescent="0.3">
      <c r="B320" s="8" t="s">
        <v>240</v>
      </c>
      <c r="C320" s="83">
        <v>700</v>
      </c>
    </row>
    <row r="321" spans="1:5" x14ac:dyDescent="0.3">
      <c r="B321" s="8" t="s">
        <v>241</v>
      </c>
      <c r="C321" s="83">
        <v>450</v>
      </c>
    </row>
    <row r="322" spans="1:5" x14ac:dyDescent="0.3">
      <c r="B322" s="8" t="s">
        <v>242</v>
      </c>
      <c r="C322" s="83">
        <v>605</v>
      </c>
    </row>
    <row r="323" spans="1:5" x14ac:dyDescent="0.3">
      <c r="B323" s="8" t="s">
        <v>243</v>
      </c>
      <c r="C323" s="83">
        <v>240</v>
      </c>
    </row>
    <row r="324" spans="1:5" x14ac:dyDescent="0.3">
      <c r="B324" s="8" t="s">
        <v>244</v>
      </c>
      <c r="C324" s="83">
        <v>685</v>
      </c>
    </row>
    <row r="325" spans="1:5" ht="15" thickBot="1" x14ac:dyDescent="0.35">
      <c r="B325" s="8" t="s">
        <v>245</v>
      </c>
      <c r="C325" s="83">
        <v>295</v>
      </c>
      <c r="D325" s="7"/>
      <c r="E325" s="7"/>
    </row>
    <row r="326" spans="1:5" ht="15" thickBot="1" x14ac:dyDescent="0.35">
      <c r="B326" s="8" t="s">
        <v>246</v>
      </c>
      <c r="C326" s="84">
        <f>SUM(C314:C325)</f>
        <v>4649</v>
      </c>
      <c r="D326" s="6" t="s">
        <v>247</v>
      </c>
      <c r="E326" s="6"/>
    </row>
    <row r="328" spans="1:5" ht="18" x14ac:dyDescent="0.35">
      <c r="A328" s="1"/>
    </row>
    <row r="329" spans="1:5" ht="18" x14ac:dyDescent="0.35">
      <c r="A329" s="1" t="s">
        <v>532</v>
      </c>
      <c r="B329" s="8" t="s">
        <v>248</v>
      </c>
    </row>
    <row r="330" spans="1:5" x14ac:dyDescent="0.3">
      <c r="B330" s="8" t="s">
        <v>249</v>
      </c>
      <c r="C330" s="7"/>
    </row>
    <row r="331" spans="1:5" x14ac:dyDescent="0.3">
      <c r="C331" s="7"/>
    </row>
    <row r="332" spans="1:5" x14ac:dyDescent="0.3">
      <c r="B332" s="85" t="s">
        <v>250</v>
      </c>
      <c r="C332" s="86" t="s">
        <v>534</v>
      </c>
    </row>
    <row r="333" spans="1:5" x14ac:dyDescent="0.3">
      <c r="B333" s="87">
        <v>42005</v>
      </c>
      <c r="C333" s="88">
        <v>432.17</v>
      </c>
    </row>
    <row r="334" spans="1:5" x14ac:dyDescent="0.3">
      <c r="B334" s="87">
        <v>42351</v>
      </c>
      <c r="C334" s="88">
        <v>528.5</v>
      </c>
    </row>
    <row r="335" spans="1:5" x14ac:dyDescent="0.3">
      <c r="B335" s="87">
        <v>42007</v>
      </c>
      <c r="C335" s="88">
        <v>810.71</v>
      </c>
    </row>
    <row r="336" spans="1:5" x14ac:dyDescent="0.3">
      <c r="B336" s="87">
        <v>42008</v>
      </c>
      <c r="C336" s="88">
        <v>418.54</v>
      </c>
    </row>
    <row r="337" spans="2:3" x14ac:dyDescent="0.3">
      <c r="B337" s="87">
        <v>42009</v>
      </c>
      <c r="C337" s="88">
        <v>722.22</v>
      </c>
    </row>
    <row r="338" spans="2:3" x14ac:dyDescent="0.3">
      <c r="B338" s="87">
        <v>42010</v>
      </c>
      <c r="C338" s="88">
        <v>460.28</v>
      </c>
    </row>
    <row r="339" spans="2:3" x14ac:dyDescent="0.3">
      <c r="B339" s="87">
        <v>42349</v>
      </c>
      <c r="C339" s="88">
        <v>483.58</v>
      </c>
    </row>
    <row r="340" spans="2:3" x14ac:dyDescent="0.3">
      <c r="B340" s="87">
        <v>42012</v>
      </c>
      <c r="C340" s="88">
        <v>114.53</v>
      </c>
    </row>
    <row r="341" spans="2:3" x14ac:dyDescent="0.3">
      <c r="B341" s="87">
        <v>42013</v>
      </c>
      <c r="C341" s="88">
        <v>609.12</v>
      </c>
    </row>
    <row r="342" spans="2:3" x14ac:dyDescent="0.3">
      <c r="B342" s="87">
        <v>42014</v>
      </c>
      <c r="C342" s="88">
        <v>1197.9000000000001</v>
      </c>
    </row>
    <row r="343" spans="2:3" x14ac:dyDescent="0.3">
      <c r="B343" s="87">
        <v>42015</v>
      </c>
      <c r="C343" s="88">
        <v>228.89</v>
      </c>
    </row>
    <row r="344" spans="2:3" x14ac:dyDescent="0.3">
      <c r="B344" s="87">
        <v>42016</v>
      </c>
      <c r="C344" s="88">
        <v>1380.07</v>
      </c>
    </row>
    <row r="345" spans="2:3" x14ac:dyDescent="0.3">
      <c r="B345" s="87">
        <v>42017</v>
      </c>
      <c r="C345" s="88">
        <v>1026.96</v>
      </c>
    </row>
    <row r="346" spans="2:3" x14ac:dyDescent="0.3">
      <c r="B346" s="87">
        <v>42018</v>
      </c>
      <c r="C346" s="88">
        <v>760.24</v>
      </c>
    </row>
    <row r="347" spans="2:3" x14ac:dyDescent="0.3">
      <c r="B347" s="87">
        <v>42019</v>
      </c>
      <c r="C347" s="88">
        <v>414.11</v>
      </c>
    </row>
    <row r="348" spans="2:3" x14ac:dyDescent="0.3">
      <c r="B348" s="87">
        <v>42020</v>
      </c>
      <c r="C348" s="88">
        <v>1728.81</v>
      </c>
    </row>
    <row r="349" spans="2:3" x14ac:dyDescent="0.3">
      <c r="B349" s="87">
        <v>42021</v>
      </c>
      <c r="C349" s="88">
        <v>276.06</v>
      </c>
    </row>
    <row r="350" spans="2:3" x14ac:dyDescent="0.3">
      <c r="B350" s="87">
        <v>42022</v>
      </c>
      <c r="C350" s="88">
        <v>462.22</v>
      </c>
    </row>
    <row r="351" spans="2:3" x14ac:dyDescent="0.3">
      <c r="B351" s="87">
        <v>42023</v>
      </c>
      <c r="C351" s="88">
        <v>1281.0999999999999</v>
      </c>
    </row>
    <row r="352" spans="2:3" x14ac:dyDescent="0.3">
      <c r="B352" s="87">
        <v>42024</v>
      </c>
      <c r="C352" s="88">
        <v>1113.7</v>
      </c>
    </row>
    <row r="353" spans="2:3" x14ac:dyDescent="0.3">
      <c r="B353" s="87">
        <v>42025</v>
      </c>
      <c r="C353" s="88">
        <v>594.09</v>
      </c>
    </row>
    <row r="354" spans="2:3" x14ac:dyDescent="0.3">
      <c r="B354" s="87">
        <v>42026</v>
      </c>
      <c r="C354" s="88">
        <v>432.67</v>
      </c>
    </row>
    <row r="355" spans="2:3" x14ac:dyDescent="0.3">
      <c r="B355" s="87">
        <v>42027</v>
      </c>
      <c r="C355" s="88">
        <v>874.45</v>
      </c>
    </row>
    <row r="356" spans="2:3" x14ac:dyDescent="0.3">
      <c r="B356" s="87">
        <v>42028</v>
      </c>
      <c r="C356" s="88">
        <v>880.38</v>
      </c>
    </row>
    <row r="357" spans="2:3" x14ac:dyDescent="0.3">
      <c r="B357" s="87">
        <v>42029</v>
      </c>
      <c r="C357" s="88">
        <v>798.53</v>
      </c>
    </row>
    <row r="358" spans="2:3" x14ac:dyDescent="0.3">
      <c r="B358" s="87">
        <v>42318</v>
      </c>
      <c r="C358" s="88">
        <v>572.41999999999996</v>
      </c>
    </row>
    <row r="359" spans="2:3" x14ac:dyDescent="0.3">
      <c r="B359" s="87">
        <v>42031</v>
      </c>
      <c r="C359" s="88">
        <v>330.61</v>
      </c>
    </row>
    <row r="360" spans="2:3" x14ac:dyDescent="0.3">
      <c r="B360" s="87">
        <v>42032</v>
      </c>
      <c r="C360" s="88">
        <v>567.17999999999995</v>
      </c>
    </row>
    <row r="361" spans="2:3" x14ac:dyDescent="0.3">
      <c r="B361" s="87">
        <v>42033</v>
      </c>
      <c r="C361" s="88">
        <v>1449.21</v>
      </c>
    </row>
    <row r="362" spans="2:3" x14ac:dyDescent="0.3">
      <c r="B362" s="87">
        <v>42034</v>
      </c>
      <c r="C362" s="88">
        <v>459.29</v>
      </c>
    </row>
    <row r="363" spans="2:3" x14ac:dyDescent="0.3">
      <c r="B363" s="87">
        <v>42035</v>
      </c>
      <c r="C363" s="88">
        <v>357.55</v>
      </c>
    </row>
    <row r="364" spans="2:3" x14ac:dyDescent="0.3">
      <c r="B364" s="87">
        <v>42036</v>
      </c>
      <c r="C364" s="88">
        <v>154.34</v>
      </c>
    </row>
    <row r="365" spans="2:3" x14ac:dyDescent="0.3">
      <c r="B365" s="87">
        <v>42037</v>
      </c>
      <c r="C365" s="88">
        <v>152.76</v>
      </c>
    </row>
    <row r="366" spans="2:3" x14ac:dyDescent="0.3">
      <c r="B366" s="87">
        <v>42038</v>
      </c>
      <c r="C366" s="88">
        <v>570.22</v>
      </c>
    </row>
    <row r="367" spans="2:3" x14ac:dyDescent="0.3">
      <c r="B367" s="87">
        <v>42039</v>
      </c>
      <c r="C367" s="88">
        <v>987.62</v>
      </c>
    </row>
    <row r="368" spans="2:3" x14ac:dyDescent="0.3">
      <c r="B368" s="87">
        <v>42040</v>
      </c>
      <c r="C368" s="88">
        <v>1755.71</v>
      </c>
    </row>
    <row r="369" spans="2:3" x14ac:dyDescent="0.3">
      <c r="B369" s="87">
        <v>42041</v>
      </c>
      <c r="C369" s="88">
        <v>378.27</v>
      </c>
    </row>
    <row r="370" spans="2:3" x14ac:dyDescent="0.3">
      <c r="B370" s="87">
        <v>42042</v>
      </c>
      <c r="C370" s="88">
        <v>1323.81</v>
      </c>
    </row>
    <row r="371" spans="2:3" x14ac:dyDescent="0.3">
      <c r="B371" s="87">
        <v>42043</v>
      </c>
      <c r="C371" s="88">
        <v>399.02</v>
      </c>
    </row>
    <row r="372" spans="2:3" x14ac:dyDescent="0.3">
      <c r="B372" s="87">
        <v>42044</v>
      </c>
      <c r="C372" s="88">
        <v>154.94999999999999</v>
      </c>
    </row>
    <row r="373" spans="2:3" x14ac:dyDescent="0.3">
      <c r="B373" s="87">
        <v>42045</v>
      </c>
      <c r="C373" s="88">
        <v>1254.57</v>
      </c>
    </row>
    <row r="374" spans="2:3" x14ac:dyDescent="0.3">
      <c r="B374" s="87">
        <v>42046</v>
      </c>
      <c r="C374" s="88">
        <v>627.32000000000005</v>
      </c>
    </row>
    <row r="375" spans="2:3" x14ac:dyDescent="0.3">
      <c r="B375" s="87">
        <v>42230</v>
      </c>
      <c r="C375" s="88">
        <v>880.6</v>
      </c>
    </row>
    <row r="376" spans="2:3" x14ac:dyDescent="0.3">
      <c r="B376" s="87">
        <v>42048</v>
      </c>
      <c r="C376" s="88">
        <v>1196.03</v>
      </c>
    </row>
    <row r="377" spans="2:3" x14ac:dyDescent="0.3">
      <c r="B377" s="87">
        <v>42049</v>
      </c>
      <c r="C377" s="88">
        <v>782.32</v>
      </c>
    </row>
    <row r="378" spans="2:3" x14ac:dyDescent="0.3">
      <c r="B378" s="87">
        <v>42050</v>
      </c>
      <c r="C378" s="88">
        <v>1323.35</v>
      </c>
    </row>
    <row r="379" spans="2:3" x14ac:dyDescent="0.3">
      <c r="B379" s="87">
        <v>42051</v>
      </c>
      <c r="C379" s="88">
        <v>209.92</v>
      </c>
    </row>
    <row r="380" spans="2:3" x14ac:dyDescent="0.3">
      <c r="B380" s="87">
        <v>42052</v>
      </c>
      <c r="C380" s="88">
        <v>1232.05</v>
      </c>
    </row>
    <row r="381" spans="2:3" x14ac:dyDescent="0.3">
      <c r="B381" s="87">
        <v>42053</v>
      </c>
      <c r="C381" s="88">
        <v>713.28</v>
      </c>
    </row>
    <row r="382" spans="2:3" x14ac:dyDescent="0.3">
      <c r="B382" s="87">
        <v>42054</v>
      </c>
      <c r="C382" s="88">
        <v>1674.82</v>
      </c>
    </row>
    <row r="383" spans="2:3" x14ac:dyDescent="0.3">
      <c r="B383" s="87">
        <v>42055</v>
      </c>
      <c r="C383" s="88">
        <v>1161.25</v>
      </c>
    </row>
    <row r="384" spans="2:3" x14ac:dyDescent="0.3">
      <c r="B384" s="87">
        <v>42056</v>
      </c>
      <c r="C384" s="88">
        <v>897.63</v>
      </c>
    </row>
    <row r="385" spans="2:3" x14ac:dyDescent="0.3">
      <c r="B385" s="87">
        <v>42057</v>
      </c>
      <c r="C385" s="88">
        <v>1647.26</v>
      </c>
    </row>
    <row r="386" spans="2:3" x14ac:dyDescent="0.3">
      <c r="B386" s="87">
        <v>42058</v>
      </c>
      <c r="C386" s="88">
        <v>1121.96</v>
      </c>
    </row>
    <row r="387" spans="2:3" x14ac:dyDescent="0.3">
      <c r="B387" s="87">
        <v>42059</v>
      </c>
      <c r="C387" s="88">
        <v>352.2</v>
      </c>
    </row>
    <row r="388" spans="2:3" x14ac:dyDescent="0.3">
      <c r="B388" s="87">
        <v>42060</v>
      </c>
      <c r="C388" s="88">
        <v>270.77999999999997</v>
      </c>
    </row>
    <row r="389" spans="2:3" x14ac:dyDescent="0.3">
      <c r="B389" s="87">
        <v>42061</v>
      </c>
      <c r="C389" s="88">
        <v>456.41</v>
      </c>
    </row>
    <row r="390" spans="2:3" x14ac:dyDescent="0.3">
      <c r="B390" s="87">
        <v>42062</v>
      </c>
      <c r="C390" s="88">
        <v>441</v>
      </c>
    </row>
    <row r="391" spans="2:3" x14ac:dyDescent="0.3">
      <c r="B391" s="87">
        <v>42063</v>
      </c>
      <c r="C391" s="88">
        <v>252.44</v>
      </c>
    </row>
    <row r="392" spans="2:3" x14ac:dyDescent="0.3">
      <c r="B392" s="87">
        <v>42064</v>
      </c>
      <c r="C392" s="88">
        <v>1298.92</v>
      </c>
    </row>
    <row r="393" spans="2:3" x14ac:dyDescent="0.3">
      <c r="B393" s="87">
        <v>42065</v>
      </c>
      <c r="C393" s="88">
        <v>1178.07</v>
      </c>
    </row>
    <row r="394" spans="2:3" x14ac:dyDescent="0.3">
      <c r="B394" s="87">
        <v>42066</v>
      </c>
      <c r="C394" s="88">
        <v>459.95</v>
      </c>
    </row>
    <row r="395" spans="2:3" x14ac:dyDescent="0.3">
      <c r="B395" s="87">
        <v>42067</v>
      </c>
      <c r="C395" s="88">
        <v>1219.7</v>
      </c>
    </row>
    <row r="396" spans="2:3" x14ac:dyDescent="0.3">
      <c r="B396" s="87">
        <v>42068</v>
      </c>
      <c r="C396" s="88">
        <v>152.24</v>
      </c>
    </row>
    <row r="397" spans="2:3" x14ac:dyDescent="0.3">
      <c r="B397" s="87">
        <v>42069</v>
      </c>
      <c r="C397" s="88">
        <v>770.8</v>
      </c>
    </row>
    <row r="398" spans="2:3" x14ac:dyDescent="0.3">
      <c r="B398" s="87">
        <v>42070</v>
      </c>
      <c r="C398" s="88">
        <v>1357.25</v>
      </c>
    </row>
    <row r="399" spans="2:3" x14ac:dyDescent="0.3">
      <c r="B399" s="87">
        <v>42187</v>
      </c>
      <c r="C399" s="88">
        <v>220.18</v>
      </c>
    </row>
    <row r="400" spans="2:3" x14ac:dyDescent="0.3">
      <c r="B400" s="87">
        <v>42072</v>
      </c>
      <c r="C400" s="88">
        <v>1102.81</v>
      </c>
    </row>
    <row r="401" spans="2:4" x14ac:dyDescent="0.3">
      <c r="B401" s="87">
        <v>42073</v>
      </c>
      <c r="C401" s="88">
        <v>1566.83</v>
      </c>
    </row>
    <row r="402" spans="2:4" x14ac:dyDescent="0.3">
      <c r="B402" s="87">
        <v>42074</v>
      </c>
      <c r="C402" s="88">
        <v>437.92</v>
      </c>
    </row>
    <row r="403" spans="2:4" x14ac:dyDescent="0.3">
      <c r="B403" s="87">
        <v>42075</v>
      </c>
      <c r="C403" s="88">
        <v>1216.1199999999999</v>
      </c>
    </row>
    <row r="404" spans="2:4" x14ac:dyDescent="0.3">
      <c r="B404" s="87">
        <v>42076</v>
      </c>
      <c r="C404" s="88">
        <v>273.10000000000002</v>
      </c>
    </row>
    <row r="405" spans="2:4" x14ac:dyDescent="0.3">
      <c r="B405" s="87">
        <v>42077</v>
      </c>
      <c r="C405" s="88">
        <v>242.26</v>
      </c>
    </row>
    <row r="406" spans="2:4" x14ac:dyDescent="0.3">
      <c r="B406" s="87">
        <v>42078</v>
      </c>
      <c r="C406" s="88">
        <v>1512.6</v>
      </c>
    </row>
    <row r="407" spans="2:4" x14ac:dyDescent="0.3">
      <c r="B407" s="87">
        <v>42079</v>
      </c>
      <c r="C407" s="88">
        <v>783.75</v>
      </c>
    </row>
    <row r="408" spans="2:4" x14ac:dyDescent="0.3">
      <c r="B408" s="87">
        <v>42189</v>
      </c>
      <c r="C408" s="88">
        <v>667.99</v>
      </c>
    </row>
    <row r="409" spans="2:4" x14ac:dyDescent="0.3">
      <c r="B409" s="87">
        <v>42081</v>
      </c>
      <c r="C409" s="88">
        <v>1166.31</v>
      </c>
      <c r="D409" s="7"/>
    </row>
    <row r="410" spans="2:4" x14ac:dyDescent="0.3">
      <c r="B410" s="87">
        <v>42082</v>
      </c>
      <c r="C410" s="88">
        <v>770.18</v>
      </c>
      <c r="D410" s="7"/>
    </row>
    <row r="411" spans="2:4" x14ac:dyDescent="0.3">
      <c r="B411" s="87">
        <v>42083</v>
      </c>
      <c r="C411" s="88">
        <v>132.34</v>
      </c>
      <c r="D411" s="7"/>
    </row>
    <row r="412" spans="2:4" x14ac:dyDescent="0.3">
      <c r="B412" s="87">
        <v>42084</v>
      </c>
      <c r="C412" s="88">
        <v>1188.81</v>
      </c>
      <c r="D412" s="7"/>
    </row>
    <row r="413" spans="2:4" x14ac:dyDescent="0.3">
      <c r="B413" s="87">
        <v>42085</v>
      </c>
      <c r="C413" s="88">
        <v>198.06</v>
      </c>
      <c r="D413" s="7"/>
    </row>
    <row r="414" spans="2:4" x14ac:dyDescent="0.3">
      <c r="B414" s="87">
        <v>42086</v>
      </c>
      <c r="C414" s="88">
        <v>594.16999999999996</v>
      </c>
      <c r="D414" s="7"/>
    </row>
    <row r="415" spans="2:4" x14ac:dyDescent="0.3">
      <c r="B415" s="87">
        <v>42087</v>
      </c>
      <c r="C415" s="88">
        <v>931.09</v>
      </c>
      <c r="D415" s="7"/>
    </row>
    <row r="416" spans="2:4" x14ac:dyDescent="0.3">
      <c r="B416" s="87">
        <v>42088</v>
      </c>
      <c r="C416" s="88">
        <v>299.64</v>
      </c>
      <c r="D416" s="7"/>
    </row>
    <row r="417" spans="1:6" x14ac:dyDescent="0.3">
      <c r="B417" s="87">
        <v>42223</v>
      </c>
      <c r="C417" s="88">
        <v>1701.68</v>
      </c>
      <c r="D417" s="7"/>
    </row>
    <row r="418" spans="1:6" x14ac:dyDescent="0.3">
      <c r="B418" s="87">
        <v>42090</v>
      </c>
      <c r="C418" s="88">
        <v>399.15</v>
      </c>
      <c r="D418" s="7"/>
    </row>
    <row r="419" spans="1:6" x14ac:dyDescent="0.3">
      <c r="B419" s="87">
        <v>42091</v>
      </c>
      <c r="C419" s="88">
        <v>374.81</v>
      </c>
      <c r="D419" s="7"/>
    </row>
    <row r="420" spans="1:6" x14ac:dyDescent="0.3">
      <c r="B420" s="87">
        <v>42092</v>
      </c>
      <c r="C420" s="88">
        <v>462.17</v>
      </c>
      <c r="D420" s="7"/>
    </row>
    <row r="421" spans="1:6" x14ac:dyDescent="0.3">
      <c r="B421" s="87">
        <v>42093</v>
      </c>
      <c r="C421" s="88">
        <v>924.29</v>
      </c>
      <c r="D421" s="7"/>
    </row>
    <row r="422" spans="1:6" x14ac:dyDescent="0.3">
      <c r="B422" s="87">
        <v>42094</v>
      </c>
      <c r="C422" s="88">
        <v>5000.6000000000004</v>
      </c>
      <c r="D422" s="7"/>
    </row>
    <row r="423" spans="1:6" x14ac:dyDescent="0.3">
      <c r="B423" t="s">
        <v>251</v>
      </c>
      <c r="C423" s="89">
        <f>SUM(C333:C422)</f>
        <v>72741.76999999996</v>
      </c>
      <c r="D423" s="6" t="s">
        <v>247</v>
      </c>
    </row>
    <row r="425" spans="1:6" ht="18" x14ac:dyDescent="0.35">
      <c r="A425" s="1"/>
    </row>
    <row r="426" spans="1:6" x14ac:dyDescent="0.3">
      <c r="C426" s="90"/>
    </row>
    <row r="428" spans="1:6" x14ac:dyDescent="0.3">
      <c r="F428" s="7"/>
    </row>
    <row r="430" spans="1:6" ht="18" x14ac:dyDescent="0.35">
      <c r="A430" s="1" t="s">
        <v>540</v>
      </c>
      <c r="F430" s="7"/>
    </row>
    <row r="431" spans="1:6" x14ac:dyDescent="0.3">
      <c r="A431" s="6">
        <v>1</v>
      </c>
      <c r="B431" s="8" t="s">
        <v>252</v>
      </c>
      <c r="D431" s="7"/>
      <c r="E431" s="7"/>
      <c r="F431" s="7"/>
    </row>
    <row r="432" spans="1:6" x14ac:dyDescent="0.3">
      <c r="C432" s="7"/>
    </row>
    <row r="433" spans="1:6" x14ac:dyDescent="0.3">
      <c r="A433" s="7"/>
      <c r="B433" s="6" t="s">
        <v>253</v>
      </c>
      <c r="D433" s="7"/>
      <c r="E433" s="49"/>
      <c r="F433" s="7"/>
    </row>
    <row r="434" spans="1:6" x14ac:dyDescent="0.3">
      <c r="A434" s="7"/>
      <c r="B434" s="8" t="s">
        <v>255</v>
      </c>
      <c r="C434" s="91" t="s">
        <v>254</v>
      </c>
      <c r="D434" s="8"/>
      <c r="E434" s="8"/>
      <c r="F434" s="7"/>
    </row>
    <row r="435" spans="1:6" x14ac:dyDescent="0.3">
      <c r="C435" s="92">
        <f>SUM(D455:D612)</f>
        <v>99498</v>
      </c>
    </row>
    <row r="436" spans="1:6" x14ac:dyDescent="0.3">
      <c r="A436" s="7"/>
      <c r="B436" s="6" t="s">
        <v>253</v>
      </c>
      <c r="D436" s="7"/>
      <c r="E436" s="7"/>
      <c r="F436" s="7"/>
    </row>
    <row r="437" spans="1:6" x14ac:dyDescent="0.3">
      <c r="A437" s="7"/>
      <c r="B437" s="8" t="s">
        <v>255</v>
      </c>
      <c r="C437" s="91" t="s">
        <v>256</v>
      </c>
      <c r="D437" s="8"/>
      <c r="E437" s="7"/>
      <c r="F437" s="7"/>
    </row>
    <row r="438" spans="1:6" x14ac:dyDescent="0.3">
      <c r="C438" s="92">
        <f>SUM(E455:E612)</f>
        <v>211409</v>
      </c>
    </row>
    <row r="439" spans="1:6" x14ac:dyDescent="0.3">
      <c r="A439" s="7"/>
      <c r="B439" s="6" t="s">
        <v>253</v>
      </c>
      <c r="D439" s="7"/>
      <c r="E439" s="7"/>
      <c r="F439" s="7"/>
    </row>
    <row r="440" spans="1:6" x14ac:dyDescent="0.3">
      <c r="A440" s="7"/>
      <c r="B440" s="8" t="s">
        <v>255</v>
      </c>
      <c r="C440" s="91" t="s">
        <v>257</v>
      </c>
      <c r="D440" s="8"/>
      <c r="E440" s="7"/>
      <c r="F440" s="8"/>
    </row>
    <row r="441" spans="1:6" x14ac:dyDescent="0.3">
      <c r="C441" s="92">
        <f>SUM(F455:F612)</f>
        <v>127820</v>
      </c>
    </row>
    <row r="442" spans="1:6" x14ac:dyDescent="0.3">
      <c r="A442" s="6">
        <v>2</v>
      </c>
      <c r="B442" s="93" t="s">
        <v>258</v>
      </c>
      <c r="D442" s="94"/>
      <c r="E442" s="94"/>
      <c r="F442" s="94"/>
    </row>
    <row r="443" spans="1:6" x14ac:dyDescent="0.3">
      <c r="A443" s="7"/>
      <c r="B443" s="7"/>
      <c r="C443" s="94"/>
      <c r="D443" s="8"/>
      <c r="E443" s="8"/>
      <c r="F443" s="8"/>
    </row>
    <row r="444" spans="1:6" x14ac:dyDescent="0.3">
      <c r="C444" s="95">
        <f>SUM(D457:F457)</f>
        <v>5124</v>
      </c>
      <c r="F444" s="8"/>
    </row>
    <row r="445" spans="1:6" x14ac:dyDescent="0.3">
      <c r="A445" s="6">
        <v>3</v>
      </c>
      <c r="B445" s="93" t="s">
        <v>259</v>
      </c>
      <c r="D445" s="94"/>
      <c r="E445" s="94"/>
      <c r="F445" s="94"/>
    </row>
    <row r="446" spans="1:6" x14ac:dyDescent="0.3">
      <c r="A446" s="7"/>
      <c r="B446" s="7"/>
      <c r="C446" s="94"/>
      <c r="D446" s="8"/>
      <c r="E446" s="96"/>
      <c r="F446" s="6"/>
    </row>
    <row r="447" spans="1:6" x14ac:dyDescent="0.3">
      <c r="A447" s="7"/>
      <c r="B447" s="7"/>
      <c r="C447" s="95">
        <f>SUM(D455:F474)</f>
        <v>89884</v>
      </c>
      <c r="D447" s="7"/>
      <c r="E447" s="96"/>
      <c r="F447" s="8"/>
    </row>
    <row r="448" spans="1:6" x14ac:dyDescent="0.3">
      <c r="A448" s="6">
        <v>4</v>
      </c>
      <c r="B448" s="93" t="s">
        <v>260</v>
      </c>
      <c r="C448" s="7"/>
      <c r="D448" s="94"/>
      <c r="E448" s="94"/>
      <c r="F448" s="8"/>
    </row>
    <row r="449" spans="1:6" x14ac:dyDescent="0.3">
      <c r="A449" s="7"/>
      <c r="B449" s="8" t="s">
        <v>261</v>
      </c>
      <c r="C449" s="97">
        <f>SUM(D455:D612)+SUM(F455:F612)</f>
        <v>227318</v>
      </c>
      <c r="D449" s="8"/>
      <c r="E449" s="7"/>
      <c r="F449" s="8"/>
    </row>
    <row r="450" spans="1:6" x14ac:dyDescent="0.3">
      <c r="A450" s="7"/>
      <c r="B450" s="8" t="s">
        <v>262</v>
      </c>
      <c r="C450" s="98" cm="1">
        <f t="array" ref="C450">SUM(D455:D612+F455:F612)</f>
        <v>227318</v>
      </c>
      <c r="D450" s="8"/>
      <c r="E450" s="7"/>
    </row>
    <row r="451" spans="1:6" x14ac:dyDescent="0.3">
      <c r="A451" s="7"/>
      <c r="B451" s="8"/>
      <c r="D451" s="7"/>
      <c r="E451" s="7"/>
    </row>
    <row r="452" spans="1:6" x14ac:dyDescent="0.3">
      <c r="A452" s="7"/>
      <c r="B452" s="7"/>
      <c r="C452" s="7"/>
      <c r="D452" s="7"/>
      <c r="E452" s="7"/>
    </row>
    <row r="453" spans="1:6" x14ac:dyDescent="0.3">
      <c r="A453" s="7"/>
      <c r="B453" s="7"/>
      <c r="C453" s="7"/>
      <c r="D453" s="99"/>
      <c r="E453" s="99" t="s">
        <v>253</v>
      </c>
      <c r="F453" s="99"/>
    </row>
    <row r="454" spans="1:6" x14ac:dyDescent="0.3">
      <c r="A454" s="7"/>
      <c r="B454" s="100" t="s">
        <v>263</v>
      </c>
      <c r="C454" s="101" t="s">
        <v>264</v>
      </c>
      <c r="D454" s="91" t="s">
        <v>254</v>
      </c>
      <c r="E454" s="91" t="s">
        <v>256</v>
      </c>
      <c r="F454" s="91" t="s">
        <v>257</v>
      </c>
    </row>
    <row r="455" spans="1:6" x14ac:dyDescent="0.3">
      <c r="A455" s="7"/>
      <c r="B455" s="102" t="s">
        <v>265</v>
      </c>
      <c r="C455" s="102" t="s">
        <v>266</v>
      </c>
      <c r="D455" s="103">
        <v>3419</v>
      </c>
      <c r="E455" s="103">
        <v>4378</v>
      </c>
      <c r="F455" s="104">
        <v>2755</v>
      </c>
    </row>
    <row r="456" spans="1:6" x14ac:dyDescent="0.3">
      <c r="A456" s="7"/>
      <c r="B456" s="102" t="s">
        <v>265</v>
      </c>
      <c r="C456" s="102" t="s">
        <v>267</v>
      </c>
      <c r="D456" s="103">
        <v>1492</v>
      </c>
      <c r="E456" s="103">
        <v>2126</v>
      </c>
      <c r="F456" s="104">
        <v>2103</v>
      </c>
    </row>
    <row r="457" spans="1:6" x14ac:dyDescent="0.3">
      <c r="A457" s="7"/>
      <c r="B457" s="102" t="s">
        <v>265</v>
      </c>
      <c r="C457" s="102" t="s">
        <v>268</v>
      </c>
      <c r="D457" s="103">
        <v>1371</v>
      </c>
      <c r="E457" s="103">
        <v>1930</v>
      </c>
      <c r="F457" s="104">
        <v>1823</v>
      </c>
    </row>
    <row r="458" spans="1:6" x14ac:dyDescent="0.3">
      <c r="A458" s="7"/>
      <c r="B458" s="102" t="s">
        <v>265</v>
      </c>
      <c r="C458" s="102" t="s">
        <v>269</v>
      </c>
      <c r="D458" s="103">
        <v>1607</v>
      </c>
      <c r="E458" s="103">
        <v>2133</v>
      </c>
      <c r="F458" s="104">
        <v>2102</v>
      </c>
    </row>
    <row r="459" spans="1:6" x14ac:dyDescent="0.3">
      <c r="A459" s="7"/>
      <c r="B459" s="102" t="s">
        <v>265</v>
      </c>
      <c r="C459" s="102" t="s">
        <v>270</v>
      </c>
      <c r="D459" s="103">
        <v>951</v>
      </c>
      <c r="E459" s="103">
        <v>1445</v>
      </c>
      <c r="F459" s="104">
        <v>1416</v>
      </c>
    </row>
    <row r="460" spans="1:6" x14ac:dyDescent="0.3">
      <c r="A460" s="7"/>
      <c r="B460" s="102" t="s">
        <v>265</v>
      </c>
      <c r="C460" s="102" t="s">
        <v>271</v>
      </c>
      <c r="D460" s="103">
        <v>889</v>
      </c>
      <c r="E460" s="103">
        <v>1293</v>
      </c>
      <c r="F460" s="104">
        <v>1526</v>
      </c>
    </row>
    <row r="461" spans="1:6" x14ac:dyDescent="0.3">
      <c r="A461" s="7"/>
      <c r="B461" s="102" t="s">
        <v>265</v>
      </c>
      <c r="C461" s="102" t="s">
        <v>272</v>
      </c>
      <c r="D461" s="103">
        <v>1254</v>
      </c>
      <c r="E461" s="103">
        <v>1989</v>
      </c>
      <c r="F461" s="104">
        <v>1685</v>
      </c>
    </row>
    <row r="462" spans="1:6" x14ac:dyDescent="0.3">
      <c r="A462" s="7"/>
      <c r="B462" s="102" t="s">
        <v>265</v>
      </c>
      <c r="C462" s="102" t="s">
        <v>273</v>
      </c>
      <c r="D462" s="103">
        <v>1025</v>
      </c>
      <c r="E462" s="103">
        <v>1362</v>
      </c>
      <c r="F462" s="104">
        <v>2077</v>
      </c>
    </row>
    <row r="463" spans="1:6" x14ac:dyDescent="0.3">
      <c r="A463" s="7"/>
      <c r="B463" s="102" t="s">
        <v>265</v>
      </c>
      <c r="C463" s="102" t="s">
        <v>274</v>
      </c>
      <c r="D463" s="103">
        <v>1194</v>
      </c>
      <c r="E463" s="103">
        <v>2016</v>
      </c>
      <c r="F463" s="104">
        <v>1452</v>
      </c>
    </row>
    <row r="464" spans="1:6" x14ac:dyDescent="0.3">
      <c r="A464" s="7"/>
      <c r="B464" s="102" t="s">
        <v>265</v>
      </c>
      <c r="C464" s="102" t="s">
        <v>275</v>
      </c>
      <c r="D464" s="103">
        <v>607</v>
      </c>
      <c r="E464" s="103">
        <v>853</v>
      </c>
      <c r="F464" s="104">
        <v>1022</v>
      </c>
    </row>
    <row r="465" spans="1:6" x14ac:dyDescent="0.3">
      <c r="A465" s="7"/>
      <c r="B465" s="102" t="s">
        <v>265</v>
      </c>
      <c r="C465" s="102" t="s">
        <v>276</v>
      </c>
      <c r="D465" s="103">
        <v>626</v>
      </c>
      <c r="E465" s="103">
        <v>1569</v>
      </c>
      <c r="F465" s="104">
        <v>1033</v>
      </c>
    </row>
    <row r="466" spans="1:6" x14ac:dyDescent="0.3">
      <c r="A466" s="7"/>
      <c r="B466" s="102" t="s">
        <v>265</v>
      </c>
      <c r="C466" s="102" t="s">
        <v>277</v>
      </c>
      <c r="D466" s="103">
        <v>1037</v>
      </c>
      <c r="E466" s="103">
        <v>2300</v>
      </c>
      <c r="F466" s="104">
        <v>1598</v>
      </c>
    </row>
    <row r="467" spans="1:6" x14ac:dyDescent="0.3">
      <c r="A467" s="7"/>
      <c r="B467" s="102" t="s">
        <v>265</v>
      </c>
      <c r="C467" s="102" t="s">
        <v>278</v>
      </c>
      <c r="D467" s="103">
        <v>972</v>
      </c>
      <c r="E467" s="103">
        <v>2128</v>
      </c>
      <c r="F467" s="104">
        <v>912</v>
      </c>
    </row>
    <row r="468" spans="1:6" x14ac:dyDescent="0.3">
      <c r="A468" s="7"/>
      <c r="B468" s="102" t="s">
        <v>265</v>
      </c>
      <c r="C468" s="102" t="s">
        <v>279</v>
      </c>
      <c r="D468" s="103">
        <v>88</v>
      </c>
      <c r="E468" s="103">
        <v>1159</v>
      </c>
      <c r="F468" s="104">
        <v>0</v>
      </c>
    </row>
    <row r="469" spans="1:6" x14ac:dyDescent="0.3">
      <c r="A469" s="7"/>
      <c r="B469" s="102" t="s">
        <v>265</v>
      </c>
      <c r="C469" s="102" t="s">
        <v>280</v>
      </c>
      <c r="D469" s="103">
        <v>2052</v>
      </c>
      <c r="E469" s="103">
        <v>2159</v>
      </c>
      <c r="F469" s="104">
        <v>1582</v>
      </c>
    </row>
    <row r="470" spans="1:6" x14ac:dyDescent="0.3">
      <c r="A470" s="7"/>
      <c r="B470" s="102" t="s">
        <v>265</v>
      </c>
      <c r="C470" s="102" t="s">
        <v>281</v>
      </c>
      <c r="D470" s="103">
        <v>1582</v>
      </c>
      <c r="E470" s="103">
        <v>2308</v>
      </c>
      <c r="F470" s="104">
        <v>1699</v>
      </c>
    </row>
    <row r="471" spans="1:6" x14ac:dyDescent="0.3">
      <c r="A471" s="7"/>
      <c r="B471" s="102" t="s">
        <v>265</v>
      </c>
      <c r="C471" s="102" t="s">
        <v>282</v>
      </c>
      <c r="D471" s="103">
        <v>1088</v>
      </c>
      <c r="E471" s="103">
        <v>1218</v>
      </c>
      <c r="F471" s="104">
        <v>981</v>
      </c>
    </row>
    <row r="472" spans="1:6" x14ac:dyDescent="0.3">
      <c r="A472" s="7"/>
      <c r="B472" s="102" t="s">
        <v>265</v>
      </c>
      <c r="C472" s="102" t="s">
        <v>283</v>
      </c>
      <c r="D472" s="103">
        <v>706</v>
      </c>
      <c r="E472" s="103">
        <v>1151</v>
      </c>
      <c r="F472" s="104">
        <v>1145</v>
      </c>
    </row>
    <row r="473" spans="1:6" x14ac:dyDescent="0.3">
      <c r="A473" s="7"/>
      <c r="B473" s="102" t="s">
        <v>265</v>
      </c>
      <c r="C473" s="102" t="s">
        <v>284</v>
      </c>
      <c r="D473" s="103">
        <v>1335</v>
      </c>
      <c r="E473" s="103">
        <v>2098</v>
      </c>
      <c r="F473" s="104">
        <v>1322</v>
      </c>
    </row>
    <row r="474" spans="1:6" x14ac:dyDescent="0.3">
      <c r="A474" s="7"/>
      <c r="B474" s="102" t="s">
        <v>265</v>
      </c>
      <c r="C474" s="102" t="s">
        <v>285</v>
      </c>
      <c r="D474" s="103">
        <v>702</v>
      </c>
      <c r="E474" s="103">
        <v>1162</v>
      </c>
      <c r="F474" s="104">
        <v>877</v>
      </c>
    </row>
    <row r="475" spans="1:6" x14ac:dyDescent="0.3">
      <c r="A475" s="7"/>
      <c r="B475" s="102" t="s">
        <v>265</v>
      </c>
      <c r="C475" s="102" t="s">
        <v>286</v>
      </c>
      <c r="D475" s="103">
        <v>968</v>
      </c>
      <c r="E475" s="103">
        <v>1101</v>
      </c>
      <c r="F475" s="104">
        <v>797</v>
      </c>
    </row>
    <row r="476" spans="1:6" x14ac:dyDescent="0.3">
      <c r="A476" s="7"/>
      <c r="B476" s="102" t="s">
        <v>265</v>
      </c>
      <c r="C476" s="102" t="s">
        <v>287</v>
      </c>
      <c r="D476" s="103">
        <v>1664</v>
      </c>
      <c r="E476" s="103">
        <v>2069</v>
      </c>
      <c r="F476" s="104">
        <v>1710</v>
      </c>
    </row>
    <row r="477" spans="1:6" x14ac:dyDescent="0.3">
      <c r="A477" s="7"/>
      <c r="B477" s="102" t="s">
        <v>265</v>
      </c>
      <c r="C477" s="102" t="s">
        <v>288</v>
      </c>
      <c r="D477" s="103">
        <v>624</v>
      </c>
      <c r="E477" s="103">
        <v>770</v>
      </c>
      <c r="F477" s="104">
        <v>746</v>
      </c>
    </row>
    <row r="478" spans="1:6" x14ac:dyDescent="0.3">
      <c r="A478" s="7"/>
      <c r="B478" s="102" t="s">
        <v>265</v>
      </c>
      <c r="C478" s="102" t="s">
        <v>289</v>
      </c>
      <c r="D478" s="103">
        <v>685</v>
      </c>
      <c r="E478" s="103">
        <v>1501</v>
      </c>
      <c r="F478" s="104">
        <v>1126</v>
      </c>
    </row>
    <row r="479" spans="1:6" x14ac:dyDescent="0.3">
      <c r="A479" s="7"/>
      <c r="B479" s="102" t="s">
        <v>265</v>
      </c>
      <c r="C479" s="102" t="s">
        <v>290</v>
      </c>
      <c r="D479" s="103">
        <v>1248</v>
      </c>
      <c r="E479" s="103">
        <v>1763</v>
      </c>
      <c r="F479" s="104">
        <v>1146</v>
      </c>
    </row>
    <row r="480" spans="1:6" x14ac:dyDescent="0.3">
      <c r="A480" s="7"/>
      <c r="B480" s="102" t="s">
        <v>265</v>
      </c>
      <c r="C480" s="102" t="s">
        <v>291</v>
      </c>
      <c r="D480" s="103">
        <v>1342</v>
      </c>
      <c r="E480" s="103">
        <v>1559</v>
      </c>
      <c r="F480" s="104">
        <v>1307</v>
      </c>
    </row>
    <row r="481" spans="1:6" x14ac:dyDescent="0.3">
      <c r="A481" s="7"/>
      <c r="B481" s="102" t="s">
        <v>265</v>
      </c>
      <c r="C481" s="102" t="s">
        <v>292</v>
      </c>
      <c r="D481" s="103">
        <v>760</v>
      </c>
      <c r="E481" s="103">
        <v>965</v>
      </c>
      <c r="F481" s="104">
        <v>921</v>
      </c>
    </row>
    <row r="482" spans="1:6" x14ac:dyDescent="0.3">
      <c r="A482" s="7"/>
      <c r="B482" s="102" t="s">
        <v>265</v>
      </c>
      <c r="C482" s="102" t="s">
        <v>293</v>
      </c>
      <c r="D482" s="103">
        <v>1187</v>
      </c>
      <c r="E482" s="103">
        <v>1568</v>
      </c>
      <c r="F482" s="104">
        <v>1190</v>
      </c>
    </row>
    <row r="483" spans="1:6" x14ac:dyDescent="0.3">
      <c r="A483" s="7"/>
      <c r="B483" s="102" t="s">
        <v>265</v>
      </c>
      <c r="C483" s="102" t="s">
        <v>294</v>
      </c>
      <c r="D483" s="103">
        <v>0</v>
      </c>
      <c r="E483" s="103">
        <v>0</v>
      </c>
      <c r="F483" s="104">
        <v>277</v>
      </c>
    </row>
    <row r="484" spans="1:6" x14ac:dyDescent="0.3">
      <c r="A484" s="7"/>
      <c r="B484" s="102" t="s">
        <v>265</v>
      </c>
      <c r="C484" s="102" t="s">
        <v>295</v>
      </c>
      <c r="D484" s="103">
        <v>368</v>
      </c>
      <c r="E484" s="103">
        <v>1386</v>
      </c>
      <c r="F484" s="104">
        <v>637</v>
      </c>
    </row>
    <row r="485" spans="1:6" x14ac:dyDescent="0.3">
      <c r="A485" s="7"/>
      <c r="B485" s="102" t="s">
        <v>265</v>
      </c>
      <c r="C485" s="102" t="s">
        <v>296</v>
      </c>
      <c r="D485" s="103">
        <v>317</v>
      </c>
      <c r="E485" s="103">
        <v>1215</v>
      </c>
      <c r="F485" s="104">
        <v>478</v>
      </c>
    </row>
    <row r="486" spans="1:6" x14ac:dyDescent="0.3">
      <c r="A486" s="7"/>
      <c r="B486" s="102" t="s">
        <v>265</v>
      </c>
      <c r="C486" s="102" t="s">
        <v>297</v>
      </c>
      <c r="D486" s="103">
        <v>689</v>
      </c>
      <c r="E486" s="103">
        <v>2544</v>
      </c>
      <c r="F486" s="104">
        <v>1009</v>
      </c>
    </row>
    <row r="487" spans="1:6" x14ac:dyDescent="0.3">
      <c r="A487" s="7"/>
      <c r="B487" s="102" t="s">
        <v>265</v>
      </c>
      <c r="C487" s="102" t="s">
        <v>298</v>
      </c>
      <c r="D487" s="103">
        <v>510</v>
      </c>
      <c r="E487" s="103">
        <v>2583</v>
      </c>
      <c r="F487" s="104">
        <v>861</v>
      </c>
    </row>
    <row r="488" spans="1:6" x14ac:dyDescent="0.3">
      <c r="A488" s="7"/>
      <c r="B488" s="102" t="s">
        <v>265</v>
      </c>
      <c r="C488" s="102" t="s">
        <v>299</v>
      </c>
      <c r="D488" s="103">
        <v>257</v>
      </c>
      <c r="E488" s="103">
        <v>1023</v>
      </c>
      <c r="F488" s="104">
        <v>446</v>
      </c>
    </row>
    <row r="489" spans="1:6" x14ac:dyDescent="0.3">
      <c r="A489" s="7"/>
      <c r="B489" s="102" t="s">
        <v>265</v>
      </c>
      <c r="C489" s="102" t="s">
        <v>300</v>
      </c>
      <c r="D489" s="103">
        <v>335</v>
      </c>
      <c r="E489" s="103">
        <v>1225</v>
      </c>
      <c r="F489" s="104">
        <v>520</v>
      </c>
    </row>
    <row r="490" spans="1:6" x14ac:dyDescent="0.3">
      <c r="A490" s="7"/>
      <c r="B490" s="102" t="s">
        <v>265</v>
      </c>
      <c r="C490" s="102" t="s">
        <v>301</v>
      </c>
      <c r="D490" s="103">
        <v>264</v>
      </c>
      <c r="E490" s="103">
        <v>957</v>
      </c>
      <c r="F490" s="104">
        <v>405</v>
      </c>
    </row>
    <row r="491" spans="1:6" x14ac:dyDescent="0.3">
      <c r="A491" s="7"/>
      <c r="B491" s="102" t="s">
        <v>265</v>
      </c>
      <c r="C491" s="102" t="s">
        <v>302</v>
      </c>
      <c r="D491" s="103">
        <v>285</v>
      </c>
      <c r="E491" s="103">
        <v>869</v>
      </c>
      <c r="F491" s="104">
        <v>434</v>
      </c>
    </row>
    <row r="492" spans="1:6" x14ac:dyDescent="0.3">
      <c r="A492" s="7"/>
      <c r="B492" s="102" t="s">
        <v>265</v>
      </c>
      <c r="C492" s="102" t="s">
        <v>303</v>
      </c>
      <c r="D492" s="103">
        <v>550</v>
      </c>
      <c r="E492" s="103">
        <v>2502</v>
      </c>
      <c r="F492" s="104">
        <v>822</v>
      </c>
    </row>
    <row r="493" spans="1:6" x14ac:dyDescent="0.3">
      <c r="A493" s="7"/>
      <c r="B493" s="102" t="s">
        <v>265</v>
      </c>
      <c r="C493" s="102" t="s">
        <v>304</v>
      </c>
      <c r="D493" s="103">
        <v>266</v>
      </c>
      <c r="E493" s="103">
        <v>1382</v>
      </c>
      <c r="F493" s="104">
        <v>501</v>
      </c>
    </row>
    <row r="494" spans="1:6" x14ac:dyDescent="0.3">
      <c r="A494" s="7"/>
      <c r="B494" s="102" t="s">
        <v>265</v>
      </c>
      <c r="C494" s="102" t="s">
        <v>305</v>
      </c>
      <c r="D494" s="103">
        <v>598</v>
      </c>
      <c r="E494" s="103">
        <v>2107</v>
      </c>
      <c r="F494" s="104">
        <v>1002</v>
      </c>
    </row>
    <row r="495" spans="1:6" x14ac:dyDescent="0.3">
      <c r="A495" s="7"/>
      <c r="B495" s="102" t="s">
        <v>265</v>
      </c>
      <c r="C495" s="102" t="s">
        <v>306</v>
      </c>
      <c r="D495" s="103">
        <v>344</v>
      </c>
      <c r="E495" s="103">
        <v>1641</v>
      </c>
      <c r="F495" s="104">
        <v>765</v>
      </c>
    </row>
    <row r="496" spans="1:6" x14ac:dyDescent="0.3">
      <c r="A496" s="7"/>
      <c r="B496" s="102" t="s">
        <v>265</v>
      </c>
      <c r="C496" s="102" t="s">
        <v>307</v>
      </c>
      <c r="D496" s="103">
        <v>183</v>
      </c>
      <c r="E496" s="103">
        <v>867</v>
      </c>
      <c r="F496" s="104">
        <v>384</v>
      </c>
    </row>
    <row r="497" spans="1:6" x14ac:dyDescent="0.3">
      <c r="A497" s="7"/>
      <c r="B497" s="102" t="s">
        <v>265</v>
      </c>
      <c r="C497" s="102" t="s">
        <v>308</v>
      </c>
      <c r="D497" s="103">
        <v>302</v>
      </c>
      <c r="E497" s="103">
        <v>1326</v>
      </c>
      <c r="F497" s="104">
        <v>586</v>
      </c>
    </row>
    <row r="498" spans="1:6" x14ac:dyDescent="0.3">
      <c r="A498" s="7"/>
      <c r="B498" s="102" t="s">
        <v>265</v>
      </c>
      <c r="C498" s="102" t="s">
        <v>309</v>
      </c>
      <c r="D498" s="103">
        <v>177</v>
      </c>
      <c r="E498" s="103">
        <v>823</v>
      </c>
      <c r="F498" s="104">
        <v>548</v>
      </c>
    </row>
    <row r="499" spans="1:6" x14ac:dyDescent="0.3">
      <c r="A499" s="7"/>
      <c r="B499" s="102" t="s">
        <v>265</v>
      </c>
      <c r="C499" s="102" t="s">
        <v>310</v>
      </c>
      <c r="D499" s="103">
        <v>285</v>
      </c>
      <c r="E499" s="103">
        <v>1249</v>
      </c>
      <c r="F499" s="104">
        <v>533</v>
      </c>
    </row>
    <row r="500" spans="1:6" x14ac:dyDescent="0.3">
      <c r="A500" s="7"/>
      <c r="B500" s="102" t="s">
        <v>265</v>
      </c>
      <c r="C500" s="102" t="s">
        <v>311</v>
      </c>
      <c r="D500" s="103">
        <v>236</v>
      </c>
      <c r="E500" s="103">
        <v>1162</v>
      </c>
      <c r="F500" s="104">
        <v>402</v>
      </c>
    </row>
    <row r="501" spans="1:6" x14ac:dyDescent="0.3">
      <c r="A501" s="7"/>
      <c r="B501" s="102" t="s">
        <v>265</v>
      </c>
      <c r="C501" s="102" t="s">
        <v>312</v>
      </c>
      <c r="D501" s="103">
        <v>293</v>
      </c>
      <c r="E501" s="103">
        <v>1016</v>
      </c>
      <c r="F501" s="104">
        <v>585</v>
      </c>
    </row>
    <row r="502" spans="1:6" x14ac:dyDescent="0.3">
      <c r="A502" s="7"/>
      <c r="B502" s="102" t="s">
        <v>265</v>
      </c>
      <c r="C502" s="102" t="s">
        <v>313</v>
      </c>
      <c r="D502" s="103">
        <v>242</v>
      </c>
      <c r="E502" s="103">
        <v>1363</v>
      </c>
      <c r="F502" s="104">
        <v>428</v>
      </c>
    </row>
    <row r="503" spans="1:6" x14ac:dyDescent="0.3">
      <c r="A503" s="7"/>
      <c r="B503" s="102" t="s">
        <v>265</v>
      </c>
      <c r="C503" s="102" t="s">
        <v>314</v>
      </c>
      <c r="D503" s="103">
        <v>248</v>
      </c>
      <c r="E503" s="103">
        <v>1398</v>
      </c>
      <c r="F503" s="104">
        <v>476</v>
      </c>
    </row>
    <row r="504" spans="1:6" x14ac:dyDescent="0.3">
      <c r="A504" s="7"/>
      <c r="B504" s="102" t="s">
        <v>265</v>
      </c>
      <c r="C504" s="102" t="s">
        <v>315</v>
      </c>
      <c r="D504" s="103">
        <v>292</v>
      </c>
      <c r="E504" s="103">
        <v>1380</v>
      </c>
      <c r="F504" s="104">
        <v>456</v>
      </c>
    </row>
    <row r="505" spans="1:6" x14ac:dyDescent="0.3">
      <c r="A505" s="7"/>
      <c r="B505" s="102" t="s">
        <v>265</v>
      </c>
      <c r="C505" s="102" t="s">
        <v>316</v>
      </c>
      <c r="D505" s="103">
        <v>196</v>
      </c>
      <c r="E505" s="103">
        <v>1238</v>
      </c>
      <c r="F505" s="104">
        <v>493</v>
      </c>
    </row>
    <row r="506" spans="1:6" x14ac:dyDescent="0.3">
      <c r="A506" s="7"/>
      <c r="B506" s="102" t="s">
        <v>265</v>
      </c>
      <c r="C506" s="102" t="s">
        <v>317</v>
      </c>
      <c r="D506" s="103">
        <v>432</v>
      </c>
      <c r="E506" s="103">
        <v>1216</v>
      </c>
      <c r="F506" s="104">
        <v>552</v>
      </c>
    </row>
    <row r="507" spans="1:6" x14ac:dyDescent="0.3">
      <c r="A507" s="7"/>
      <c r="B507" s="102" t="s">
        <v>265</v>
      </c>
      <c r="C507" s="102" t="s">
        <v>318</v>
      </c>
      <c r="D507" s="103">
        <v>420</v>
      </c>
      <c r="E507" s="103">
        <v>1581</v>
      </c>
      <c r="F507" s="104">
        <v>525</v>
      </c>
    </row>
    <row r="508" spans="1:6" x14ac:dyDescent="0.3">
      <c r="A508" s="7"/>
      <c r="B508" s="102" t="s">
        <v>265</v>
      </c>
      <c r="C508" s="102" t="s">
        <v>319</v>
      </c>
      <c r="D508" s="103">
        <v>398</v>
      </c>
      <c r="E508" s="103">
        <v>1759</v>
      </c>
      <c r="F508" s="104">
        <v>682</v>
      </c>
    </row>
    <row r="509" spans="1:6" x14ac:dyDescent="0.3">
      <c r="A509" s="7"/>
      <c r="B509" s="102" t="s">
        <v>265</v>
      </c>
      <c r="C509" s="102" t="s">
        <v>320</v>
      </c>
      <c r="D509" s="103">
        <v>128</v>
      </c>
      <c r="E509" s="103">
        <v>791</v>
      </c>
      <c r="F509" s="104">
        <v>242</v>
      </c>
    </row>
    <row r="510" spans="1:6" x14ac:dyDescent="0.3">
      <c r="A510" s="7"/>
      <c r="B510" s="102" t="s">
        <v>265</v>
      </c>
      <c r="C510" s="102" t="s">
        <v>321</v>
      </c>
      <c r="D510" s="103">
        <v>225</v>
      </c>
      <c r="E510" s="103">
        <v>935</v>
      </c>
      <c r="F510" s="104">
        <v>432</v>
      </c>
    </row>
    <row r="511" spans="1:6" x14ac:dyDescent="0.3">
      <c r="A511" s="7"/>
      <c r="B511" s="102" t="s">
        <v>265</v>
      </c>
      <c r="C511" s="102" t="s">
        <v>322</v>
      </c>
      <c r="D511" s="103">
        <v>1358</v>
      </c>
      <c r="E511" s="103">
        <v>2231</v>
      </c>
      <c r="F511" s="104">
        <v>1391</v>
      </c>
    </row>
    <row r="512" spans="1:6" x14ac:dyDescent="0.3">
      <c r="A512" s="7"/>
      <c r="B512" s="102" t="s">
        <v>265</v>
      </c>
      <c r="C512" s="102" t="s">
        <v>323</v>
      </c>
      <c r="D512" s="103">
        <v>1345</v>
      </c>
      <c r="E512" s="103">
        <v>1791</v>
      </c>
      <c r="F512" s="104">
        <v>1460</v>
      </c>
    </row>
    <row r="513" spans="1:6" x14ac:dyDescent="0.3">
      <c r="A513" s="7"/>
      <c r="B513" s="102" t="s">
        <v>265</v>
      </c>
      <c r="C513" s="102" t="s">
        <v>324</v>
      </c>
      <c r="D513" s="103">
        <v>769</v>
      </c>
      <c r="E513" s="103">
        <v>1948</v>
      </c>
      <c r="F513" s="104">
        <v>1011</v>
      </c>
    </row>
    <row r="514" spans="1:6" x14ac:dyDescent="0.3">
      <c r="A514" s="7"/>
      <c r="B514" s="102" t="s">
        <v>265</v>
      </c>
      <c r="C514" s="102" t="s">
        <v>325</v>
      </c>
      <c r="D514" s="103">
        <v>560</v>
      </c>
      <c r="E514" s="103">
        <v>1835</v>
      </c>
      <c r="F514" s="104">
        <v>642</v>
      </c>
    </row>
    <row r="515" spans="1:6" x14ac:dyDescent="0.3">
      <c r="A515" s="7"/>
      <c r="B515" s="102" t="s">
        <v>265</v>
      </c>
      <c r="C515" s="102" t="s">
        <v>326</v>
      </c>
      <c r="D515" s="103">
        <v>836</v>
      </c>
      <c r="E515" s="103">
        <v>2245</v>
      </c>
      <c r="F515" s="104">
        <v>861</v>
      </c>
    </row>
    <row r="516" spans="1:6" x14ac:dyDescent="0.3">
      <c r="A516" s="7"/>
      <c r="B516" s="102" t="s">
        <v>265</v>
      </c>
      <c r="C516" s="102" t="s">
        <v>327</v>
      </c>
      <c r="D516" s="103">
        <v>587</v>
      </c>
      <c r="E516" s="103">
        <v>1471</v>
      </c>
      <c r="F516" s="104">
        <v>623</v>
      </c>
    </row>
    <row r="517" spans="1:6" x14ac:dyDescent="0.3">
      <c r="A517" s="7"/>
      <c r="B517" s="102" t="s">
        <v>265</v>
      </c>
      <c r="C517" s="102" t="s">
        <v>328</v>
      </c>
      <c r="D517" s="103">
        <v>774</v>
      </c>
      <c r="E517" s="103">
        <v>1403</v>
      </c>
      <c r="F517" s="104">
        <v>1085</v>
      </c>
    </row>
    <row r="518" spans="1:6" x14ac:dyDescent="0.3">
      <c r="A518" s="7"/>
      <c r="B518" s="102" t="s">
        <v>265</v>
      </c>
      <c r="C518" s="102" t="s">
        <v>329</v>
      </c>
      <c r="D518" s="103">
        <v>757</v>
      </c>
      <c r="E518" s="103">
        <v>1203</v>
      </c>
      <c r="F518" s="104">
        <v>1175</v>
      </c>
    </row>
    <row r="519" spans="1:6" x14ac:dyDescent="0.3">
      <c r="A519" s="7"/>
      <c r="B519" s="102" t="s">
        <v>265</v>
      </c>
      <c r="C519" s="102" t="s">
        <v>330</v>
      </c>
      <c r="D519" s="103">
        <v>591</v>
      </c>
      <c r="E519" s="103">
        <v>1439</v>
      </c>
      <c r="F519" s="104">
        <v>858</v>
      </c>
    </row>
    <row r="520" spans="1:6" x14ac:dyDescent="0.3">
      <c r="A520" s="7"/>
      <c r="B520" s="102" t="s">
        <v>265</v>
      </c>
      <c r="C520" s="102" t="s">
        <v>331</v>
      </c>
      <c r="D520" s="103">
        <v>457</v>
      </c>
      <c r="E520" s="103">
        <v>1161</v>
      </c>
      <c r="F520" s="104">
        <v>594</v>
      </c>
    </row>
    <row r="521" spans="1:6" x14ac:dyDescent="0.3">
      <c r="A521" s="7"/>
      <c r="B521" s="102" t="s">
        <v>265</v>
      </c>
      <c r="C521" s="102" t="s">
        <v>332</v>
      </c>
      <c r="D521" s="103">
        <v>494</v>
      </c>
      <c r="E521" s="103">
        <v>1585</v>
      </c>
      <c r="F521" s="104">
        <v>705</v>
      </c>
    </row>
    <row r="522" spans="1:6" x14ac:dyDescent="0.3">
      <c r="A522" s="7"/>
      <c r="B522" s="102" t="s">
        <v>265</v>
      </c>
      <c r="C522" s="102" t="s">
        <v>333</v>
      </c>
      <c r="D522" s="103">
        <v>914</v>
      </c>
      <c r="E522" s="103">
        <v>1727</v>
      </c>
      <c r="F522" s="104">
        <v>1308</v>
      </c>
    </row>
    <row r="523" spans="1:6" x14ac:dyDescent="0.3">
      <c r="A523" s="7"/>
      <c r="B523" s="102" t="s">
        <v>265</v>
      </c>
      <c r="C523" s="102" t="s">
        <v>334</v>
      </c>
      <c r="D523" s="103">
        <v>581</v>
      </c>
      <c r="E523" s="103">
        <v>1448</v>
      </c>
      <c r="F523" s="104">
        <v>885</v>
      </c>
    </row>
    <row r="524" spans="1:6" x14ac:dyDescent="0.3">
      <c r="A524" s="7"/>
      <c r="B524" s="102" t="s">
        <v>265</v>
      </c>
      <c r="C524" s="102" t="s">
        <v>335</v>
      </c>
      <c r="D524" s="103">
        <v>31</v>
      </c>
      <c r="E524" s="103">
        <v>0</v>
      </c>
      <c r="F524" s="104">
        <v>78</v>
      </c>
    </row>
    <row r="525" spans="1:6" x14ac:dyDescent="0.3">
      <c r="A525" s="7"/>
      <c r="B525" s="102" t="s">
        <v>265</v>
      </c>
      <c r="C525" s="102" t="s">
        <v>336</v>
      </c>
      <c r="D525" s="103">
        <v>92</v>
      </c>
      <c r="E525" s="103">
        <v>233</v>
      </c>
      <c r="F525" s="104">
        <v>494</v>
      </c>
    </row>
    <row r="526" spans="1:6" x14ac:dyDescent="0.3">
      <c r="A526" s="7"/>
      <c r="B526" s="102" t="s">
        <v>265</v>
      </c>
      <c r="C526" s="102" t="s">
        <v>337</v>
      </c>
      <c r="D526" s="103">
        <v>486</v>
      </c>
      <c r="E526" s="103">
        <v>1176</v>
      </c>
      <c r="F526" s="104">
        <v>400</v>
      </c>
    </row>
    <row r="527" spans="1:6" x14ac:dyDescent="0.3">
      <c r="A527" s="7"/>
      <c r="B527" s="102" t="s">
        <v>265</v>
      </c>
      <c r="C527" s="102" t="s">
        <v>338</v>
      </c>
      <c r="D527" s="103">
        <v>440</v>
      </c>
      <c r="E527" s="103">
        <v>874</v>
      </c>
      <c r="F527" s="104">
        <v>803</v>
      </c>
    </row>
    <row r="528" spans="1:6" x14ac:dyDescent="0.3">
      <c r="A528" s="7"/>
      <c r="B528" s="102" t="s">
        <v>265</v>
      </c>
      <c r="C528" s="102" t="s">
        <v>339</v>
      </c>
      <c r="D528" s="103">
        <v>127</v>
      </c>
      <c r="E528" s="103">
        <v>695</v>
      </c>
      <c r="F528" s="104">
        <v>440</v>
      </c>
    </row>
    <row r="529" spans="1:6" x14ac:dyDescent="0.3">
      <c r="A529" s="7"/>
      <c r="B529" s="102" t="s">
        <v>265</v>
      </c>
      <c r="C529" s="102" t="s">
        <v>340</v>
      </c>
      <c r="D529" s="103">
        <v>257</v>
      </c>
      <c r="E529" s="103">
        <v>1367</v>
      </c>
      <c r="F529" s="104">
        <v>544</v>
      </c>
    </row>
    <row r="530" spans="1:6" x14ac:dyDescent="0.3">
      <c r="A530" s="7"/>
      <c r="B530" s="102" t="s">
        <v>265</v>
      </c>
      <c r="C530" s="102" t="s">
        <v>341</v>
      </c>
      <c r="D530" s="103">
        <v>399</v>
      </c>
      <c r="E530" s="103">
        <v>1238</v>
      </c>
      <c r="F530" s="104">
        <v>622</v>
      </c>
    </row>
    <row r="531" spans="1:6" x14ac:dyDescent="0.3">
      <c r="A531" s="7"/>
      <c r="B531" s="102" t="s">
        <v>265</v>
      </c>
      <c r="C531" s="102" t="s">
        <v>342</v>
      </c>
      <c r="D531" s="103">
        <v>470</v>
      </c>
      <c r="E531" s="103">
        <v>1609</v>
      </c>
      <c r="F531" s="104">
        <v>662</v>
      </c>
    </row>
    <row r="532" spans="1:6" x14ac:dyDescent="0.3">
      <c r="A532" s="7"/>
      <c r="B532" s="102" t="s">
        <v>265</v>
      </c>
      <c r="C532" s="102" t="s">
        <v>343</v>
      </c>
      <c r="D532" s="103">
        <v>651</v>
      </c>
      <c r="E532" s="103">
        <v>2120</v>
      </c>
      <c r="F532" s="104">
        <v>824</v>
      </c>
    </row>
    <row r="533" spans="1:6" x14ac:dyDescent="0.3">
      <c r="A533" s="7"/>
      <c r="B533" s="102" t="s">
        <v>265</v>
      </c>
      <c r="C533" s="102" t="s">
        <v>344</v>
      </c>
      <c r="D533" s="103">
        <v>757</v>
      </c>
      <c r="E533" s="103">
        <v>2498</v>
      </c>
      <c r="F533" s="104">
        <v>846</v>
      </c>
    </row>
    <row r="534" spans="1:6" x14ac:dyDescent="0.3">
      <c r="A534" s="7"/>
      <c r="B534" s="102" t="s">
        <v>265</v>
      </c>
      <c r="C534" s="102" t="s">
        <v>345</v>
      </c>
      <c r="D534" s="103">
        <v>526</v>
      </c>
      <c r="E534" s="103">
        <v>1902</v>
      </c>
      <c r="F534" s="104">
        <v>743</v>
      </c>
    </row>
    <row r="535" spans="1:6" x14ac:dyDescent="0.3">
      <c r="A535" s="7"/>
      <c r="B535" s="102" t="s">
        <v>265</v>
      </c>
      <c r="C535" s="102" t="s">
        <v>346</v>
      </c>
      <c r="D535" s="103">
        <v>196</v>
      </c>
      <c r="E535" s="103">
        <v>994</v>
      </c>
      <c r="F535" s="104">
        <v>477</v>
      </c>
    </row>
    <row r="536" spans="1:6" x14ac:dyDescent="0.3">
      <c r="A536" s="7"/>
      <c r="B536" s="102" t="s">
        <v>265</v>
      </c>
      <c r="C536" s="102" t="s">
        <v>347</v>
      </c>
      <c r="D536" s="103">
        <v>260</v>
      </c>
      <c r="E536" s="103">
        <v>1010</v>
      </c>
      <c r="F536" s="104">
        <v>575</v>
      </c>
    </row>
    <row r="537" spans="1:6" x14ac:dyDescent="0.3">
      <c r="A537" s="7"/>
      <c r="B537" s="102" t="s">
        <v>265</v>
      </c>
      <c r="C537" s="102" t="s">
        <v>348</v>
      </c>
      <c r="D537" s="103">
        <v>192</v>
      </c>
      <c r="E537" s="103">
        <v>899</v>
      </c>
      <c r="F537" s="104">
        <v>369</v>
      </c>
    </row>
    <row r="538" spans="1:6" x14ac:dyDescent="0.3">
      <c r="A538" s="7"/>
      <c r="B538" s="102" t="s">
        <v>265</v>
      </c>
      <c r="C538" s="102" t="s">
        <v>349</v>
      </c>
      <c r="D538" s="103">
        <v>177</v>
      </c>
      <c r="E538" s="103">
        <v>284</v>
      </c>
      <c r="F538" s="104">
        <v>174</v>
      </c>
    </row>
    <row r="539" spans="1:6" x14ac:dyDescent="0.3">
      <c r="A539" s="7"/>
      <c r="B539" s="102" t="s">
        <v>265</v>
      </c>
      <c r="C539" s="102" t="s">
        <v>350</v>
      </c>
      <c r="D539" s="103">
        <v>741</v>
      </c>
      <c r="E539" s="103">
        <v>1781</v>
      </c>
      <c r="F539" s="104">
        <v>1028</v>
      </c>
    </row>
    <row r="540" spans="1:6" x14ac:dyDescent="0.3">
      <c r="A540" s="7"/>
      <c r="B540" s="102" t="s">
        <v>265</v>
      </c>
      <c r="C540" s="102" t="s">
        <v>351</v>
      </c>
      <c r="D540" s="103">
        <v>174</v>
      </c>
      <c r="E540" s="103">
        <v>773</v>
      </c>
      <c r="F540" s="104">
        <v>237</v>
      </c>
    </row>
    <row r="541" spans="1:6" x14ac:dyDescent="0.3">
      <c r="A541" s="7"/>
      <c r="B541" s="102" t="s">
        <v>265</v>
      </c>
      <c r="C541" s="102" t="s">
        <v>352</v>
      </c>
      <c r="D541" s="103">
        <v>94</v>
      </c>
      <c r="E541" s="103">
        <v>769</v>
      </c>
      <c r="F541" s="104">
        <v>228</v>
      </c>
    </row>
    <row r="542" spans="1:6" x14ac:dyDescent="0.3">
      <c r="A542" s="7"/>
      <c r="B542" s="102" t="s">
        <v>265</v>
      </c>
      <c r="C542" s="102" t="s">
        <v>353</v>
      </c>
      <c r="D542" s="103">
        <v>197</v>
      </c>
      <c r="E542" s="103">
        <v>837</v>
      </c>
      <c r="F542" s="104">
        <v>434</v>
      </c>
    </row>
    <row r="543" spans="1:6" x14ac:dyDescent="0.3">
      <c r="A543" s="7"/>
      <c r="B543" s="102" t="s">
        <v>265</v>
      </c>
      <c r="C543" s="102" t="s">
        <v>354</v>
      </c>
      <c r="D543" s="103">
        <v>318</v>
      </c>
      <c r="E543" s="103">
        <v>1120</v>
      </c>
      <c r="F543" s="104">
        <v>444</v>
      </c>
    </row>
    <row r="544" spans="1:6" x14ac:dyDescent="0.3">
      <c r="A544" s="7"/>
      <c r="B544" s="102" t="s">
        <v>265</v>
      </c>
      <c r="C544" s="102" t="s">
        <v>355</v>
      </c>
      <c r="D544" s="103">
        <v>82</v>
      </c>
      <c r="E544" s="103">
        <v>723</v>
      </c>
      <c r="F544" s="104">
        <v>204</v>
      </c>
    </row>
    <row r="545" spans="1:6" x14ac:dyDescent="0.3">
      <c r="A545" s="7"/>
      <c r="B545" s="102" t="s">
        <v>265</v>
      </c>
      <c r="C545" s="102" t="s">
        <v>356</v>
      </c>
      <c r="D545" s="103">
        <v>206</v>
      </c>
      <c r="E545" s="103">
        <v>550</v>
      </c>
      <c r="F545" s="104">
        <v>229</v>
      </c>
    </row>
    <row r="546" spans="1:6" x14ac:dyDescent="0.3">
      <c r="A546" s="7"/>
      <c r="B546" s="102" t="s">
        <v>265</v>
      </c>
      <c r="C546" s="102" t="s">
        <v>357</v>
      </c>
      <c r="D546" s="103">
        <v>390</v>
      </c>
      <c r="E546" s="103">
        <v>1297</v>
      </c>
      <c r="F546" s="104">
        <v>456</v>
      </c>
    </row>
    <row r="547" spans="1:6" x14ac:dyDescent="0.3">
      <c r="A547" s="7"/>
      <c r="B547" s="102" t="s">
        <v>265</v>
      </c>
      <c r="C547" s="102" t="s">
        <v>358</v>
      </c>
      <c r="D547" s="103">
        <v>111</v>
      </c>
      <c r="E547" s="103">
        <v>1160</v>
      </c>
      <c r="F547" s="104">
        <v>282</v>
      </c>
    </row>
    <row r="548" spans="1:6" x14ac:dyDescent="0.3">
      <c r="A548" s="7"/>
      <c r="B548" s="102" t="s">
        <v>265</v>
      </c>
      <c r="C548" s="102" t="s">
        <v>359</v>
      </c>
      <c r="D548" s="103">
        <v>522</v>
      </c>
      <c r="E548" s="103">
        <v>1667</v>
      </c>
      <c r="F548" s="104">
        <v>556</v>
      </c>
    </row>
    <row r="549" spans="1:6" x14ac:dyDescent="0.3">
      <c r="A549" s="7"/>
      <c r="B549" s="102" t="s">
        <v>265</v>
      </c>
      <c r="C549" s="102" t="s">
        <v>360</v>
      </c>
      <c r="D549" s="103">
        <v>278</v>
      </c>
      <c r="E549" s="103">
        <v>1091</v>
      </c>
      <c r="F549" s="104">
        <v>505</v>
      </c>
    </row>
    <row r="550" spans="1:6" x14ac:dyDescent="0.3">
      <c r="A550" s="7"/>
      <c r="B550" s="102" t="s">
        <v>265</v>
      </c>
      <c r="C550" s="102" t="s">
        <v>361</v>
      </c>
      <c r="D550" s="103">
        <v>0</v>
      </c>
      <c r="E550" s="103">
        <v>0</v>
      </c>
      <c r="F550" s="104">
        <v>0</v>
      </c>
    </row>
    <row r="551" spans="1:6" x14ac:dyDescent="0.3">
      <c r="A551" s="7"/>
      <c r="B551" s="102" t="s">
        <v>265</v>
      </c>
      <c r="C551" s="102" t="s">
        <v>362</v>
      </c>
      <c r="D551" s="103">
        <v>120</v>
      </c>
      <c r="E551" s="103">
        <v>1335</v>
      </c>
      <c r="F551" s="104">
        <v>289</v>
      </c>
    </row>
    <row r="552" spans="1:6" x14ac:dyDescent="0.3">
      <c r="A552" s="7"/>
      <c r="B552" s="102" t="s">
        <v>265</v>
      </c>
      <c r="C552" s="102" t="s">
        <v>363</v>
      </c>
      <c r="D552" s="103">
        <v>316</v>
      </c>
      <c r="E552" s="103">
        <v>1028</v>
      </c>
      <c r="F552" s="104">
        <v>505</v>
      </c>
    </row>
    <row r="553" spans="1:6" x14ac:dyDescent="0.3">
      <c r="A553" s="7"/>
      <c r="B553" s="102" t="s">
        <v>265</v>
      </c>
      <c r="C553" s="102" t="s">
        <v>364</v>
      </c>
      <c r="D553" s="103">
        <v>446</v>
      </c>
      <c r="E553" s="103">
        <v>1763</v>
      </c>
      <c r="F553" s="104">
        <v>527</v>
      </c>
    </row>
    <row r="554" spans="1:6" x14ac:dyDescent="0.3">
      <c r="A554" s="7"/>
      <c r="B554" s="102" t="s">
        <v>265</v>
      </c>
      <c r="C554" s="102" t="s">
        <v>365</v>
      </c>
      <c r="D554" s="103">
        <v>0</v>
      </c>
      <c r="E554" s="103">
        <v>0</v>
      </c>
      <c r="F554" s="104">
        <v>0</v>
      </c>
    </row>
    <row r="555" spans="1:6" x14ac:dyDescent="0.3">
      <c r="A555" s="7"/>
      <c r="B555" s="102" t="s">
        <v>265</v>
      </c>
      <c r="C555" s="102" t="s">
        <v>366</v>
      </c>
      <c r="D555" s="103">
        <v>254</v>
      </c>
      <c r="E555" s="103">
        <v>642</v>
      </c>
      <c r="F555" s="104">
        <v>308</v>
      </c>
    </row>
    <row r="556" spans="1:6" x14ac:dyDescent="0.3">
      <c r="A556" s="7"/>
      <c r="B556" s="102" t="s">
        <v>265</v>
      </c>
      <c r="C556" s="102" t="s">
        <v>367</v>
      </c>
      <c r="D556" s="103">
        <v>157</v>
      </c>
      <c r="E556" s="103">
        <v>440</v>
      </c>
      <c r="F556" s="104">
        <v>436</v>
      </c>
    </row>
    <row r="557" spans="1:6" x14ac:dyDescent="0.3">
      <c r="A557" s="7"/>
      <c r="B557" s="102" t="s">
        <v>265</v>
      </c>
      <c r="C557" s="102" t="s">
        <v>368</v>
      </c>
      <c r="D557" s="103">
        <v>788</v>
      </c>
      <c r="E557" s="103">
        <v>988</v>
      </c>
      <c r="F557" s="104">
        <v>673</v>
      </c>
    </row>
    <row r="558" spans="1:6" x14ac:dyDescent="0.3">
      <c r="A558" s="7"/>
      <c r="B558" s="102" t="s">
        <v>265</v>
      </c>
      <c r="C558" s="102" t="s">
        <v>369</v>
      </c>
      <c r="D558" s="103">
        <v>398</v>
      </c>
      <c r="E558" s="103">
        <v>454</v>
      </c>
      <c r="F558" s="104">
        <v>333</v>
      </c>
    </row>
    <row r="559" spans="1:6" x14ac:dyDescent="0.3">
      <c r="A559" s="7"/>
      <c r="B559" s="102" t="s">
        <v>265</v>
      </c>
      <c r="C559" s="102" t="s">
        <v>370</v>
      </c>
      <c r="D559" s="103">
        <v>796</v>
      </c>
      <c r="E559" s="103">
        <v>912</v>
      </c>
      <c r="F559" s="104">
        <v>687</v>
      </c>
    </row>
    <row r="560" spans="1:6" x14ac:dyDescent="0.3">
      <c r="A560" s="7"/>
      <c r="B560" s="102" t="s">
        <v>265</v>
      </c>
      <c r="C560" s="102" t="s">
        <v>371</v>
      </c>
      <c r="D560" s="103">
        <v>633</v>
      </c>
      <c r="E560" s="103">
        <v>1349</v>
      </c>
      <c r="F560" s="104">
        <v>564</v>
      </c>
    </row>
    <row r="561" spans="1:6" x14ac:dyDescent="0.3">
      <c r="A561" s="7"/>
      <c r="B561" s="102" t="s">
        <v>265</v>
      </c>
      <c r="C561" s="102" t="s">
        <v>372</v>
      </c>
      <c r="D561" s="103">
        <v>1018</v>
      </c>
      <c r="E561" s="103">
        <v>1622</v>
      </c>
      <c r="F561" s="104">
        <v>826</v>
      </c>
    </row>
    <row r="562" spans="1:6" x14ac:dyDescent="0.3">
      <c r="A562" s="7"/>
      <c r="B562" s="102" t="s">
        <v>265</v>
      </c>
      <c r="C562" s="102" t="s">
        <v>373</v>
      </c>
      <c r="D562" s="103">
        <v>356</v>
      </c>
      <c r="E562" s="103">
        <v>429</v>
      </c>
      <c r="F562" s="104">
        <v>621</v>
      </c>
    </row>
    <row r="563" spans="1:6" x14ac:dyDescent="0.3">
      <c r="A563" s="7"/>
      <c r="B563" s="102" t="s">
        <v>265</v>
      </c>
      <c r="C563" s="102" t="s">
        <v>374</v>
      </c>
      <c r="D563" s="103">
        <v>1173</v>
      </c>
      <c r="E563" s="103">
        <v>1342</v>
      </c>
      <c r="F563" s="104">
        <v>605</v>
      </c>
    </row>
    <row r="564" spans="1:6" x14ac:dyDescent="0.3">
      <c r="A564" s="7"/>
      <c r="B564" s="102" t="s">
        <v>265</v>
      </c>
      <c r="C564" s="102" t="s">
        <v>375</v>
      </c>
      <c r="D564" s="103">
        <v>729</v>
      </c>
      <c r="E564" s="103">
        <v>1085</v>
      </c>
      <c r="F564" s="104">
        <v>838</v>
      </c>
    </row>
    <row r="565" spans="1:6" x14ac:dyDescent="0.3">
      <c r="A565" s="7"/>
      <c r="B565" s="102" t="s">
        <v>265</v>
      </c>
      <c r="C565" s="102" t="s">
        <v>376</v>
      </c>
      <c r="D565" s="103">
        <v>935</v>
      </c>
      <c r="E565" s="103">
        <v>1436</v>
      </c>
      <c r="F565" s="104">
        <v>1237</v>
      </c>
    </row>
    <row r="566" spans="1:6" x14ac:dyDescent="0.3">
      <c r="A566" s="7"/>
      <c r="B566" s="102" t="s">
        <v>265</v>
      </c>
      <c r="C566" s="102" t="s">
        <v>377</v>
      </c>
      <c r="D566" s="103">
        <v>930</v>
      </c>
      <c r="E566" s="103">
        <v>1328</v>
      </c>
      <c r="F566" s="104">
        <v>1024</v>
      </c>
    </row>
    <row r="567" spans="1:6" x14ac:dyDescent="0.3">
      <c r="A567" s="7"/>
      <c r="B567" s="102" t="s">
        <v>265</v>
      </c>
      <c r="C567" s="102" t="s">
        <v>378</v>
      </c>
      <c r="D567" s="103">
        <v>1207</v>
      </c>
      <c r="E567" s="103">
        <v>1863</v>
      </c>
      <c r="F567" s="104">
        <v>1375</v>
      </c>
    </row>
    <row r="568" spans="1:6" x14ac:dyDescent="0.3">
      <c r="A568" s="7"/>
      <c r="B568" s="102" t="s">
        <v>265</v>
      </c>
      <c r="C568" s="102" t="s">
        <v>379</v>
      </c>
      <c r="D568" s="103">
        <v>1089</v>
      </c>
      <c r="E568" s="103">
        <v>1554</v>
      </c>
      <c r="F568" s="104">
        <v>945</v>
      </c>
    </row>
    <row r="569" spans="1:6" x14ac:dyDescent="0.3">
      <c r="A569" s="7"/>
      <c r="B569" s="102" t="s">
        <v>265</v>
      </c>
      <c r="C569" s="102" t="s">
        <v>380</v>
      </c>
      <c r="D569" s="103">
        <v>1179</v>
      </c>
      <c r="E569" s="103">
        <v>1541</v>
      </c>
      <c r="F569" s="104">
        <v>1136</v>
      </c>
    </row>
    <row r="570" spans="1:6" x14ac:dyDescent="0.3">
      <c r="A570" s="7"/>
      <c r="B570" s="102" t="s">
        <v>265</v>
      </c>
      <c r="C570" s="102" t="s">
        <v>381</v>
      </c>
      <c r="D570" s="103">
        <v>646</v>
      </c>
      <c r="E570" s="103">
        <v>1144</v>
      </c>
      <c r="F570" s="104">
        <v>1027</v>
      </c>
    </row>
    <row r="571" spans="1:6" x14ac:dyDescent="0.3">
      <c r="A571" s="7"/>
      <c r="B571" s="102" t="s">
        <v>265</v>
      </c>
      <c r="C571" s="102" t="s">
        <v>382</v>
      </c>
      <c r="D571" s="103">
        <v>689</v>
      </c>
      <c r="E571" s="103">
        <v>1352</v>
      </c>
      <c r="F571" s="104">
        <v>777</v>
      </c>
    </row>
    <row r="572" spans="1:6" x14ac:dyDescent="0.3">
      <c r="A572" s="7"/>
      <c r="B572" s="102" t="s">
        <v>265</v>
      </c>
      <c r="C572" s="102" t="s">
        <v>383</v>
      </c>
      <c r="D572" s="103">
        <v>92</v>
      </c>
      <c r="E572" s="103">
        <v>1393</v>
      </c>
      <c r="F572" s="104">
        <v>295</v>
      </c>
    </row>
    <row r="573" spans="1:6" x14ac:dyDescent="0.3">
      <c r="A573" s="7"/>
      <c r="B573" s="102" t="s">
        <v>265</v>
      </c>
      <c r="C573" s="102" t="s">
        <v>384</v>
      </c>
      <c r="D573" s="103">
        <v>361</v>
      </c>
      <c r="E573" s="103">
        <v>4109</v>
      </c>
      <c r="F573" s="104">
        <v>761</v>
      </c>
    </row>
    <row r="574" spans="1:6" x14ac:dyDescent="0.3">
      <c r="A574" s="7"/>
      <c r="B574" s="102" t="s">
        <v>265</v>
      </c>
      <c r="C574" s="102" t="s">
        <v>385</v>
      </c>
      <c r="D574" s="103">
        <v>148</v>
      </c>
      <c r="E574" s="103">
        <v>1510</v>
      </c>
      <c r="F574" s="104">
        <v>300</v>
      </c>
    </row>
    <row r="575" spans="1:6" x14ac:dyDescent="0.3">
      <c r="A575" s="7"/>
      <c r="B575" s="102" t="s">
        <v>265</v>
      </c>
      <c r="C575" s="102" t="s">
        <v>386</v>
      </c>
      <c r="D575" s="103">
        <v>367</v>
      </c>
      <c r="E575" s="103">
        <v>1942</v>
      </c>
      <c r="F575" s="104">
        <v>817</v>
      </c>
    </row>
    <row r="576" spans="1:6" x14ac:dyDescent="0.3">
      <c r="A576" s="7"/>
      <c r="B576" s="102" t="s">
        <v>265</v>
      </c>
      <c r="C576" s="102" t="s">
        <v>387</v>
      </c>
      <c r="D576" s="103">
        <v>96</v>
      </c>
      <c r="E576" s="103">
        <v>249</v>
      </c>
      <c r="F576" s="104">
        <v>191</v>
      </c>
    </row>
    <row r="577" spans="1:6" x14ac:dyDescent="0.3">
      <c r="A577" s="7"/>
      <c r="B577" s="102" t="s">
        <v>265</v>
      </c>
      <c r="C577" s="102" t="s">
        <v>388</v>
      </c>
      <c r="D577" s="103">
        <v>104</v>
      </c>
      <c r="E577" s="103">
        <v>281</v>
      </c>
      <c r="F577" s="104">
        <v>241</v>
      </c>
    </row>
    <row r="578" spans="1:6" x14ac:dyDescent="0.3">
      <c r="A578" s="7"/>
      <c r="B578" s="102" t="s">
        <v>265</v>
      </c>
      <c r="C578" s="102" t="s">
        <v>389</v>
      </c>
      <c r="D578" s="103">
        <v>152</v>
      </c>
      <c r="E578" s="103">
        <v>225</v>
      </c>
      <c r="F578" s="104">
        <v>215</v>
      </c>
    </row>
    <row r="579" spans="1:6" x14ac:dyDescent="0.3">
      <c r="A579" s="7"/>
      <c r="B579" s="102" t="s">
        <v>265</v>
      </c>
      <c r="C579" s="102" t="s">
        <v>390</v>
      </c>
      <c r="D579" s="103">
        <v>661</v>
      </c>
      <c r="E579" s="103">
        <v>1509</v>
      </c>
      <c r="F579" s="104">
        <v>818</v>
      </c>
    </row>
    <row r="580" spans="1:6" x14ac:dyDescent="0.3">
      <c r="A580" s="7"/>
      <c r="B580" s="102" t="s">
        <v>265</v>
      </c>
      <c r="C580" s="102" t="s">
        <v>391</v>
      </c>
      <c r="D580" s="103">
        <v>417</v>
      </c>
      <c r="E580" s="103">
        <v>591</v>
      </c>
      <c r="F580" s="104">
        <v>414</v>
      </c>
    </row>
    <row r="581" spans="1:6" x14ac:dyDescent="0.3">
      <c r="A581" s="7"/>
      <c r="B581" s="102" t="s">
        <v>265</v>
      </c>
      <c r="C581" s="102" t="s">
        <v>392</v>
      </c>
      <c r="D581" s="103">
        <v>588</v>
      </c>
      <c r="E581" s="103">
        <v>1036</v>
      </c>
      <c r="F581" s="104">
        <v>725</v>
      </c>
    </row>
    <row r="582" spans="1:6" x14ac:dyDescent="0.3">
      <c r="A582" s="7"/>
      <c r="B582" s="102" t="s">
        <v>265</v>
      </c>
      <c r="C582" s="102" t="s">
        <v>393</v>
      </c>
      <c r="D582" s="103">
        <v>99</v>
      </c>
      <c r="E582" s="103">
        <v>566</v>
      </c>
      <c r="F582" s="104">
        <v>200</v>
      </c>
    </row>
    <row r="583" spans="1:6" x14ac:dyDescent="0.3">
      <c r="A583" s="7"/>
      <c r="B583" s="102" t="s">
        <v>265</v>
      </c>
      <c r="C583" s="102" t="s">
        <v>394</v>
      </c>
      <c r="D583" s="103">
        <v>1113</v>
      </c>
      <c r="E583" s="103">
        <v>1539</v>
      </c>
      <c r="F583" s="104">
        <v>1209</v>
      </c>
    </row>
    <row r="584" spans="1:6" x14ac:dyDescent="0.3">
      <c r="A584" s="7"/>
      <c r="B584" s="102" t="s">
        <v>265</v>
      </c>
      <c r="C584" s="102" t="s">
        <v>395</v>
      </c>
      <c r="D584" s="103">
        <v>1462</v>
      </c>
      <c r="E584" s="103">
        <v>1993</v>
      </c>
      <c r="F584" s="104">
        <v>1444</v>
      </c>
    </row>
    <row r="585" spans="1:6" x14ac:dyDescent="0.3">
      <c r="A585" s="7"/>
      <c r="B585" s="102" t="s">
        <v>265</v>
      </c>
      <c r="C585" s="102" t="s">
        <v>396</v>
      </c>
      <c r="D585" s="103">
        <v>1094</v>
      </c>
      <c r="E585" s="103">
        <v>1924</v>
      </c>
      <c r="F585" s="104">
        <v>1466</v>
      </c>
    </row>
    <row r="586" spans="1:6" x14ac:dyDescent="0.3">
      <c r="A586" s="7"/>
      <c r="B586" s="102" t="s">
        <v>265</v>
      </c>
      <c r="C586" s="102" t="s">
        <v>397</v>
      </c>
      <c r="D586" s="103">
        <v>924</v>
      </c>
      <c r="E586" s="103">
        <v>1799</v>
      </c>
      <c r="F586" s="104">
        <v>1269</v>
      </c>
    </row>
    <row r="587" spans="1:6" x14ac:dyDescent="0.3">
      <c r="A587" s="7"/>
      <c r="B587" s="102" t="s">
        <v>265</v>
      </c>
      <c r="C587" s="102" t="s">
        <v>398</v>
      </c>
      <c r="D587" s="103">
        <v>0</v>
      </c>
      <c r="E587" s="103">
        <v>0</v>
      </c>
      <c r="F587" s="104">
        <v>0</v>
      </c>
    </row>
    <row r="588" spans="1:6" x14ac:dyDescent="0.3">
      <c r="A588" s="7"/>
      <c r="B588" s="102" t="s">
        <v>265</v>
      </c>
      <c r="C588" s="102" t="s">
        <v>399</v>
      </c>
      <c r="D588" s="103">
        <v>296</v>
      </c>
      <c r="E588" s="103">
        <v>443</v>
      </c>
      <c r="F588" s="104">
        <v>157</v>
      </c>
    </row>
    <row r="589" spans="1:6" x14ac:dyDescent="0.3">
      <c r="A589" s="7"/>
      <c r="B589" s="102" t="s">
        <v>265</v>
      </c>
      <c r="C589" s="102" t="s">
        <v>400</v>
      </c>
      <c r="D589" s="103">
        <v>858</v>
      </c>
      <c r="E589" s="103">
        <v>1562</v>
      </c>
      <c r="F589" s="104">
        <v>832</v>
      </c>
    </row>
    <row r="590" spans="1:6" x14ac:dyDescent="0.3">
      <c r="A590" s="7"/>
      <c r="B590" s="102" t="s">
        <v>265</v>
      </c>
      <c r="C590" s="102" t="s">
        <v>401</v>
      </c>
      <c r="D590" s="103">
        <v>487</v>
      </c>
      <c r="E590" s="103">
        <v>821</v>
      </c>
      <c r="F590" s="104">
        <v>556</v>
      </c>
    </row>
    <row r="591" spans="1:6" x14ac:dyDescent="0.3">
      <c r="A591" s="7"/>
      <c r="B591" s="102" t="s">
        <v>265</v>
      </c>
      <c r="C591" s="102" t="s">
        <v>402</v>
      </c>
      <c r="D591" s="103">
        <v>985</v>
      </c>
      <c r="E591" s="103">
        <v>2100</v>
      </c>
      <c r="F591" s="104">
        <v>1402</v>
      </c>
    </row>
    <row r="592" spans="1:6" x14ac:dyDescent="0.3">
      <c r="A592" s="7"/>
      <c r="B592" s="102" t="s">
        <v>265</v>
      </c>
      <c r="C592" s="102" t="s">
        <v>403</v>
      </c>
      <c r="D592" s="103">
        <v>430</v>
      </c>
      <c r="E592" s="103">
        <v>976</v>
      </c>
      <c r="F592" s="104">
        <v>616</v>
      </c>
    </row>
    <row r="593" spans="1:6" x14ac:dyDescent="0.3">
      <c r="A593" s="7"/>
      <c r="B593" s="102" t="s">
        <v>265</v>
      </c>
      <c r="C593" s="102" t="s">
        <v>404</v>
      </c>
      <c r="D593" s="103">
        <v>11</v>
      </c>
      <c r="E593" s="103">
        <v>4</v>
      </c>
      <c r="F593" s="104">
        <v>351</v>
      </c>
    </row>
    <row r="594" spans="1:6" x14ac:dyDescent="0.3">
      <c r="A594" s="7"/>
      <c r="B594" s="102" t="s">
        <v>265</v>
      </c>
      <c r="C594" s="102" t="s">
        <v>405</v>
      </c>
      <c r="D594" s="103">
        <v>370</v>
      </c>
      <c r="E594" s="103">
        <v>480</v>
      </c>
      <c r="F594" s="104">
        <v>398</v>
      </c>
    </row>
    <row r="595" spans="1:6" x14ac:dyDescent="0.3">
      <c r="A595" s="7"/>
      <c r="B595" s="102" t="s">
        <v>265</v>
      </c>
      <c r="C595" s="102" t="s">
        <v>406</v>
      </c>
      <c r="D595" s="103">
        <v>778</v>
      </c>
      <c r="E595" s="103">
        <v>1343</v>
      </c>
      <c r="F595" s="104">
        <v>1071</v>
      </c>
    </row>
    <row r="596" spans="1:6" x14ac:dyDescent="0.3">
      <c r="A596" s="7"/>
      <c r="B596" s="102" t="s">
        <v>265</v>
      </c>
      <c r="C596" s="102" t="s">
        <v>407</v>
      </c>
      <c r="D596" s="103">
        <v>783</v>
      </c>
      <c r="E596" s="103">
        <v>1429</v>
      </c>
      <c r="F596" s="104">
        <v>1018</v>
      </c>
    </row>
    <row r="597" spans="1:6" x14ac:dyDescent="0.3">
      <c r="A597" s="7"/>
      <c r="B597" s="102" t="s">
        <v>265</v>
      </c>
      <c r="C597" s="102" t="s">
        <v>408</v>
      </c>
      <c r="D597" s="103">
        <v>1376</v>
      </c>
      <c r="E597" s="103">
        <v>2314</v>
      </c>
      <c r="F597" s="104">
        <v>1440</v>
      </c>
    </row>
    <row r="598" spans="1:6" x14ac:dyDescent="0.3">
      <c r="A598" s="7"/>
      <c r="B598" s="102" t="s">
        <v>265</v>
      </c>
      <c r="C598" s="102" t="s">
        <v>409</v>
      </c>
      <c r="D598" s="103">
        <v>717</v>
      </c>
      <c r="E598" s="103">
        <v>1732</v>
      </c>
      <c r="F598" s="104">
        <v>1623</v>
      </c>
    </row>
    <row r="599" spans="1:6" x14ac:dyDescent="0.3">
      <c r="A599" s="7"/>
      <c r="B599" s="102" t="s">
        <v>265</v>
      </c>
      <c r="C599" s="102" t="s">
        <v>410</v>
      </c>
      <c r="D599" s="103">
        <v>301</v>
      </c>
      <c r="E599" s="103">
        <v>720</v>
      </c>
      <c r="F599" s="104">
        <v>629</v>
      </c>
    </row>
    <row r="600" spans="1:6" x14ac:dyDescent="0.3">
      <c r="A600" s="7"/>
      <c r="B600" s="102" t="s">
        <v>265</v>
      </c>
      <c r="C600" s="102" t="s">
        <v>411</v>
      </c>
      <c r="D600" s="103">
        <v>179</v>
      </c>
      <c r="E600" s="103">
        <v>303</v>
      </c>
      <c r="F600" s="104">
        <v>258</v>
      </c>
    </row>
    <row r="601" spans="1:6" x14ac:dyDescent="0.3">
      <c r="A601" s="7"/>
      <c r="B601" s="102" t="s">
        <v>265</v>
      </c>
      <c r="C601" s="102" t="s">
        <v>412</v>
      </c>
      <c r="D601" s="103">
        <v>919</v>
      </c>
      <c r="E601" s="103">
        <v>1445</v>
      </c>
      <c r="F601" s="104">
        <v>1250</v>
      </c>
    </row>
    <row r="602" spans="1:6" x14ac:dyDescent="0.3">
      <c r="A602" s="7"/>
      <c r="B602" s="102" t="s">
        <v>265</v>
      </c>
      <c r="C602" s="102" t="s">
        <v>413</v>
      </c>
      <c r="D602" s="103">
        <v>396</v>
      </c>
      <c r="E602" s="103">
        <v>704</v>
      </c>
      <c r="F602" s="104">
        <v>712</v>
      </c>
    </row>
    <row r="603" spans="1:6" x14ac:dyDescent="0.3">
      <c r="A603" s="7"/>
      <c r="B603" s="102" t="s">
        <v>265</v>
      </c>
      <c r="C603" s="102" t="s">
        <v>414</v>
      </c>
      <c r="D603" s="103">
        <v>387</v>
      </c>
      <c r="E603" s="103">
        <v>735</v>
      </c>
      <c r="F603" s="104">
        <v>677</v>
      </c>
    </row>
    <row r="604" spans="1:6" x14ac:dyDescent="0.3">
      <c r="A604" s="7"/>
      <c r="B604" s="102" t="s">
        <v>265</v>
      </c>
      <c r="C604" s="102" t="s">
        <v>415</v>
      </c>
      <c r="D604" s="103">
        <v>869</v>
      </c>
      <c r="E604" s="103">
        <v>1267</v>
      </c>
      <c r="F604" s="104">
        <v>801</v>
      </c>
    </row>
    <row r="605" spans="1:6" x14ac:dyDescent="0.3">
      <c r="A605" s="7"/>
      <c r="B605" s="102" t="s">
        <v>265</v>
      </c>
      <c r="C605" s="102" t="s">
        <v>416</v>
      </c>
      <c r="D605" s="103">
        <v>1500</v>
      </c>
      <c r="E605" s="103">
        <v>2104</v>
      </c>
      <c r="F605" s="104">
        <v>1570</v>
      </c>
    </row>
    <row r="606" spans="1:6" x14ac:dyDescent="0.3">
      <c r="A606" s="7"/>
      <c r="B606" s="102" t="s">
        <v>265</v>
      </c>
      <c r="C606" s="102" t="s">
        <v>417</v>
      </c>
      <c r="D606" s="103">
        <v>1064</v>
      </c>
      <c r="E606" s="103">
        <v>1509</v>
      </c>
      <c r="F606" s="104">
        <v>1126</v>
      </c>
    </row>
    <row r="607" spans="1:6" x14ac:dyDescent="0.3">
      <c r="A607" s="7"/>
      <c r="B607" s="102" t="s">
        <v>265</v>
      </c>
      <c r="C607" s="102" t="s">
        <v>418</v>
      </c>
      <c r="D607" s="103">
        <v>1272</v>
      </c>
      <c r="E607" s="103">
        <v>2058</v>
      </c>
      <c r="F607" s="104">
        <v>1702</v>
      </c>
    </row>
    <row r="608" spans="1:6" x14ac:dyDescent="0.3">
      <c r="A608" s="7"/>
      <c r="B608" s="102" t="s">
        <v>265</v>
      </c>
      <c r="C608" s="102" t="s">
        <v>419</v>
      </c>
      <c r="D608" s="103">
        <v>916</v>
      </c>
      <c r="E608" s="103">
        <v>1326</v>
      </c>
      <c r="F608" s="104">
        <v>840</v>
      </c>
    </row>
    <row r="609" spans="1:6" x14ac:dyDescent="0.3">
      <c r="A609" s="7"/>
      <c r="B609" s="102" t="s">
        <v>265</v>
      </c>
      <c r="C609" s="102" t="s">
        <v>420</v>
      </c>
      <c r="D609" s="103">
        <v>877</v>
      </c>
      <c r="E609" s="103">
        <v>1498</v>
      </c>
      <c r="F609" s="104">
        <v>1274</v>
      </c>
    </row>
    <row r="610" spans="1:6" x14ac:dyDescent="0.3">
      <c r="A610" s="7"/>
      <c r="B610" s="102" t="s">
        <v>265</v>
      </c>
      <c r="C610" s="102" t="s">
        <v>421</v>
      </c>
      <c r="D610" s="103">
        <v>716</v>
      </c>
      <c r="E610" s="103">
        <v>1119</v>
      </c>
      <c r="F610" s="104">
        <v>837</v>
      </c>
    </row>
    <row r="611" spans="1:6" x14ac:dyDescent="0.3">
      <c r="A611" s="7"/>
      <c r="B611" s="102" t="s">
        <v>265</v>
      </c>
      <c r="C611" s="102" t="s">
        <v>422</v>
      </c>
      <c r="D611" s="103">
        <v>772</v>
      </c>
      <c r="E611" s="103">
        <v>1410</v>
      </c>
      <c r="F611" s="104">
        <v>1199</v>
      </c>
    </row>
    <row r="612" spans="1:6" x14ac:dyDescent="0.3">
      <c r="A612" s="7"/>
      <c r="B612" s="102" t="s">
        <v>265</v>
      </c>
      <c r="C612" s="102" t="s">
        <v>423</v>
      </c>
      <c r="D612" s="103">
        <v>1190</v>
      </c>
      <c r="E612" s="103">
        <v>1969</v>
      </c>
      <c r="F612" s="104">
        <v>1597</v>
      </c>
    </row>
    <row r="614" spans="1:6" ht="18" x14ac:dyDescent="0.35">
      <c r="A614" s="1" t="s">
        <v>539</v>
      </c>
    </row>
    <row r="615" spans="1:6" x14ac:dyDescent="0.3">
      <c r="B615" s="105" t="s">
        <v>424</v>
      </c>
      <c r="C615" s="105" t="s">
        <v>425</v>
      </c>
      <c r="D615" s="105" t="s">
        <v>426</v>
      </c>
      <c r="E615" s="105" t="s">
        <v>427</v>
      </c>
    </row>
    <row r="616" spans="1:6" x14ac:dyDescent="0.3">
      <c r="B616" s="106">
        <v>1</v>
      </c>
      <c r="C616" s="107">
        <v>8000</v>
      </c>
      <c r="D616" s="106" t="s">
        <v>428</v>
      </c>
      <c r="E616" s="106">
        <v>10</v>
      </c>
    </row>
    <row r="617" spans="1:6" x14ac:dyDescent="0.3">
      <c r="B617" s="106">
        <v>2</v>
      </c>
      <c r="C617" s="107">
        <v>11000</v>
      </c>
      <c r="D617" s="106" t="s">
        <v>428</v>
      </c>
      <c r="E617" s="106">
        <v>9</v>
      </c>
    </row>
    <row r="618" spans="1:6" x14ac:dyDescent="0.3">
      <c r="B618" s="106">
        <v>3</v>
      </c>
      <c r="C618" s="107">
        <v>6000</v>
      </c>
      <c r="D618" s="106" t="s">
        <v>429</v>
      </c>
      <c r="E618" s="106">
        <v>5</v>
      </c>
    </row>
    <row r="619" spans="1:6" x14ac:dyDescent="0.3">
      <c r="B619" s="106">
        <v>4</v>
      </c>
      <c r="C619" s="107">
        <v>15000</v>
      </c>
      <c r="D619" s="106" t="s">
        <v>428</v>
      </c>
      <c r="E619" s="106">
        <v>10</v>
      </c>
    </row>
    <row r="620" spans="1:6" x14ac:dyDescent="0.3">
      <c r="B620" s="106">
        <v>5</v>
      </c>
      <c r="C620" s="107">
        <v>10000</v>
      </c>
      <c r="D620" s="106" t="s">
        <v>429</v>
      </c>
      <c r="E620" s="106">
        <v>2</v>
      </c>
    </row>
    <row r="621" spans="1:6" x14ac:dyDescent="0.3">
      <c r="B621" s="106">
        <v>6</v>
      </c>
      <c r="C621" s="107">
        <v>15000</v>
      </c>
      <c r="D621" s="106" t="s">
        <v>428</v>
      </c>
      <c r="E621" s="106">
        <v>5</v>
      </c>
    </row>
    <row r="622" spans="1:6" x14ac:dyDescent="0.3">
      <c r="B622" s="106">
        <v>7</v>
      </c>
      <c r="C622" s="107">
        <v>13000</v>
      </c>
      <c r="D622" s="106" t="s">
        <v>428</v>
      </c>
      <c r="E622" s="106">
        <v>999</v>
      </c>
    </row>
    <row r="623" spans="1:6" x14ac:dyDescent="0.3">
      <c r="B623" s="106">
        <v>8</v>
      </c>
      <c r="C623" s="107">
        <v>8000</v>
      </c>
      <c r="D623" s="106" t="s">
        <v>428</v>
      </c>
      <c r="E623" s="106">
        <v>2</v>
      </c>
    </row>
    <row r="624" spans="1:6" x14ac:dyDescent="0.3">
      <c r="B624" s="106">
        <v>9</v>
      </c>
      <c r="C624" s="107">
        <v>11000</v>
      </c>
      <c r="D624" s="106" t="s">
        <v>429</v>
      </c>
      <c r="E624" s="106">
        <v>5</v>
      </c>
    </row>
    <row r="625" spans="1:8" x14ac:dyDescent="0.3">
      <c r="B625" s="106">
        <v>10</v>
      </c>
      <c r="C625" s="107">
        <v>9000</v>
      </c>
      <c r="D625" s="106" t="s">
        <v>428</v>
      </c>
      <c r="E625" s="106">
        <v>6</v>
      </c>
    </row>
    <row r="628" spans="1:8" ht="15" thickBot="1" x14ac:dyDescent="0.35">
      <c r="B628" s="108" t="s">
        <v>430</v>
      </c>
    </row>
    <row r="629" spans="1:8" ht="15" thickBot="1" x14ac:dyDescent="0.35">
      <c r="A629">
        <v>1</v>
      </c>
      <c r="B629" t="s">
        <v>431</v>
      </c>
      <c r="H629" s="109">
        <f>SUMIF(D616:D625,"Yes",C616:C625)</f>
        <v>79000</v>
      </c>
    </row>
    <row r="630" spans="1:8" ht="15" thickBot="1" x14ac:dyDescent="0.35">
      <c r="A630">
        <v>2</v>
      </c>
      <c r="B630" t="s">
        <v>432</v>
      </c>
      <c r="H630" s="109">
        <f>SUMIF(D616:D625,"No",C616:C625)</f>
        <v>27000</v>
      </c>
    </row>
    <row r="631" spans="1:8" ht="15" thickBot="1" x14ac:dyDescent="0.35"/>
    <row r="632" spans="1:8" ht="15" thickBot="1" x14ac:dyDescent="0.35">
      <c r="A632">
        <v>3</v>
      </c>
      <c r="B632" t="s">
        <v>433</v>
      </c>
      <c r="H632" s="109">
        <f>SUMIF(C616:C625,"&gt;10000",E616:E625)</f>
        <v>1028</v>
      </c>
    </row>
    <row r="633" spans="1:8" ht="15" thickBot="1" x14ac:dyDescent="0.35"/>
    <row r="634" spans="1:8" ht="15" thickBot="1" x14ac:dyDescent="0.35">
      <c r="A634">
        <v>4</v>
      </c>
      <c r="B634" t="s">
        <v>434</v>
      </c>
      <c r="H634" s="109">
        <f>SUMIF(C616:C625,"&gt;10000")</f>
        <v>65000</v>
      </c>
    </row>
    <row r="635" spans="1:8" ht="15" thickBot="1" x14ac:dyDescent="0.35">
      <c r="A635">
        <v>5</v>
      </c>
      <c r="B635" t="s">
        <v>435</v>
      </c>
      <c r="H635" s="109">
        <f>SUMIF(C616:C625,"&lt;9500")</f>
        <v>31000</v>
      </c>
    </row>
    <row r="638" spans="1:8" ht="18" x14ac:dyDescent="0.35">
      <c r="A638" s="1" t="s">
        <v>535</v>
      </c>
    </row>
    <row r="639" spans="1:8" x14ac:dyDescent="0.3">
      <c r="B639" s="110" t="s">
        <v>436</v>
      </c>
    </row>
    <row r="640" spans="1:8" x14ac:dyDescent="0.3">
      <c r="B640" s="111" t="s">
        <v>1</v>
      </c>
      <c r="C640" s="111" t="s">
        <v>437</v>
      </c>
      <c r="D640" s="111" t="s">
        <v>438</v>
      </c>
      <c r="E640" s="111" t="s">
        <v>439</v>
      </c>
    </row>
    <row r="641" spans="1:5" x14ac:dyDescent="0.3">
      <c r="B641" s="112" t="s">
        <v>440</v>
      </c>
      <c r="C641" s="112" t="s">
        <v>441</v>
      </c>
      <c r="D641" s="112" t="s">
        <v>442</v>
      </c>
      <c r="E641" s="112">
        <v>28</v>
      </c>
    </row>
    <row r="642" spans="1:5" x14ac:dyDescent="0.3">
      <c r="B642" s="112" t="s">
        <v>443</v>
      </c>
      <c r="C642" s="112" t="s">
        <v>444</v>
      </c>
      <c r="D642" s="112" t="s">
        <v>445</v>
      </c>
      <c r="E642" s="112">
        <v>8</v>
      </c>
    </row>
    <row r="643" spans="1:5" x14ac:dyDescent="0.3">
      <c r="B643" s="112" t="s">
        <v>446</v>
      </c>
      <c r="C643" s="112" t="s">
        <v>447</v>
      </c>
      <c r="D643" s="112" t="s">
        <v>442</v>
      </c>
      <c r="E643" s="112">
        <v>19</v>
      </c>
    </row>
    <row r="644" spans="1:5" x14ac:dyDescent="0.3">
      <c r="B644" s="112" t="s">
        <v>448</v>
      </c>
      <c r="C644" s="112" t="s">
        <v>449</v>
      </c>
      <c r="D644" s="112" t="s">
        <v>450</v>
      </c>
      <c r="E644" s="112">
        <v>2</v>
      </c>
    </row>
    <row r="645" spans="1:5" x14ac:dyDescent="0.3">
      <c r="B645" s="112" t="s">
        <v>451</v>
      </c>
      <c r="C645" s="112" t="s">
        <v>447</v>
      </c>
      <c r="D645" s="112" t="s">
        <v>452</v>
      </c>
      <c r="E645" s="112">
        <v>5</v>
      </c>
    </row>
    <row r="646" spans="1:5" x14ac:dyDescent="0.3">
      <c r="B646" s="112" t="s">
        <v>453</v>
      </c>
      <c r="C646" s="112" t="s">
        <v>444</v>
      </c>
      <c r="D646" s="112" t="s">
        <v>442</v>
      </c>
      <c r="E646" s="112">
        <v>9</v>
      </c>
    </row>
    <row r="647" spans="1:5" x14ac:dyDescent="0.3">
      <c r="B647" s="112" t="s">
        <v>454</v>
      </c>
      <c r="C647" s="112" t="s">
        <v>447</v>
      </c>
      <c r="D647" s="112" t="s">
        <v>455</v>
      </c>
      <c r="E647" s="112">
        <v>18</v>
      </c>
    </row>
    <row r="648" spans="1:5" x14ac:dyDescent="0.3">
      <c r="B648" s="112" t="s">
        <v>456</v>
      </c>
      <c r="C648" s="112" t="s">
        <v>441</v>
      </c>
      <c r="D648" s="112" t="s">
        <v>442</v>
      </c>
      <c r="E648" s="112">
        <v>11</v>
      </c>
    </row>
    <row r="649" spans="1:5" x14ac:dyDescent="0.3">
      <c r="B649" s="112" t="s">
        <v>457</v>
      </c>
      <c r="C649" s="112" t="s">
        <v>449</v>
      </c>
      <c r="D649" s="112" t="s">
        <v>458</v>
      </c>
      <c r="E649" s="112">
        <v>3</v>
      </c>
    </row>
    <row r="650" spans="1:5" x14ac:dyDescent="0.3">
      <c r="B650" s="112" t="s">
        <v>459</v>
      </c>
      <c r="C650" s="112" t="s">
        <v>444</v>
      </c>
      <c r="D650" s="112" t="s">
        <v>460</v>
      </c>
      <c r="E650" s="112">
        <v>15</v>
      </c>
    </row>
    <row r="652" spans="1:5" x14ac:dyDescent="0.3">
      <c r="B652" s="113" t="s">
        <v>461</v>
      </c>
      <c r="E652" s="114"/>
    </row>
    <row r="654" spans="1:5" x14ac:dyDescent="0.3">
      <c r="A654" s="115">
        <v>1</v>
      </c>
      <c r="B654" s="116" t="s">
        <v>462</v>
      </c>
    </row>
    <row r="655" spans="1:5" x14ac:dyDescent="0.3">
      <c r="D655" s="117"/>
    </row>
    <row r="656" spans="1:5" x14ac:dyDescent="0.3">
      <c r="B656" s="118" t="s">
        <v>110</v>
      </c>
      <c r="C656" s="117" t="s">
        <v>463</v>
      </c>
    </row>
    <row r="657" spans="1:12" x14ac:dyDescent="0.3">
      <c r="C657" s="119">
        <f>SUMIF(D641:D650,"USA",E641:E650)</f>
        <v>67</v>
      </c>
    </row>
    <row r="658" spans="1:12" x14ac:dyDescent="0.3">
      <c r="A658" s="115">
        <v>2</v>
      </c>
      <c r="B658" s="116" t="s">
        <v>464</v>
      </c>
    </row>
    <row r="659" spans="1:12" x14ac:dyDescent="0.3">
      <c r="D659" s="117"/>
    </row>
    <row r="660" spans="1:12" x14ac:dyDescent="0.3">
      <c r="B660" s="118" t="s">
        <v>110</v>
      </c>
      <c r="C660" s="117" t="s">
        <v>463</v>
      </c>
    </row>
    <row r="661" spans="1:12" x14ac:dyDescent="0.3">
      <c r="C661" s="120">
        <f>SUMIF(C641:C650,"Figure Skating",E641:E650)</f>
        <v>5</v>
      </c>
    </row>
    <row r="662" spans="1:12" x14ac:dyDescent="0.3">
      <c r="A662" s="115">
        <v>3</v>
      </c>
      <c r="B662" s="116" t="s">
        <v>465</v>
      </c>
    </row>
    <row r="663" spans="1:12" x14ac:dyDescent="0.3">
      <c r="D663" s="117"/>
    </row>
    <row r="664" spans="1:12" x14ac:dyDescent="0.3">
      <c r="B664" s="118" t="s">
        <v>110</v>
      </c>
      <c r="C664" s="117" t="s">
        <v>463</v>
      </c>
    </row>
    <row r="665" spans="1:12" x14ac:dyDescent="0.3">
      <c r="C665" s="119">
        <f>SUM(SUMIF(D641:D650,"USA",E641:E650),SUMIF(D641:D650,"Jamaica",E641:E650))</f>
        <v>75</v>
      </c>
    </row>
    <row r="666" spans="1:12" ht="18" x14ac:dyDescent="0.35">
      <c r="A666" s="1" t="s">
        <v>536</v>
      </c>
    </row>
    <row r="667" spans="1:12" x14ac:dyDescent="0.3">
      <c r="A667" t="s">
        <v>466</v>
      </c>
    </row>
    <row r="668" spans="1:12" x14ac:dyDescent="0.3">
      <c r="A668" t="s">
        <v>467</v>
      </c>
      <c r="L668" s="121"/>
    </row>
    <row r="669" spans="1:12" x14ac:dyDescent="0.3">
      <c r="L669" s="121"/>
    </row>
    <row r="670" spans="1:12" x14ac:dyDescent="0.3">
      <c r="D670" s="108" t="s">
        <v>468</v>
      </c>
      <c r="L670" s="121"/>
    </row>
    <row r="671" spans="1:12" x14ac:dyDescent="0.3">
      <c r="L671" s="121"/>
    </row>
    <row r="672" spans="1:12" x14ac:dyDescent="0.3">
      <c r="D672" s="122" t="s">
        <v>250</v>
      </c>
      <c r="E672" s="122" t="s">
        <v>469</v>
      </c>
      <c r="L672" s="121"/>
    </row>
    <row r="673" spans="1:12" x14ac:dyDescent="0.3">
      <c r="A673" s="108" t="s">
        <v>250</v>
      </c>
      <c r="B673" s="108" t="s">
        <v>469</v>
      </c>
      <c r="D673" s="123">
        <v>44197</v>
      </c>
      <c r="E673" s="124">
        <v>1.3671</v>
      </c>
      <c r="L673" s="121"/>
    </row>
    <row r="674" spans="1:12" ht="15" thickBot="1" x14ac:dyDescent="0.35">
      <c r="A674" s="125">
        <v>44201</v>
      </c>
      <c r="B674" s="126">
        <f>VLOOKUP(D675,D673:E693,2,1)</f>
        <v>1.3624000000000001</v>
      </c>
      <c r="D674" s="123">
        <v>44200</v>
      </c>
      <c r="E674" s="124">
        <v>1.3569</v>
      </c>
      <c r="L674" s="121"/>
    </row>
    <row r="675" spans="1:12" ht="15" thickBot="1" x14ac:dyDescent="0.35">
      <c r="A675" s="125">
        <v>44211</v>
      </c>
      <c r="B675" s="126">
        <f>VLOOKUP(D683,D673:E693,2,0)</f>
        <v>1.3586</v>
      </c>
      <c r="D675" s="123">
        <v>44201</v>
      </c>
      <c r="E675" s="127">
        <v>1.3624000000000001</v>
      </c>
    </row>
    <row r="676" spans="1:12" x14ac:dyDescent="0.3">
      <c r="A676" s="125">
        <v>44220</v>
      </c>
      <c r="B676" s="126">
        <f>VLOOKUP(D688,D672:E693,2,1)</f>
        <v>1.3684000000000001</v>
      </c>
      <c r="D676" s="123">
        <v>44202</v>
      </c>
      <c r="E676" s="124">
        <v>1.3607</v>
      </c>
    </row>
    <row r="677" spans="1:12" x14ac:dyDescent="0.3">
      <c r="D677" s="123">
        <v>44203</v>
      </c>
      <c r="E677" s="124">
        <v>1.3563000000000001</v>
      </c>
    </row>
    <row r="678" spans="1:12" x14ac:dyDescent="0.3">
      <c r="D678" s="123">
        <v>44204</v>
      </c>
      <c r="E678" s="124">
        <v>1.3563000000000001</v>
      </c>
    </row>
    <row r="679" spans="1:12" x14ac:dyDescent="0.3">
      <c r="D679" s="123">
        <v>44207</v>
      </c>
      <c r="E679" s="124">
        <v>1.3513999999999999</v>
      </c>
    </row>
    <row r="680" spans="1:12" x14ac:dyDescent="0.3">
      <c r="D680" s="123">
        <v>44208</v>
      </c>
      <c r="E680" s="124">
        <v>1.3663000000000001</v>
      </c>
    </row>
    <row r="681" spans="1:12" x14ac:dyDescent="0.3">
      <c r="D681" s="123">
        <v>44209</v>
      </c>
      <c r="E681" s="124">
        <v>1.3636999999999999</v>
      </c>
    </row>
    <row r="682" spans="1:12" ht="15" thickBot="1" x14ac:dyDescent="0.35">
      <c r="D682" s="123">
        <v>44210</v>
      </c>
      <c r="E682" s="124">
        <v>1.3687</v>
      </c>
    </row>
    <row r="683" spans="1:12" ht="15" thickBot="1" x14ac:dyDescent="0.35">
      <c r="D683" s="123">
        <v>44211</v>
      </c>
      <c r="E683" s="127">
        <v>1.3586</v>
      </c>
    </row>
    <row r="684" spans="1:12" x14ac:dyDescent="0.3">
      <c r="D684" s="123">
        <v>44214</v>
      </c>
      <c r="E684" s="124">
        <v>1.3584000000000001</v>
      </c>
    </row>
    <row r="685" spans="1:12" x14ac:dyDescent="0.3">
      <c r="D685" s="123">
        <v>44215</v>
      </c>
      <c r="E685" s="124">
        <v>1.3628</v>
      </c>
    </row>
    <row r="686" spans="1:12" x14ac:dyDescent="0.3">
      <c r="D686" s="123">
        <v>44216</v>
      </c>
      <c r="E686" s="124">
        <v>1.3653</v>
      </c>
    </row>
    <row r="687" spans="1:12" x14ac:dyDescent="0.3">
      <c r="D687" s="123">
        <v>44217</v>
      </c>
      <c r="E687" s="124">
        <v>1.3732</v>
      </c>
    </row>
    <row r="688" spans="1:12" x14ac:dyDescent="0.3">
      <c r="D688" s="123">
        <v>44218</v>
      </c>
      <c r="E688" s="124">
        <v>1.3684000000000001</v>
      </c>
    </row>
    <row r="689" spans="1:7" x14ac:dyDescent="0.3">
      <c r="D689" s="123">
        <v>44221</v>
      </c>
      <c r="E689" s="124">
        <v>1.3673999999999999</v>
      </c>
    </row>
    <row r="690" spans="1:7" x14ac:dyDescent="0.3">
      <c r="D690" s="123">
        <v>44222</v>
      </c>
      <c r="E690" s="124">
        <v>1.3733</v>
      </c>
    </row>
    <row r="691" spans="1:7" x14ac:dyDescent="0.3">
      <c r="D691" s="123">
        <v>44223</v>
      </c>
      <c r="E691" s="124">
        <v>1.3686</v>
      </c>
    </row>
    <row r="692" spans="1:7" x14ac:dyDescent="0.3">
      <c r="D692" s="123">
        <v>44224</v>
      </c>
      <c r="E692" s="124">
        <v>1.3717999999999999</v>
      </c>
    </row>
    <row r="693" spans="1:7" x14ac:dyDescent="0.3">
      <c r="D693" s="123">
        <v>44225</v>
      </c>
      <c r="E693" s="124">
        <v>1.3702000000000001</v>
      </c>
      <c r="F693" s="129"/>
    </row>
    <row r="694" spans="1:7" x14ac:dyDescent="0.3">
      <c r="F694" s="129"/>
    </row>
    <row r="696" spans="1:7" ht="18" x14ac:dyDescent="0.35">
      <c r="A696" s="1" t="s">
        <v>538</v>
      </c>
      <c r="B696" s="128" t="s">
        <v>470</v>
      </c>
      <c r="D696" s="7"/>
      <c r="E696" s="7"/>
      <c r="G696" s="129"/>
    </row>
    <row r="697" spans="1:7" x14ac:dyDescent="0.3">
      <c r="A697" s="128"/>
      <c r="B697" s="129"/>
      <c r="C697" s="7"/>
      <c r="D697" s="129"/>
      <c r="E697" s="129"/>
      <c r="G697" s="129"/>
    </row>
    <row r="698" spans="1:7" x14ac:dyDescent="0.3">
      <c r="A698" s="128"/>
      <c r="B698" s="130" t="s">
        <v>89</v>
      </c>
      <c r="C698" s="131" t="s">
        <v>1</v>
      </c>
      <c r="D698" s="131" t="s">
        <v>471</v>
      </c>
      <c r="E698" s="131" t="s">
        <v>106</v>
      </c>
      <c r="F698" s="131" t="s">
        <v>137</v>
      </c>
      <c r="G698" s="129"/>
    </row>
    <row r="699" spans="1:7" x14ac:dyDescent="0.3">
      <c r="A699" s="128"/>
      <c r="B699" s="132">
        <v>56815</v>
      </c>
      <c r="C699" s="133" t="s">
        <v>472</v>
      </c>
      <c r="D699" s="133" t="s">
        <v>473</v>
      </c>
      <c r="E699" s="134">
        <v>13836</v>
      </c>
      <c r="F699" s="134">
        <v>25</v>
      </c>
      <c r="G699" s="129"/>
    </row>
    <row r="700" spans="1:7" x14ac:dyDescent="0.3">
      <c r="A700" s="128"/>
      <c r="B700" s="132">
        <v>51186</v>
      </c>
      <c r="C700" s="133" t="s">
        <v>474</v>
      </c>
      <c r="D700" s="133" t="s">
        <v>475</v>
      </c>
      <c r="E700" s="134">
        <v>11771</v>
      </c>
      <c r="F700" s="134">
        <v>32</v>
      </c>
      <c r="G700" s="129"/>
    </row>
    <row r="701" spans="1:7" x14ac:dyDescent="0.3">
      <c r="A701" s="128"/>
      <c r="B701" s="132">
        <v>51511</v>
      </c>
      <c r="C701" s="133" t="s">
        <v>476</v>
      </c>
      <c r="D701" s="133" t="s">
        <v>477</v>
      </c>
      <c r="E701" s="134">
        <v>13046</v>
      </c>
      <c r="F701" s="134">
        <v>35</v>
      </c>
      <c r="G701" s="129"/>
    </row>
    <row r="702" spans="1:7" x14ac:dyDescent="0.3">
      <c r="A702" s="128"/>
      <c r="B702" s="132">
        <v>50890</v>
      </c>
      <c r="C702" s="133" t="s">
        <v>478</v>
      </c>
      <c r="D702" s="133" t="s">
        <v>479</v>
      </c>
      <c r="E702" s="134">
        <v>18276</v>
      </c>
      <c r="F702" s="134">
        <v>32</v>
      </c>
      <c r="G702" s="129"/>
    </row>
    <row r="703" spans="1:7" x14ac:dyDescent="0.3">
      <c r="A703" s="128"/>
      <c r="B703" s="132">
        <v>53700</v>
      </c>
      <c r="C703" s="133" t="s">
        <v>480</v>
      </c>
      <c r="D703" s="133" t="s">
        <v>481</v>
      </c>
      <c r="E703" s="134">
        <v>19327</v>
      </c>
      <c r="F703" s="134">
        <v>26</v>
      </c>
      <c r="G703" s="129"/>
    </row>
    <row r="704" spans="1:7" x14ac:dyDescent="0.3">
      <c r="A704" s="128"/>
      <c r="B704" s="132">
        <v>55879</v>
      </c>
      <c r="C704" s="133" t="s">
        <v>482</v>
      </c>
      <c r="D704" s="133" t="s">
        <v>483</v>
      </c>
      <c r="E704" s="134">
        <v>18996</v>
      </c>
      <c r="F704" s="134">
        <v>35</v>
      </c>
      <c r="G704" s="129"/>
    </row>
    <row r="705" spans="1:7" x14ac:dyDescent="0.3">
      <c r="A705" s="128"/>
      <c r="B705" s="132">
        <v>59848</v>
      </c>
      <c r="C705" s="133" t="s">
        <v>484</v>
      </c>
      <c r="D705" s="133" t="s">
        <v>477</v>
      </c>
      <c r="E705" s="134">
        <v>10387</v>
      </c>
      <c r="F705" s="134">
        <v>25</v>
      </c>
      <c r="G705" s="129"/>
    </row>
    <row r="706" spans="1:7" x14ac:dyDescent="0.3">
      <c r="A706" s="128"/>
      <c r="B706" s="132">
        <v>58369</v>
      </c>
      <c r="C706" s="133" t="s">
        <v>485</v>
      </c>
      <c r="D706" s="133" t="s">
        <v>483</v>
      </c>
      <c r="E706" s="134">
        <v>12566</v>
      </c>
      <c r="F706" s="134">
        <v>37</v>
      </c>
      <c r="G706" s="129"/>
    </row>
    <row r="707" spans="1:7" x14ac:dyDescent="0.3">
      <c r="A707" s="128"/>
      <c r="B707" s="132">
        <v>50217</v>
      </c>
      <c r="C707" s="133" t="s">
        <v>486</v>
      </c>
      <c r="D707" s="133" t="s">
        <v>487</v>
      </c>
      <c r="E707" s="134">
        <v>16406</v>
      </c>
      <c r="F707" s="134">
        <v>42</v>
      </c>
      <c r="G707" s="129"/>
    </row>
    <row r="708" spans="1:7" x14ac:dyDescent="0.3">
      <c r="A708" s="128"/>
      <c r="B708" s="132">
        <v>50695</v>
      </c>
      <c r="C708" s="133" t="s">
        <v>488</v>
      </c>
      <c r="D708" s="133" t="s">
        <v>479</v>
      </c>
      <c r="E708" s="134">
        <v>15784</v>
      </c>
      <c r="F708" s="134">
        <v>43</v>
      </c>
      <c r="G708" s="129"/>
    </row>
    <row r="709" spans="1:7" x14ac:dyDescent="0.3">
      <c r="A709" s="128"/>
      <c r="B709" s="132">
        <v>59673</v>
      </c>
      <c r="C709" s="133" t="s">
        <v>489</v>
      </c>
      <c r="D709" s="133" t="s">
        <v>473</v>
      </c>
      <c r="E709" s="134">
        <v>10959</v>
      </c>
      <c r="F709" s="134">
        <v>30</v>
      </c>
      <c r="G709" s="129"/>
    </row>
    <row r="710" spans="1:7" x14ac:dyDescent="0.3">
      <c r="A710" s="128"/>
      <c r="B710" s="132">
        <v>52130</v>
      </c>
      <c r="C710" s="133" t="s">
        <v>490</v>
      </c>
      <c r="D710" s="133" t="s">
        <v>491</v>
      </c>
      <c r="E710" s="134">
        <v>14562</v>
      </c>
      <c r="F710" s="134">
        <v>32</v>
      </c>
      <c r="G710" s="129"/>
    </row>
    <row r="711" spans="1:7" x14ac:dyDescent="0.3">
      <c r="A711" s="128"/>
      <c r="B711" s="129"/>
      <c r="D711" s="129"/>
      <c r="E711" s="129"/>
      <c r="F711" s="129"/>
      <c r="G711" s="129"/>
    </row>
    <row r="712" spans="1:7" x14ac:dyDescent="0.3">
      <c r="A712" s="135">
        <v>1</v>
      </c>
      <c r="B712" s="129" t="s">
        <v>492</v>
      </c>
      <c r="C712" s="129"/>
      <c r="D712" s="7"/>
      <c r="E712" s="136" t="str">
        <f>VLOOKUP(B706,B698:F710,2,FALSE)</f>
        <v>Thomas Davies</v>
      </c>
      <c r="F712" s="129"/>
      <c r="G712" s="129"/>
    </row>
    <row r="713" spans="1:7" x14ac:dyDescent="0.3">
      <c r="A713" s="128"/>
      <c r="B713" s="129"/>
      <c r="C713" s="7"/>
      <c r="D713" s="129"/>
      <c r="E713" s="129"/>
      <c r="F713" s="129"/>
      <c r="G713" s="129"/>
    </row>
    <row r="714" spans="1:7" x14ac:dyDescent="0.3">
      <c r="A714" s="135">
        <v>2</v>
      </c>
      <c r="B714" s="129" t="s">
        <v>493</v>
      </c>
      <c r="C714" s="129"/>
      <c r="D714" s="129"/>
      <c r="E714" s="136">
        <f>VLOOKUP(C709,C699:F710,4,0)</f>
        <v>30</v>
      </c>
      <c r="F714" s="129"/>
      <c r="G714" s="129"/>
    </row>
    <row r="715" spans="1:7" x14ac:dyDescent="0.3">
      <c r="A715" s="128"/>
      <c r="B715" s="129"/>
      <c r="C715" s="7"/>
      <c r="D715" s="129"/>
      <c r="E715" s="129"/>
      <c r="F715" s="129"/>
      <c r="G715" s="129"/>
    </row>
    <row r="716" spans="1:7" x14ac:dyDescent="0.3">
      <c r="A716" s="135">
        <v>3</v>
      </c>
      <c r="B716" s="129" t="s">
        <v>494</v>
      </c>
      <c r="C716" s="129"/>
      <c r="D716" s="7"/>
      <c r="E716" s="129"/>
      <c r="F716" s="129"/>
      <c r="G716" s="129"/>
    </row>
    <row r="717" spans="1:7" x14ac:dyDescent="0.3">
      <c r="A717" s="128"/>
      <c r="B717" s="129"/>
      <c r="C717" s="7"/>
      <c r="D717" s="129"/>
      <c r="E717" s="129"/>
      <c r="F717" s="129"/>
      <c r="G717" s="129"/>
    </row>
    <row r="718" spans="1:7" x14ac:dyDescent="0.3">
      <c r="A718" s="128"/>
      <c r="B718" s="137" t="s">
        <v>89</v>
      </c>
      <c r="C718" s="138" t="s">
        <v>471</v>
      </c>
      <c r="D718" s="129"/>
      <c r="E718" s="129"/>
      <c r="F718" s="129"/>
      <c r="G718" s="129"/>
    </row>
    <row r="719" spans="1:7" x14ac:dyDescent="0.3">
      <c r="A719" s="128"/>
      <c r="B719" s="132">
        <v>55879</v>
      </c>
      <c r="C719" s="139" t="str">
        <f>VLOOKUP(B704,B698:F710,3,0)</f>
        <v>Capetown</v>
      </c>
      <c r="D719" s="129"/>
      <c r="E719" s="129"/>
      <c r="F719" s="129"/>
      <c r="G719" s="129"/>
    </row>
    <row r="720" spans="1:7" x14ac:dyDescent="0.3">
      <c r="A720" s="128"/>
      <c r="B720" s="132">
        <v>50217</v>
      </c>
      <c r="C720" s="139" t="str">
        <f>VLOOKUP(B707,B698:F710,3,0)</f>
        <v>Warsaw</v>
      </c>
      <c r="D720" s="129"/>
      <c r="E720" s="129"/>
      <c r="F720" s="129"/>
      <c r="G720" s="129"/>
    </row>
    <row r="721" spans="1:7" x14ac:dyDescent="0.3">
      <c r="A721" s="128"/>
      <c r="B721" s="132">
        <v>50695</v>
      </c>
      <c r="C721" s="139" t="str">
        <f>VLOOKUP(B708,B698:F710,3,0)</f>
        <v>Cairo</v>
      </c>
      <c r="D721" s="129"/>
      <c r="E721" s="129"/>
      <c r="F721" s="129"/>
      <c r="G721" s="129"/>
    </row>
    <row r="722" spans="1:7" x14ac:dyDescent="0.3">
      <c r="A722" s="128"/>
      <c r="B722" s="129"/>
      <c r="D722" s="129"/>
      <c r="E722" s="129"/>
      <c r="F722" s="129"/>
      <c r="G722" s="129"/>
    </row>
    <row r="723" spans="1:7" x14ac:dyDescent="0.3">
      <c r="A723" s="135">
        <v>4</v>
      </c>
      <c r="B723" s="129" t="s">
        <v>495</v>
      </c>
      <c r="C723" s="129"/>
      <c r="D723" s="7"/>
      <c r="E723" s="129"/>
      <c r="F723" s="129"/>
      <c r="G723" s="129"/>
    </row>
    <row r="724" spans="1:7" x14ac:dyDescent="0.3">
      <c r="A724" s="128"/>
      <c r="B724" s="129"/>
      <c r="C724" s="7"/>
      <c r="D724" s="129"/>
      <c r="E724" s="129"/>
      <c r="F724" s="129"/>
      <c r="G724" s="129"/>
    </row>
    <row r="725" spans="1:7" x14ac:dyDescent="0.3">
      <c r="A725" s="128"/>
      <c r="B725" s="137" t="s">
        <v>1</v>
      </c>
      <c r="C725" s="138" t="s">
        <v>106</v>
      </c>
      <c r="D725" s="129"/>
      <c r="E725" s="129"/>
      <c r="F725" s="129"/>
      <c r="G725" s="129"/>
    </row>
    <row r="726" spans="1:7" x14ac:dyDescent="0.3">
      <c r="A726" s="128"/>
      <c r="B726" s="140" t="s">
        <v>478</v>
      </c>
      <c r="C726" s="139">
        <f>VLOOKUP(C702,C698:F710,3,0)</f>
        <v>18276</v>
      </c>
      <c r="D726" s="129"/>
      <c r="E726" s="129"/>
      <c r="F726" s="129"/>
      <c r="G726" s="129"/>
    </row>
    <row r="727" spans="1:7" x14ac:dyDescent="0.3">
      <c r="A727" s="128"/>
      <c r="B727" s="140" t="s">
        <v>496</v>
      </c>
      <c r="C727" s="139" t="e">
        <f>VLOOKUP("Johnny Slash",B698:F710,3,0)</f>
        <v>#N/A</v>
      </c>
      <c r="D727" s="129"/>
      <c r="E727" s="129"/>
      <c r="G727" s="129"/>
    </row>
    <row r="728" spans="1:7" x14ac:dyDescent="0.3">
      <c r="A728" s="128"/>
      <c r="B728" s="140" t="s">
        <v>489</v>
      </c>
      <c r="C728" s="139">
        <f>VLOOKUP(C709,C698:F710,3,0)</f>
        <v>10959</v>
      </c>
      <c r="D728" s="129"/>
      <c r="E728" s="129"/>
      <c r="G728" s="129"/>
    </row>
    <row r="729" spans="1:7" x14ac:dyDescent="0.3">
      <c r="A729" s="128"/>
      <c r="B729" s="129"/>
      <c r="D729" s="129"/>
      <c r="E729" s="129"/>
      <c r="G729" s="129"/>
    </row>
    <row r="730" spans="1:7" ht="18" x14ac:dyDescent="0.35">
      <c r="A730" s="1" t="s">
        <v>537</v>
      </c>
      <c r="C730" s="129"/>
    </row>
    <row r="731" spans="1:7" x14ac:dyDescent="0.3">
      <c r="B731" s="118" t="s">
        <v>497</v>
      </c>
    </row>
    <row r="732" spans="1:7" x14ac:dyDescent="0.3">
      <c r="B732" s="141" t="s">
        <v>1</v>
      </c>
      <c r="C732" s="141" t="s">
        <v>137</v>
      </c>
      <c r="D732" s="141" t="s">
        <v>498</v>
      </c>
      <c r="E732" s="141" t="s">
        <v>499</v>
      </c>
    </row>
    <row r="733" spans="1:7" x14ac:dyDescent="0.3">
      <c r="B733" s="142" t="s">
        <v>500</v>
      </c>
      <c r="C733" s="142">
        <v>35</v>
      </c>
      <c r="D733" s="142" t="s">
        <v>501</v>
      </c>
      <c r="E733" s="142" t="s">
        <v>502</v>
      </c>
    </row>
    <row r="734" spans="1:7" x14ac:dyDescent="0.3">
      <c r="B734" s="142" t="s">
        <v>503</v>
      </c>
      <c r="C734" s="142">
        <v>42</v>
      </c>
      <c r="D734" s="142" t="s">
        <v>504</v>
      </c>
      <c r="E734" s="142" t="s">
        <v>505</v>
      </c>
    </row>
    <row r="735" spans="1:7" x14ac:dyDescent="0.3">
      <c r="B735" s="142" t="s">
        <v>93</v>
      </c>
      <c r="C735" s="142">
        <v>28</v>
      </c>
      <c r="D735" s="142" t="s">
        <v>501</v>
      </c>
      <c r="E735" s="142" t="s">
        <v>506</v>
      </c>
    </row>
    <row r="736" spans="1:7" x14ac:dyDescent="0.3">
      <c r="B736" s="142" t="s">
        <v>507</v>
      </c>
      <c r="C736" s="142">
        <v>25</v>
      </c>
      <c r="D736" s="142" t="s">
        <v>504</v>
      </c>
      <c r="E736" s="142" t="s">
        <v>102</v>
      </c>
    </row>
    <row r="737" spans="1:7" x14ac:dyDescent="0.3">
      <c r="B737" s="142" t="s">
        <v>508</v>
      </c>
      <c r="C737" s="142">
        <v>31</v>
      </c>
      <c r="D737" s="142" t="s">
        <v>501</v>
      </c>
      <c r="E737" s="142" t="s">
        <v>103</v>
      </c>
    </row>
    <row r="738" spans="1:7" x14ac:dyDescent="0.3">
      <c r="B738" s="142" t="s">
        <v>509</v>
      </c>
      <c r="C738" s="142">
        <v>27</v>
      </c>
      <c r="D738" s="142" t="s">
        <v>504</v>
      </c>
      <c r="E738" s="142" t="s">
        <v>510</v>
      </c>
    </row>
    <row r="739" spans="1:7" x14ac:dyDescent="0.3">
      <c r="B739" s="142" t="s">
        <v>511</v>
      </c>
      <c r="C739" s="142">
        <v>38</v>
      </c>
      <c r="D739" s="142" t="s">
        <v>501</v>
      </c>
      <c r="E739" s="142" t="s">
        <v>512</v>
      </c>
    </row>
    <row r="740" spans="1:7" x14ac:dyDescent="0.3">
      <c r="B740" s="142" t="s">
        <v>513</v>
      </c>
      <c r="C740" s="142">
        <v>29</v>
      </c>
      <c r="D740" s="142" t="s">
        <v>504</v>
      </c>
      <c r="E740" s="142" t="s">
        <v>514</v>
      </c>
    </row>
    <row r="741" spans="1:7" x14ac:dyDescent="0.3">
      <c r="B741" s="142" t="s">
        <v>515</v>
      </c>
      <c r="C741" s="142">
        <v>45</v>
      </c>
      <c r="D741" s="142" t="s">
        <v>501</v>
      </c>
      <c r="E741" s="142" t="s">
        <v>516</v>
      </c>
    </row>
    <row r="742" spans="1:7" x14ac:dyDescent="0.3">
      <c r="B742" s="142" t="s">
        <v>517</v>
      </c>
      <c r="C742" s="142">
        <v>33</v>
      </c>
      <c r="D742" s="142" t="s">
        <v>504</v>
      </c>
      <c r="E742" s="142" t="s">
        <v>518</v>
      </c>
    </row>
    <row r="745" spans="1:7" x14ac:dyDescent="0.3">
      <c r="B745" s="143" t="s">
        <v>461</v>
      </c>
    </row>
    <row r="746" spans="1:7" x14ac:dyDescent="0.3">
      <c r="G746" s="144" t="s">
        <v>519</v>
      </c>
    </row>
    <row r="747" spans="1:7" x14ac:dyDescent="0.3">
      <c r="A747" s="144">
        <v>1</v>
      </c>
      <c r="B747" s="144" t="s">
        <v>520</v>
      </c>
    </row>
    <row r="748" spans="1:7" x14ac:dyDescent="0.3">
      <c r="D748" s="117"/>
    </row>
    <row r="749" spans="1:7" x14ac:dyDescent="0.3">
      <c r="B749" s="118" t="s">
        <v>110</v>
      </c>
      <c r="C749" s="117" t="s">
        <v>463</v>
      </c>
    </row>
    <row r="750" spans="1:7" x14ac:dyDescent="0.3">
      <c r="C750" s="119" t="str">
        <f>VLOOKUP(B734,B732:E742,4,0)</f>
        <v>Data Scientist</v>
      </c>
    </row>
    <row r="751" spans="1:7" x14ac:dyDescent="0.3">
      <c r="A751">
        <v>2</v>
      </c>
      <c r="B751" s="144" t="s">
        <v>521</v>
      </c>
    </row>
    <row r="752" spans="1:7" x14ac:dyDescent="0.3">
      <c r="D752" s="117"/>
    </row>
    <row r="753" spans="1:4" x14ac:dyDescent="0.3">
      <c r="B753" s="118" t="s">
        <v>110</v>
      </c>
      <c r="C753" s="117" t="s">
        <v>463</v>
      </c>
    </row>
    <row r="754" spans="1:4" x14ac:dyDescent="0.3">
      <c r="C754" s="119">
        <f>VLOOKUP(B741,B732:E742,2,0)</f>
        <v>45</v>
      </c>
    </row>
    <row r="755" spans="1:4" x14ac:dyDescent="0.3">
      <c r="A755">
        <v>3</v>
      </c>
      <c r="B755" s="144" t="s">
        <v>522</v>
      </c>
    </row>
    <row r="756" spans="1:4" x14ac:dyDescent="0.3">
      <c r="D756" s="117"/>
    </row>
    <row r="757" spans="1:4" x14ac:dyDescent="0.3">
      <c r="B757" s="118" t="s">
        <v>110</v>
      </c>
      <c r="C757" s="117" t="s">
        <v>463</v>
      </c>
    </row>
    <row r="758" spans="1:4" x14ac:dyDescent="0.3">
      <c r="A758" s="144"/>
      <c r="C758" s="119" t="str">
        <f>VLOOKUP("B*",B732:E742,1,0)</f>
        <v>Bob Johnson</v>
      </c>
    </row>
    <row r="759" spans="1:4" ht="18" x14ac:dyDescent="0.35">
      <c r="A759" s="1"/>
    </row>
  </sheetData>
  <phoneticPr fontId="4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Patel</dc:creator>
  <cp:lastModifiedBy>Anjali Mantri</cp:lastModifiedBy>
  <dcterms:created xsi:type="dcterms:W3CDTF">2024-10-17T06:12:47Z</dcterms:created>
  <dcterms:modified xsi:type="dcterms:W3CDTF">2025-04-04T06:07:12Z</dcterms:modified>
</cp:coreProperties>
</file>