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Data" sheetId="2" r:id="rId5"/>
    <sheet state="visible" name="Excel Validation" sheetId="3" r:id="rId6"/>
    <sheet state="visible" name="P Mean S" sheetId="4" r:id="rId7"/>
    <sheet state="visible" name="Non-P Mean S" sheetId="5" r:id="rId8"/>
    <sheet state="visible" name="P Mean Log S" sheetId="6" r:id="rId9"/>
    <sheet state="visible" name="Non-P Mean Log S" sheetId="7" r:id="rId10"/>
    <sheet state="visible" name="P Mean SN" sheetId="8" r:id="rId11"/>
    <sheet state="visible" name="Non-P Mean SN" sheetId="9" r:id="rId12"/>
    <sheet state="visible" name="P Mean Log SN" sheetId="10" r:id="rId13"/>
    <sheet state="visible" name="Non-P Mean Log SN" sheetId="11" r:id="rId14"/>
  </sheets>
  <definedNames/>
  <calcPr/>
</workbook>
</file>

<file path=xl/sharedStrings.xml><?xml version="1.0" encoding="utf-8"?>
<sst xmlns="http://schemas.openxmlformats.org/spreadsheetml/2006/main" count="1034" uniqueCount="177">
  <si>
    <t>Sample ID</t>
  </si>
  <si>
    <t>Additive Study Cutpoint Factor - 95% - Floating - (106.848 - 89.861) =</t>
  </si>
  <si>
    <t>Raw</t>
  </si>
  <si>
    <t>Formula</t>
  </si>
  <si>
    <t>Log</t>
  </si>
  <si>
    <t>S/N</t>
  </si>
  <si>
    <t>P</t>
  </si>
  <si>
    <t>Parametric</t>
  </si>
  <si>
    <t>NA</t>
  </si>
  <si>
    <t>Non-P</t>
  </si>
  <si>
    <t>Non Parametric</t>
  </si>
  <si>
    <t>Log S/N</t>
  </si>
  <si>
    <t>NegC</t>
  </si>
  <si>
    <t>Negative Control</t>
  </si>
  <si>
    <t>S</t>
  </si>
  <si>
    <t>Sample</t>
  </si>
  <si>
    <t>Log S</t>
  </si>
  <si>
    <t>Log base 10 of Sample</t>
  </si>
  <si>
    <t>Log(S)</t>
  </si>
  <si>
    <t>CYN223859</t>
  </si>
  <si>
    <t>Mean</t>
  </si>
  <si>
    <t>Plate BP</t>
  </si>
  <si>
    <t>CYN223860</t>
  </si>
  <si>
    <t>CYN223861</t>
  </si>
  <si>
    <t>CYN223862</t>
  </si>
  <si>
    <t>CYN223863</t>
  </si>
  <si>
    <t>CYN223864</t>
  </si>
  <si>
    <t>CYN223865</t>
  </si>
  <si>
    <t>CV Outlier</t>
  </si>
  <si>
    <t>CYN223866</t>
  </si>
  <si>
    <t>Ana Outlier</t>
  </si>
  <si>
    <t>CYN223867</t>
  </si>
  <si>
    <t>Ds 1 Plate #1</t>
  </si>
  <si>
    <t>Bio Outlier</t>
  </si>
  <si>
    <t>1st</t>
  </si>
  <si>
    <t>3rd</t>
  </si>
  <si>
    <t>upper</t>
  </si>
  <si>
    <t>--</t>
  </si>
  <si>
    <t>lower</t>
  </si>
  <si>
    <t>CYN223868</t>
  </si>
  <si>
    <t>Ds 2 Plate #1</t>
  </si>
  <si>
    <t>CYN223869</t>
  </si>
  <si>
    <t>CYN223870</t>
  </si>
  <si>
    <t>Signal to noise - Sample / NegC</t>
  </si>
  <si>
    <t>Log base 10 of Signal to noise</t>
  </si>
  <si>
    <t>Log(S/N)</t>
  </si>
  <si>
    <t>BP</t>
  </si>
  <si>
    <t>Boxplot Method</t>
  </si>
  <si>
    <t>first quartile of the pool of sample</t>
  </si>
  <si>
    <t>quartile(range, 1)</t>
  </si>
  <si>
    <t>third quartile of the pool of sample</t>
  </si>
  <si>
    <t>quartile(range, 3)</t>
  </si>
  <si>
    <t>iqr</t>
  </si>
  <si>
    <t>Inter quartile range: | 1st - 3rd |</t>
  </si>
  <si>
    <t>abs( quartile(range, 1) - quartile(range, 3) )</t>
  </si>
  <si>
    <t>upper limit of the boxplot method</t>
  </si>
  <si>
    <t>quartile(range, 3) + 1.5 * irq</t>
  </si>
  <si>
    <t>lower limit of the boxplot method</t>
  </si>
  <si>
    <t>quartile(range, 1) - 1.5 * irq</t>
  </si>
  <si>
    <t>average(range)</t>
  </si>
  <si>
    <t>SD</t>
  </si>
  <si>
    <t>Standard deviation</t>
  </si>
  <si>
    <t>STDEV.S(range)</t>
  </si>
  <si>
    <t>n</t>
  </si>
  <si>
    <t>Number of sample</t>
  </si>
  <si>
    <t>CYN223871</t>
  </si>
  <si>
    <t>count(range)</t>
  </si>
  <si>
    <t>T value</t>
  </si>
  <si>
    <t>z value on T table of 1 tail 95% at  df = n - 1</t>
  </si>
  <si>
    <t>http://www.ttable.org/student-t-value-calculator.html</t>
  </si>
  <si>
    <t>CYN223872</t>
  </si>
  <si>
    <t>CYN223873</t>
  </si>
  <si>
    <t>CYN223874</t>
  </si>
  <si>
    <t>CYN223875</t>
  </si>
  <si>
    <t>vCP</t>
  </si>
  <si>
    <t>Dataset Cutpoint value</t>
  </si>
  <si>
    <t>Mean + ( T value * SD )  or reserve Log : 10^(Log vCP)</t>
  </si>
  <si>
    <t>Log vCP</t>
  </si>
  <si>
    <t>Log base 10 representation of vCP</t>
  </si>
  <si>
    <t>Log(vCP)  or Direct calculate using vCP formula</t>
  </si>
  <si>
    <t>CF(x) / DS CF</t>
  </si>
  <si>
    <t xml:space="preserve">Dataset Cutpoint Factor </t>
  </si>
  <si>
    <t>CYN223876</t>
  </si>
  <si>
    <t>vCP - NegC or vCP / NegC</t>
  </si>
  <si>
    <t>Study CF</t>
  </si>
  <si>
    <t>Overall study Cutpoint Factor</t>
  </si>
  <si>
    <t>CYN223877</t>
  </si>
  <si>
    <t>average(vCP) - average(NegC) or Average(CF)</t>
  </si>
  <si>
    <t>CYN223878</t>
  </si>
  <si>
    <t>CYN223879</t>
  </si>
  <si>
    <t>CYN223880</t>
  </si>
  <si>
    <t>CYN223881</t>
  </si>
  <si>
    <t>CYN223882</t>
  </si>
  <si>
    <t>CYN223883</t>
  </si>
  <si>
    <t>CYN223884</t>
  </si>
  <si>
    <t>CYN223885</t>
  </si>
  <si>
    <t>CYN223886</t>
  </si>
  <si>
    <t>CYN223887</t>
  </si>
  <si>
    <t>CYN223888</t>
  </si>
  <si>
    <t>CYN223889</t>
  </si>
  <si>
    <t>CYN223890</t>
  </si>
  <si>
    <t>CYN223891</t>
  </si>
  <si>
    <t>CYN223892</t>
  </si>
  <si>
    <t>CYN223893</t>
  </si>
  <si>
    <t>CYN223894</t>
  </si>
  <si>
    <t>CYN223895</t>
  </si>
  <si>
    <t>CYN223896</t>
  </si>
  <si>
    <t>CYN223897</t>
  </si>
  <si>
    <t>CYN223898</t>
  </si>
  <si>
    <t>CYN223899</t>
  </si>
  <si>
    <t>CYN223900</t>
  </si>
  <si>
    <t>CYN223901</t>
  </si>
  <si>
    <t>CYN223902</t>
  </si>
  <si>
    <t>CYN223903</t>
  </si>
  <si>
    <t>CYN223904</t>
  </si>
  <si>
    <t>CYN223905</t>
  </si>
  <si>
    <t>CYN223906</t>
  </si>
  <si>
    <t>CYN223907</t>
  </si>
  <si>
    <t>CYN223908</t>
  </si>
  <si>
    <t>CYN223909</t>
  </si>
  <si>
    <t>CYN223910</t>
  </si>
  <si>
    <t>CYN223911</t>
  </si>
  <si>
    <t>CYN223912</t>
  </si>
  <si>
    <t>Ds 1 Plate #2</t>
  </si>
  <si>
    <t>Aegyris Automation</t>
  </si>
  <si>
    <t>Name</t>
  </si>
  <si>
    <t>Dataset CF</t>
  </si>
  <si>
    <t>Additive Study Cutpoint Factor - 95% - (Non-parametric) =</t>
  </si>
  <si>
    <t>Aegyris Manual</t>
  </si>
  <si>
    <t>Dataset 1</t>
  </si>
  <si>
    <t>Dataset 2</t>
  </si>
  <si>
    <t>Excel validation using Aegyris logic</t>
  </si>
  <si>
    <t>Aegyris Original Logic</t>
  </si>
  <si>
    <t>Dataset</t>
  </si>
  <si>
    <t>CF</t>
  </si>
  <si>
    <t>Ds 2 Plate #2</t>
  </si>
  <si>
    <t>Ds 1 Plate #3</t>
  </si>
  <si>
    <t>Ds 2 Plate #3</t>
  </si>
  <si>
    <t>1.5*iqr</t>
  </si>
  <si>
    <t>Mean(LogS)</t>
  </si>
  <si>
    <t>Mean(S)</t>
  </si>
  <si>
    <t>vCP(LogS)</t>
  </si>
  <si>
    <t>T-value</t>
  </si>
  <si>
    <t>Multiplicative Study Cutpoint Factor - 95% - (Floating) =</t>
  </si>
  <si>
    <t>t-value 95%</t>
  </si>
  <si>
    <t>DS CF</t>
  </si>
  <si>
    <t>PSCP</t>
  </si>
  <si>
    <t>slide method</t>
  </si>
  <si>
    <t>vCP(Log)</t>
  </si>
  <si>
    <t>DS CF(X)</t>
  </si>
  <si>
    <t>Study CF(X)</t>
  </si>
  <si>
    <t>Additive Study Cutpoint Factor - 95% - (Floating) =</t>
  </si>
  <si>
    <t>Plate mean</t>
  </si>
  <si>
    <t>Mean Log (S)</t>
  </si>
  <si>
    <t>Log (NegC)</t>
  </si>
  <si>
    <t>D1P1</t>
  </si>
  <si>
    <t>D1P2</t>
  </si>
  <si>
    <t>D1P3</t>
  </si>
  <si>
    <t>D2P1</t>
  </si>
  <si>
    <t>Aegyris Logic</t>
  </si>
  <si>
    <t>D2P2</t>
  </si>
  <si>
    <t>D2P3</t>
  </si>
  <si>
    <t>Mean(S/N)</t>
  </si>
  <si>
    <t>CF = mean + ( sd * Tvalue)</t>
  </si>
  <si>
    <t>vCP = CF * NegC;</t>
  </si>
  <si>
    <t>Study CF = avg(vCP) - avg(NegC)</t>
  </si>
  <si>
    <t>vCP = CF + NegC;</t>
  </si>
  <si>
    <t>Slide Method</t>
  </si>
  <si>
    <t>CF(X) =  vCP</t>
  </si>
  <si>
    <t>vCP(S/N)</t>
  </si>
  <si>
    <t>CF(X)</t>
  </si>
  <si>
    <t>Mean(LogS/N)</t>
  </si>
  <si>
    <t>vCP(LogS/N)</t>
  </si>
  <si>
    <t>Automation</t>
  </si>
  <si>
    <t>Log CF</t>
  </si>
  <si>
    <t>vCP Log</t>
  </si>
  <si>
    <t xml:space="preserve">vCP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</si>
</sst>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4">
    <font>
      <sz val="10.0"/>
      <color rgb="FF000000"/>
      <name val="Arial"/>
    </font>
    <font>
      <b/>
      <color theme="1"/>
      <name val="Arial"/>
    </font>
    <font>
      <sz val="11.0"/>
      <color rgb="FF000000"/>
      <name val="Arial"/>
    </font>
    <font/>
    <font>
      <color theme="1"/>
      <name val="Arial"/>
    </font>
    <font>
      <color rgb="FFD9D9D9"/>
      <name val="Arial"/>
    </font>
    <font>
      <u/>
      <color rgb="FF0000FF"/>
    </font>
    <font>
      <b/>
      <sz val="11.0"/>
      <color rgb="FFEFEFEF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color rgb="FF000000"/>
      <name val="Arial"/>
    </font>
    <font>
      <sz val="11.0"/>
      <color rgb="FF000000"/>
      <name val="Inconsolata"/>
    </font>
    <font>
      <sz val="11.0"/>
      <color rgb="FF333333"/>
      <name val="Arial"/>
    </font>
    <font>
      <sz val="11.0"/>
      <color rgb="FFF7981D"/>
      <name val="Inconsolata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0B5394"/>
        <bgColor rgb="FF0B5394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</fills>
  <borders count="29">
    <border/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4" fontId="1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4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3" numFmtId="0" xfId="0" applyBorder="1" applyFont="1"/>
    <xf borderId="7" fillId="0" fontId="5" numFmtId="0" xfId="0" applyAlignment="1" applyBorder="1" applyFont="1">
      <alignment readingOrder="0"/>
    </xf>
    <xf borderId="4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9" fillId="0" fontId="3" numFmtId="0" xfId="0" applyBorder="1" applyFont="1"/>
    <xf borderId="10" fillId="2" fontId="1" numFmtId="0" xfId="0" applyAlignment="1" applyBorder="1" applyFont="1">
      <alignment horizontal="center" readingOrder="0"/>
    </xf>
    <xf borderId="0" fillId="4" fontId="1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6" fillId="0" fontId="3" numFmtId="0" xfId="0" applyBorder="1" applyFont="1"/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2" fillId="4" fontId="1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6" fillId="5" fontId="4" numFmtId="0" xfId="0" applyAlignment="1" applyBorder="1" applyFill="1" applyFont="1">
      <alignment readingOrder="0"/>
    </xf>
    <xf borderId="7" fillId="5" fontId="4" numFmtId="0" xfId="0" applyAlignment="1" applyBorder="1" applyFont="1">
      <alignment readingOrder="0"/>
    </xf>
    <xf borderId="0" fillId="6" fontId="4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14" fillId="3" fontId="4" numFmtId="0" xfId="0" applyAlignment="1" applyBorder="1" applyFont="1">
      <alignment readingOrder="0"/>
    </xf>
    <xf borderId="15" fillId="3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6" fillId="3" fontId="4" numFmtId="0" xfId="0" applyAlignment="1" applyBorder="1" applyFont="1">
      <alignment readingOrder="0"/>
    </xf>
    <xf borderId="13" fillId="3" fontId="4" numFmtId="0" xfId="0" applyAlignment="1" applyBorder="1" applyFont="1">
      <alignment readingOrder="0"/>
    </xf>
    <xf borderId="11" fillId="3" fontId="4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17" fillId="3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6" fillId="7" fontId="4" numFmtId="0" xfId="0" applyAlignment="1" applyBorder="1" applyFill="1" applyFont="1">
      <alignment readingOrder="0"/>
    </xf>
    <xf borderId="7" fillId="7" fontId="4" numFmtId="0" xfId="0" applyAlignment="1" applyBorder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7" fillId="0" fontId="6" numFmtId="0" xfId="0" applyAlignment="1" applyBorder="1" applyFont="1">
      <alignment readingOrder="0"/>
    </xf>
    <xf borderId="18" fillId="4" fontId="1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0" fillId="9" fontId="1" numFmtId="0" xfId="0" applyAlignment="1" applyFill="1" applyFont="1">
      <alignment readingOrder="0"/>
    </xf>
    <xf borderId="21" fillId="4" fontId="1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23" fillId="3" fontId="4" numFmtId="0" xfId="0" applyAlignment="1" applyBorder="1" applyFont="1">
      <alignment readingOrder="0"/>
    </xf>
    <xf borderId="24" fillId="0" fontId="4" numFmtId="0" xfId="0" applyAlignment="1" applyBorder="1" applyFont="1">
      <alignment readingOrder="0"/>
    </xf>
    <xf borderId="25" fillId="3" fontId="4" numFmtId="0" xfId="0" applyAlignment="1" applyBorder="1" applyFont="1">
      <alignment readingOrder="0"/>
    </xf>
    <xf borderId="0" fillId="10" fontId="7" numFmtId="0" xfId="0" applyAlignment="1" applyFill="1" applyFont="1">
      <alignment horizontal="left" readingOrder="0" vertical="top"/>
    </xf>
    <xf borderId="0" fillId="3" fontId="8" numFmtId="0" xfId="0" applyAlignment="1" applyFont="1">
      <alignment horizontal="left" readingOrder="0" vertical="top"/>
    </xf>
    <xf borderId="0" fillId="0" fontId="4" numFmtId="0" xfId="0" applyFont="1"/>
    <xf borderId="1" fillId="3" fontId="8" numFmtId="0" xfId="0" applyAlignment="1" applyBorder="1" applyFont="1">
      <alignment horizontal="left" readingOrder="0" vertical="top"/>
    </xf>
    <xf borderId="3" fillId="3" fontId="8" numFmtId="0" xfId="0" applyAlignment="1" applyBorder="1" applyFont="1">
      <alignment horizontal="left" readingOrder="0" vertical="top"/>
    </xf>
    <xf borderId="3" fillId="0" fontId="3" numFmtId="0" xfId="0" applyBorder="1" applyFont="1"/>
    <xf borderId="6" fillId="3" fontId="2" numFmtId="0" xfId="0" applyAlignment="1" applyBorder="1" applyFont="1">
      <alignment readingOrder="0" vertical="top"/>
    </xf>
    <xf borderId="0" fillId="3" fontId="2" numFmtId="0" xfId="0" applyAlignment="1" applyFont="1">
      <alignment readingOrder="0" vertical="top"/>
    </xf>
    <xf borderId="7" fillId="0" fontId="3" numFmtId="0" xfId="0" applyBorder="1" applyFont="1"/>
    <xf borderId="8" fillId="3" fontId="8" numFmtId="0" xfId="0" applyAlignment="1" applyBorder="1" applyFont="1">
      <alignment horizontal="center" readingOrder="0"/>
    </xf>
    <xf borderId="26" fillId="0" fontId="3" numFmtId="0" xfId="0" applyBorder="1" applyFont="1"/>
    <xf borderId="10" fillId="3" fontId="8" numFmtId="0" xfId="0" applyAlignment="1" applyBorder="1" applyFont="1">
      <alignment horizontal="center" readingOrder="0"/>
    </xf>
    <xf borderId="0" fillId="10" fontId="7" numFmtId="0" xfId="0" applyAlignment="1" applyFont="1">
      <alignment readingOrder="0"/>
    </xf>
    <xf borderId="0" fillId="0" fontId="9" numFmtId="0" xfId="0" applyAlignment="1" applyFont="1">
      <alignment readingOrder="0"/>
    </xf>
    <xf borderId="3" fillId="3" fontId="2" numFmtId="0" xfId="0" applyAlignment="1" applyBorder="1" applyFont="1">
      <alignment readingOrder="0" vertical="top"/>
    </xf>
    <xf borderId="8" fillId="0" fontId="1" numFmtId="0" xfId="0" applyAlignment="1" applyBorder="1" applyFont="1">
      <alignment horizontal="center" readingOrder="0"/>
    </xf>
    <xf borderId="10" fillId="0" fontId="3" numFmtId="0" xfId="0" applyBorder="1" applyFont="1"/>
    <xf borderId="1" fillId="4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4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7" fillId="0" fontId="4" numFmtId="0" xfId="0" applyAlignment="1" applyBorder="1" applyFont="1">
      <alignment readingOrder="0"/>
    </xf>
    <xf borderId="7" fillId="0" fontId="4" numFmtId="0" xfId="0" applyBorder="1" applyFont="1"/>
    <xf borderId="8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center"/>
    </xf>
    <xf borderId="7" fillId="8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17" fillId="0" fontId="4" numFmtId="0" xfId="0" applyBorder="1" applyFont="1"/>
    <xf borderId="6" fillId="11" fontId="4" numFmtId="0" xfId="0" applyAlignment="1" applyBorder="1" applyFill="1" applyFont="1">
      <alignment readingOrder="0"/>
    </xf>
    <xf borderId="27" fillId="3" fontId="4" numFmtId="0" xfId="0" applyAlignment="1" applyBorder="1" applyFont="1">
      <alignment readingOrder="0"/>
    </xf>
    <xf borderId="19" fillId="3" fontId="4" numFmtId="0" xfId="0" applyAlignment="1" applyBorder="1" applyFont="1">
      <alignment readingOrder="0"/>
    </xf>
    <xf borderId="28" fillId="3" fontId="4" numFmtId="0" xfId="0" applyAlignment="1" applyBorder="1" applyFont="1">
      <alignment readingOrder="0"/>
    </xf>
    <xf borderId="20" fillId="3" fontId="4" numFmtId="0" xfId="0" applyAlignment="1" applyBorder="1" applyFont="1">
      <alignment readingOrder="0"/>
    </xf>
    <xf borderId="5" fillId="3" fontId="8" numFmtId="0" xfId="0" applyAlignment="1" applyBorder="1" applyFont="1">
      <alignment horizontal="left" readingOrder="0" vertical="top"/>
    </xf>
    <xf borderId="7" fillId="3" fontId="2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" numFmtId="0" xfId="0" applyAlignment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19" fillId="0" fontId="3" numFmtId="0" xfId="0" applyBorder="1" applyFont="1"/>
    <xf borderId="0" fillId="0" fontId="4" numFmtId="0" xfId="0" applyFont="1"/>
    <xf borderId="0" fillId="3" fontId="11" numFmtId="0" xfId="0" applyFont="1"/>
    <xf borderId="1" fillId="3" fontId="8" numFmtId="0" xfId="0" applyAlignment="1" applyBorder="1" applyFont="1">
      <alignment horizontal="left" readingOrder="0" vertical="top"/>
    </xf>
    <xf borderId="3" fillId="3" fontId="8" numFmtId="0" xfId="0" applyAlignment="1" applyBorder="1" applyFont="1">
      <alignment horizontal="left" readingOrder="0" vertical="top"/>
    </xf>
    <xf borderId="5" fillId="3" fontId="8" numFmtId="0" xfId="0" applyAlignment="1" applyBorder="1" applyFont="1">
      <alignment horizontal="left" readingOrder="0" vertical="top"/>
    </xf>
    <xf borderId="6" fillId="3" fontId="2" numFmtId="0" xfId="0" applyAlignment="1" applyBorder="1" applyFont="1">
      <alignment readingOrder="0" vertical="top"/>
    </xf>
    <xf borderId="0" fillId="3" fontId="2" numFmtId="0" xfId="0" applyAlignment="1" applyFont="1">
      <alignment readingOrder="0" vertical="top"/>
    </xf>
    <xf borderId="7" fillId="3" fontId="2" numFmtId="0" xfId="0" applyAlignment="1" applyBorder="1" applyFont="1">
      <alignment readingOrder="0" vertical="top"/>
    </xf>
    <xf borderId="8" fillId="3" fontId="8" numFmtId="0" xfId="0" applyAlignment="1" applyBorder="1" applyFont="1">
      <alignment horizontal="center" readingOrder="0"/>
    </xf>
    <xf borderId="10" fillId="3" fontId="8" numFmtId="0" xfId="0" applyAlignment="1" applyBorder="1" applyFont="1">
      <alignment horizontal="center" readingOrder="0"/>
    </xf>
    <xf borderId="18" fillId="3" fontId="2" numFmtId="0" xfId="0" applyAlignment="1" applyBorder="1" applyFont="1">
      <alignment readingOrder="0" vertical="top"/>
    </xf>
    <xf borderId="19" fillId="3" fontId="2" numFmtId="0" xfId="0" applyAlignment="1" applyBorder="1" applyFont="1">
      <alignment readingOrder="0" vertical="top"/>
    </xf>
    <xf borderId="20" fillId="3" fontId="2" numFmtId="0" xfId="0" applyAlignment="1" applyBorder="1" applyFont="1">
      <alignment readingOrder="0" vertical="top"/>
    </xf>
    <xf borderId="0" fillId="3" fontId="12" numFmtId="0" xfId="0" applyAlignment="1" applyFont="1">
      <alignment readingOrder="0"/>
    </xf>
    <xf borderId="3" fillId="3" fontId="4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0" fillId="3" fontId="4" numFmtId="0" xfId="0" applyFont="1"/>
    <xf borderId="7" fillId="3" fontId="4" numFmtId="0" xfId="0" applyBorder="1" applyFont="1"/>
    <xf borderId="10" fillId="8" fontId="8" numFmtId="0" xfId="0" applyAlignment="1" applyBorder="1" applyFont="1">
      <alignment horizontal="center" readingOrder="0"/>
    </xf>
    <xf borderId="0" fillId="3" fontId="8" numFmtId="0" xfId="0" applyAlignment="1" applyFont="1">
      <alignment horizontal="center" readingOrder="0"/>
    </xf>
    <xf borderId="3" fillId="12" fontId="8" numFmtId="0" xfId="0" applyAlignment="1" applyBorder="1" applyFill="1" applyFont="1">
      <alignment horizontal="left" readingOrder="0" vertical="top"/>
    </xf>
    <xf borderId="0" fillId="12" fontId="2" numFmtId="0" xfId="0" applyAlignment="1" applyFont="1">
      <alignment readingOrder="0" vertical="top"/>
    </xf>
    <xf borderId="0" fillId="3" fontId="4" numFmtId="0" xfId="0" applyAlignment="1" applyFont="1">
      <alignment readingOrder="0"/>
    </xf>
    <xf borderId="7" fillId="3" fontId="4" numFmtId="0" xfId="0" applyAlignment="1" applyBorder="1" applyFont="1">
      <alignment readingOrder="0"/>
    </xf>
    <xf borderId="26" fillId="8" fontId="1" numFmtId="0" xfId="0" applyAlignment="1" applyBorder="1" applyFont="1">
      <alignment horizontal="center"/>
    </xf>
    <xf borderId="0" fillId="3" fontId="13" numFmtId="0" xfId="0" applyFont="1"/>
    <xf borderId="7" fillId="0" fontId="4" numFmtId="0" xfId="0" applyAlignment="1" applyBorder="1" applyFont="1">
      <alignment horizontal="right"/>
    </xf>
    <xf borderId="0" fillId="3" fontId="13" numFmtId="164" xfId="0" applyFont="1" applyNumberFormat="1"/>
    <xf borderId="0" fillId="3" fontId="12" numFmtId="0" xfId="0" applyAlignment="1" applyFont="1">
      <alignment readingOrder="0" vertical="top"/>
    </xf>
    <xf borderId="1" fillId="4" fontId="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 Mean S'!$M$9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 Mean S'!$L$10:$L$15</c:f>
            </c:numRef>
          </c:xVal>
          <c:yVal>
            <c:numRef>
              <c:f>'P Mean S'!$M$10:$M$15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81471"/>
        <c:axId val="1857121061"/>
      </c:scatterChart>
      <c:valAx>
        <c:axId val="4934814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121061"/>
      </c:valAx>
      <c:valAx>
        <c:axId val="1857121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481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15</xdr:row>
      <xdr:rowOff>190500</xdr:rowOff>
    </xdr:from>
    <xdr:ext cx="5467350" cy="3371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table.org/student-t-value-calculator.html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55.43"/>
  </cols>
  <sheetData>
    <row r="1">
      <c r="A1" s="3" t="s">
        <v>1</v>
      </c>
      <c r="B1" s="5"/>
      <c r="C1" s="7" t="s">
        <v>3</v>
      </c>
      <c r="D1" s="1"/>
      <c r="E1" s="1"/>
    </row>
    <row r="2">
      <c r="A2" s="9" t="s">
        <v>6</v>
      </c>
      <c r="B2" s="10" t="s">
        <v>7</v>
      </c>
      <c r="C2" s="12" t="s">
        <v>8</v>
      </c>
      <c r="D2" s="10"/>
      <c r="E2" s="10"/>
      <c r="F2" s="10"/>
    </row>
    <row r="3">
      <c r="A3" s="9" t="s">
        <v>9</v>
      </c>
      <c r="B3" s="10" t="s">
        <v>10</v>
      </c>
      <c r="C3" s="12" t="s">
        <v>8</v>
      </c>
      <c r="D3" s="10"/>
      <c r="E3" s="10"/>
      <c r="F3" s="10"/>
    </row>
    <row r="4">
      <c r="A4" s="9" t="s">
        <v>12</v>
      </c>
      <c r="B4" s="10" t="s">
        <v>13</v>
      </c>
      <c r="C4" s="12" t="s">
        <v>8</v>
      </c>
      <c r="D4" s="10"/>
      <c r="E4" s="10"/>
      <c r="F4" s="10"/>
    </row>
    <row r="5">
      <c r="A5" s="9" t="s">
        <v>14</v>
      </c>
      <c r="B5" s="10" t="s">
        <v>15</v>
      </c>
      <c r="C5" s="12" t="s">
        <v>8</v>
      </c>
      <c r="D5" s="10"/>
      <c r="E5" s="10"/>
      <c r="F5" s="10"/>
    </row>
    <row r="6">
      <c r="A6" s="9" t="s">
        <v>16</v>
      </c>
      <c r="B6" s="10" t="s">
        <v>17</v>
      </c>
      <c r="C6" s="19" t="s">
        <v>18</v>
      </c>
      <c r="D6" s="10"/>
      <c r="E6" s="10"/>
      <c r="F6" s="10"/>
    </row>
    <row r="7">
      <c r="A7" s="9" t="s">
        <v>5</v>
      </c>
      <c r="B7" s="10" t="s">
        <v>43</v>
      </c>
      <c r="C7" s="19" t="s">
        <v>5</v>
      </c>
    </row>
    <row r="8">
      <c r="A8" s="9" t="s">
        <v>11</v>
      </c>
      <c r="B8" s="10" t="s">
        <v>44</v>
      </c>
      <c r="C8" s="19" t="s">
        <v>45</v>
      </c>
    </row>
    <row r="9">
      <c r="A9" s="9" t="s">
        <v>46</v>
      </c>
      <c r="B9" s="10" t="s">
        <v>47</v>
      </c>
      <c r="C9" s="12" t="s">
        <v>8</v>
      </c>
    </row>
    <row r="10">
      <c r="A10" s="9" t="s">
        <v>34</v>
      </c>
      <c r="B10" s="10" t="s">
        <v>48</v>
      </c>
      <c r="C10" s="19" t="s">
        <v>49</v>
      </c>
    </row>
    <row r="11">
      <c r="A11" s="9" t="s">
        <v>35</v>
      </c>
      <c r="B11" s="10" t="s">
        <v>50</v>
      </c>
      <c r="C11" s="19" t="s">
        <v>51</v>
      </c>
    </row>
    <row r="12">
      <c r="A12" s="9" t="s">
        <v>52</v>
      </c>
      <c r="B12" s="10" t="s">
        <v>53</v>
      </c>
      <c r="C12" s="19" t="s">
        <v>54</v>
      </c>
    </row>
    <row r="13">
      <c r="A13" s="9" t="s">
        <v>36</v>
      </c>
      <c r="B13" s="10" t="s">
        <v>55</v>
      </c>
      <c r="C13" s="19" t="s">
        <v>56</v>
      </c>
    </row>
    <row r="14">
      <c r="A14" s="9" t="s">
        <v>38</v>
      </c>
      <c r="B14" s="10" t="s">
        <v>57</v>
      </c>
      <c r="C14" s="19" t="s">
        <v>58</v>
      </c>
    </row>
    <row r="15">
      <c r="A15" s="9" t="s">
        <v>20</v>
      </c>
      <c r="B15" s="10" t="s">
        <v>20</v>
      </c>
      <c r="C15" s="19" t="s">
        <v>59</v>
      </c>
    </row>
    <row r="16">
      <c r="A16" s="9" t="s">
        <v>60</v>
      </c>
      <c r="B16" s="10" t="s">
        <v>61</v>
      </c>
      <c r="C16" s="19" t="s">
        <v>62</v>
      </c>
    </row>
    <row r="17">
      <c r="A17" s="9" t="s">
        <v>63</v>
      </c>
      <c r="B17" s="10" t="s">
        <v>64</v>
      </c>
      <c r="C17" s="19" t="s">
        <v>66</v>
      </c>
    </row>
    <row r="18">
      <c r="A18" s="9" t="s">
        <v>67</v>
      </c>
      <c r="B18" s="10" t="s">
        <v>68</v>
      </c>
      <c r="C18" s="45" t="s">
        <v>69</v>
      </c>
    </row>
    <row r="19">
      <c r="A19" s="9" t="s">
        <v>74</v>
      </c>
      <c r="B19" s="10" t="s">
        <v>75</v>
      </c>
      <c r="C19" s="19" t="s">
        <v>76</v>
      </c>
    </row>
    <row r="20">
      <c r="A20" s="9" t="s">
        <v>77</v>
      </c>
      <c r="B20" s="10" t="s">
        <v>78</v>
      </c>
      <c r="C20" s="19" t="s">
        <v>79</v>
      </c>
    </row>
    <row r="21">
      <c r="A21" s="9" t="s">
        <v>80</v>
      </c>
      <c r="B21" s="10" t="s">
        <v>81</v>
      </c>
      <c r="C21" s="19" t="s">
        <v>83</v>
      </c>
    </row>
    <row r="22">
      <c r="A22" s="46" t="s">
        <v>84</v>
      </c>
      <c r="B22" s="47" t="s">
        <v>85</v>
      </c>
      <c r="C22" s="48" t="s">
        <v>87</v>
      </c>
    </row>
  </sheetData>
  <hyperlinks>
    <hyperlink r:id="rId1" ref="C18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124</v>
      </c>
    </row>
    <row r="2">
      <c r="A2" s="60" t="s">
        <v>125</v>
      </c>
      <c r="B2" s="61" t="s">
        <v>139</v>
      </c>
      <c r="C2" s="61" t="s">
        <v>140</v>
      </c>
      <c r="D2" s="61" t="s">
        <v>60</v>
      </c>
      <c r="E2" s="61" t="s">
        <v>141</v>
      </c>
      <c r="F2" s="61" t="s">
        <v>142</v>
      </c>
      <c r="G2" s="61" t="s">
        <v>13</v>
      </c>
      <c r="H2" s="91" t="s">
        <v>126</v>
      </c>
    </row>
    <row r="3">
      <c r="A3" s="63">
        <v>1.0</v>
      </c>
      <c r="B3" s="64">
        <v>0.018</v>
      </c>
      <c r="C3" s="64">
        <v>1.041</v>
      </c>
      <c r="D3" s="64">
        <v>0.039</v>
      </c>
      <c r="E3" s="64">
        <v>0.083</v>
      </c>
      <c r="F3" s="64">
        <v>1.676</v>
      </c>
      <c r="G3" s="64">
        <v>89.889</v>
      </c>
      <c r="H3" s="92">
        <v>1.21</v>
      </c>
    </row>
    <row r="4">
      <c r="A4" s="63">
        <v>2.0</v>
      </c>
      <c r="B4" s="64">
        <v>0.016</v>
      </c>
      <c r="C4" s="64">
        <v>1.038</v>
      </c>
      <c r="D4" s="64">
        <v>0.033</v>
      </c>
      <c r="E4" s="64">
        <v>0.072</v>
      </c>
      <c r="F4" s="64">
        <v>1.677</v>
      </c>
      <c r="G4" s="64">
        <v>89.833</v>
      </c>
      <c r="H4" s="92">
        <v>1.181</v>
      </c>
    </row>
    <row r="5">
      <c r="A5" s="66" t="s">
        <v>143</v>
      </c>
      <c r="B5" s="67"/>
      <c r="C5" s="67"/>
      <c r="D5" s="67"/>
      <c r="E5" s="67"/>
      <c r="F5" s="67"/>
      <c r="G5" s="67"/>
      <c r="H5" s="68">
        <v>1.196</v>
      </c>
    </row>
    <row r="7">
      <c r="A7" s="69" t="s">
        <v>128</v>
      </c>
    </row>
    <row r="8">
      <c r="A8" s="60" t="s">
        <v>125</v>
      </c>
      <c r="B8" s="61" t="s">
        <v>171</v>
      </c>
      <c r="C8" s="61" t="s">
        <v>162</v>
      </c>
      <c r="D8" s="61" t="s">
        <v>60</v>
      </c>
      <c r="E8" s="61" t="s">
        <v>172</v>
      </c>
      <c r="F8" s="61" t="s">
        <v>142</v>
      </c>
      <c r="G8" s="61" t="s">
        <v>13</v>
      </c>
      <c r="H8" s="91" t="s">
        <v>126</v>
      </c>
    </row>
    <row r="9">
      <c r="A9" s="63" t="s">
        <v>129</v>
      </c>
      <c r="B9" s="64">
        <v>0.018</v>
      </c>
      <c r="C9" s="64">
        <v>1.041</v>
      </c>
      <c r="D9" s="64">
        <v>0.039</v>
      </c>
      <c r="E9" s="64">
        <v>0.083</v>
      </c>
      <c r="F9" s="64">
        <v>1.676</v>
      </c>
      <c r="G9" s="64">
        <v>89.889</v>
      </c>
      <c r="H9" s="92">
        <v>1.21</v>
      </c>
    </row>
    <row r="10">
      <c r="A10" s="63" t="s">
        <v>130</v>
      </c>
      <c r="B10" s="64">
        <v>0.016</v>
      </c>
      <c r="C10" s="64">
        <v>1.038</v>
      </c>
      <c r="D10" s="64">
        <v>0.033</v>
      </c>
      <c r="E10" s="64">
        <v>0.072</v>
      </c>
      <c r="F10" s="64">
        <v>1.677</v>
      </c>
      <c r="G10" s="64">
        <v>89.833</v>
      </c>
      <c r="H10" s="92">
        <v>1.181</v>
      </c>
    </row>
    <row r="11">
      <c r="A11" s="66" t="s">
        <v>143</v>
      </c>
      <c r="B11" s="67"/>
      <c r="C11" s="67"/>
      <c r="D11" s="67"/>
      <c r="E11" s="67"/>
      <c r="F11" s="67"/>
      <c r="G11" s="67"/>
      <c r="H11" s="68">
        <v>1.196</v>
      </c>
      <c r="J11" s="127"/>
      <c r="K11" s="127"/>
    </row>
    <row r="13">
      <c r="A13" s="57" t="s">
        <v>173</v>
      </c>
    </row>
    <row r="14">
      <c r="A14" s="128" t="s">
        <v>19</v>
      </c>
      <c r="B14" s="93">
        <v>0.068</v>
      </c>
      <c r="C14" s="76">
        <v>0.009</v>
      </c>
      <c r="E14" s="72" t="s">
        <v>132</v>
      </c>
      <c r="F14" s="67"/>
      <c r="G14" s="73"/>
    </row>
    <row r="15">
      <c r="A15" s="9" t="s">
        <v>22</v>
      </c>
      <c r="B15" s="18">
        <v>0.076</v>
      </c>
      <c r="C15" s="19">
        <v>-0.019</v>
      </c>
      <c r="E15" s="77" t="s">
        <v>133</v>
      </c>
      <c r="F15" s="10">
        <v>1.0</v>
      </c>
      <c r="G15" s="19">
        <v>2.0</v>
      </c>
    </row>
    <row r="16">
      <c r="A16" s="9" t="s">
        <v>23</v>
      </c>
      <c r="B16" s="18">
        <v>0.008</v>
      </c>
      <c r="C16" s="19">
        <v>-0.024</v>
      </c>
      <c r="E16" s="77" t="s">
        <v>60</v>
      </c>
      <c r="F16" s="59">
        <f t="shared" ref="F16:G16" si="1">_xlfn.STDEV.S(B14:B67)</f>
        <v>0.03902759205</v>
      </c>
      <c r="G16" s="80">
        <f t="shared" si="1"/>
        <v>0.03342822955</v>
      </c>
    </row>
    <row r="17">
      <c r="A17" s="9" t="s">
        <v>24</v>
      </c>
      <c r="B17" s="18">
        <v>-0.011</v>
      </c>
      <c r="C17" s="19">
        <v>0.0</v>
      </c>
      <c r="E17" s="77" t="s">
        <v>20</v>
      </c>
      <c r="F17" s="59">
        <f t="shared" ref="F17:G17" si="2">AVERAGE(B14:B67)</f>
        <v>0.01764705882</v>
      </c>
      <c r="G17" s="80">
        <f t="shared" si="2"/>
        <v>0.01632</v>
      </c>
    </row>
    <row r="18">
      <c r="A18" s="9" t="s">
        <v>25</v>
      </c>
      <c r="B18" s="18">
        <v>0.027</v>
      </c>
      <c r="C18" s="19">
        <v>0.032</v>
      </c>
      <c r="E18" s="77" t="s">
        <v>63</v>
      </c>
      <c r="F18" s="59">
        <f t="shared" ref="F18:G18" si="3">count(B14:B67)</f>
        <v>51</v>
      </c>
      <c r="G18" s="80">
        <f t="shared" si="3"/>
        <v>50</v>
      </c>
    </row>
    <row r="19">
      <c r="A19" s="9" t="s">
        <v>26</v>
      </c>
      <c r="B19" s="18">
        <v>0.049</v>
      </c>
      <c r="C19" s="19">
        <v>-0.014</v>
      </c>
      <c r="E19" s="77" t="s">
        <v>144</v>
      </c>
      <c r="F19" s="10">
        <v>1.6753</v>
      </c>
      <c r="G19" s="19">
        <v>1.6759</v>
      </c>
    </row>
    <row r="20">
      <c r="A20" s="9" t="s">
        <v>27</v>
      </c>
      <c r="B20" s="28"/>
      <c r="C20" s="29"/>
      <c r="E20" s="77" t="s">
        <v>174</v>
      </c>
      <c r="F20" s="59">
        <f t="shared" ref="F20:G20" si="4">F17+(F19*F16)</f>
        <v>0.08302998378</v>
      </c>
      <c r="G20" s="80">
        <f t="shared" si="4"/>
        <v>0.0723423699</v>
      </c>
    </row>
    <row r="21">
      <c r="A21" s="9" t="s">
        <v>29</v>
      </c>
      <c r="B21" s="18">
        <v>0.076</v>
      </c>
      <c r="C21" s="19">
        <v>0.043</v>
      </c>
      <c r="E21" s="77" t="s">
        <v>145</v>
      </c>
      <c r="F21" s="59">
        <f t="shared" ref="F21:G21" si="5">10^F20</f>
        <v>1.210681716</v>
      </c>
      <c r="G21" s="80">
        <f t="shared" si="5"/>
        <v>1.181251492</v>
      </c>
    </row>
    <row r="22">
      <c r="A22" s="9" t="s">
        <v>31</v>
      </c>
      <c r="B22" s="18">
        <v>0.055</v>
      </c>
      <c r="C22" s="19">
        <v>0.005</v>
      </c>
      <c r="E22" s="77" t="s">
        <v>74</v>
      </c>
      <c r="F22" s="59">
        <f t="shared" ref="F22:G22" si="6">F21*F23</f>
        <v>108.8269688</v>
      </c>
      <c r="G22" s="80">
        <f t="shared" si="6"/>
        <v>106.1153652</v>
      </c>
    </row>
    <row r="23">
      <c r="A23" s="9" t="s">
        <v>39</v>
      </c>
      <c r="B23" s="18">
        <v>0.006</v>
      </c>
      <c r="C23" s="19">
        <v>-0.027</v>
      </c>
      <c r="E23" s="77" t="s">
        <v>12</v>
      </c>
      <c r="F23" s="78">
        <v>89.889</v>
      </c>
      <c r="G23" s="79">
        <v>89.833</v>
      </c>
    </row>
    <row r="24">
      <c r="A24" s="9" t="s">
        <v>41</v>
      </c>
      <c r="B24" s="18">
        <v>0.033</v>
      </c>
      <c r="C24" s="19">
        <v>0.007</v>
      </c>
      <c r="E24" s="81" t="s">
        <v>84</v>
      </c>
      <c r="F24" s="82">
        <f>average(F22:G22) / average(F23:G23)</f>
        <v>1.195971189</v>
      </c>
      <c r="G24" s="73"/>
      <c r="H24" s="124">
        <f>89.833*F24</f>
        <v>107.4376798</v>
      </c>
    </row>
    <row r="25">
      <c r="A25" s="9" t="s">
        <v>42</v>
      </c>
      <c r="B25" s="18">
        <v>0.051</v>
      </c>
      <c r="C25" s="19">
        <v>0.056</v>
      </c>
      <c r="E25" s="96"/>
      <c r="F25" s="96"/>
      <c r="G25" s="96"/>
    </row>
    <row r="26">
      <c r="A26" s="9" t="s">
        <v>65</v>
      </c>
      <c r="B26" s="28"/>
      <c r="C26" s="29"/>
      <c r="E26" s="72" t="s">
        <v>167</v>
      </c>
      <c r="F26" s="67"/>
      <c r="G26" s="73"/>
    </row>
    <row r="27">
      <c r="A27" s="9" t="s">
        <v>70</v>
      </c>
      <c r="B27" s="18">
        <v>0.082</v>
      </c>
      <c r="C27" s="29"/>
      <c r="E27" s="77" t="s">
        <v>133</v>
      </c>
      <c r="F27" s="10">
        <v>1.0</v>
      </c>
      <c r="G27" s="19">
        <v>2.0</v>
      </c>
    </row>
    <row r="28">
      <c r="A28" s="9" t="s">
        <v>71</v>
      </c>
      <c r="B28" s="18">
        <v>-0.024</v>
      </c>
      <c r="C28" s="19">
        <v>0.016</v>
      </c>
      <c r="E28" s="77" t="s">
        <v>12</v>
      </c>
      <c r="F28" s="78">
        <v>89.889</v>
      </c>
      <c r="G28" s="79">
        <v>89.833</v>
      </c>
    </row>
    <row r="29">
      <c r="A29" s="9" t="s">
        <v>72</v>
      </c>
      <c r="B29" s="18">
        <v>0.033</v>
      </c>
      <c r="C29" s="19">
        <v>0.005</v>
      </c>
      <c r="E29" s="77" t="s">
        <v>77</v>
      </c>
      <c r="F29" s="59">
        <f t="shared" ref="F29:G29" si="7"> F17+( F19* F16)</f>
        <v>0.08302998378</v>
      </c>
      <c r="G29" s="80">
        <f t="shared" si="7"/>
        <v>0.0723423699</v>
      </c>
    </row>
    <row r="30">
      <c r="A30" s="9" t="s">
        <v>73</v>
      </c>
      <c r="B30" s="18">
        <v>0.042</v>
      </c>
      <c r="C30" s="19">
        <v>0.014</v>
      </c>
      <c r="E30" s="77" t="s">
        <v>74</v>
      </c>
      <c r="F30" s="59">
        <f t="shared" ref="F30:G30" si="8">10^F29</f>
        <v>1.210681716</v>
      </c>
      <c r="G30" s="125">
        <f t="shared" si="8"/>
        <v>1.181251492</v>
      </c>
    </row>
    <row r="31">
      <c r="A31" s="50" t="s">
        <v>82</v>
      </c>
      <c r="B31" s="18">
        <v>0.017</v>
      </c>
      <c r="C31" s="19">
        <v>-0.005</v>
      </c>
      <c r="E31" s="77" t="s">
        <v>168</v>
      </c>
      <c r="F31" s="59">
        <v>1.2106817163898465</v>
      </c>
      <c r="G31" s="125">
        <v>1.1812514915544</v>
      </c>
    </row>
    <row r="32">
      <c r="A32" s="9" t="s">
        <v>86</v>
      </c>
      <c r="B32" s="93">
        <v>-0.011</v>
      </c>
      <c r="C32" s="76">
        <v>0.005</v>
      </c>
      <c r="E32" s="81" t="s">
        <v>84</v>
      </c>
      <c r="F32" s="82">
        <f>average(F31:G31)</f>
        <v>1.195966604</v>
      </c>
      <c r="G32" s="73"/>
    </row>
    <row r="33">
      <c r="A33" s="9" t="s">
        <v>88</v>
      </c>
      <c r="B33" s="18">
        <v>-0.029</v>
      </c>
      <c r="C33" s="19">
        <v>0.05</v>
      </c>
    </row>
    <row r="34">
      <c r="A34" s="9" t="s">
        <v>89</v>
      </c>
      <c r="B34" s="18">
        <v>-0.011</v>
      </c>
      <c r="C34" s="19">
        <v>0.059</v>
      </c>
    </row>
    <row r="35">
      <c r="A35" s="9" t="s">
        <v>90</v>
      </c>
      <c r="B35" s="18">
        <v>-0.021</v>
      </c>
      <c r="C35" s="19">
        <v>-0.021</v>
      </c>
    </row>
    <row r="36">
      <c r="A36" s="9" t="s">
        <v>91</v>
      </c>
      <c r="B36" s="41"/>
      <c r="C36" s="42"/>
    </row>
    <row r="37">
      <c r="A37" s="9" t="s">
        <v>92</v>
      </c>
      <c r="B37" s="18">
        <v>0.042</v>
      </c>
      <c r="C37" s="19">
        <v>0.112</v>
      </c>
    </row>
    <row r="38">
      <c r="A38" s="9" t="s">
        <v>93</v>
      </c>
      <c r="B38" s="18">
        <v>0.04</v>
      </c>
      <c r="C38" s="19">
        <v>0.054</v>
      </c>
    </row>
    <row r="39">
      <c r="A39" s="9" t="s">
        <v>94</v>
      </c>
      <c r="B39" s="18">
        <v>0.013</v>
      </c>
      <c r="C39" s="19">
        <v>0.027</v>
      </c>
    </row>
    <row r="40">
      <c r="A40" s="9" t="s">
        <v>95</v>
      </c>
      <c r="B40" s="18">
        <v>-0.019</v>
      </c>
      <c r="C40" s="19">
        <v>-0.021</v>
      </c>
    </row>
    <row r="41">
      <c r="A41" s="9" t="s">
        <v>96</v>
      </c>
      <c r="B41" s="18">
        <v>0.033</v>
      </c>
      <c r="C41" s="19">
        <v>0.061</v>
      </c>
    </row>
    <row r="42">
      <c r="A42" s="9" t="s">
        <v>97</v>
      </c>
      <c r="B42" s="18">
        <v>0.024</v>
      </c>
      <c r="C42" s="19">
        <v>0.022</v>
      </c>
    </row>
    <row r="43">
      <c r="A43" s="9" t="s">
        <v>98</v>
      </c>
      <c r="B43" s="18">
        <v>-0.045</v>
      </c>
      <c r="C43" s="19">
        <v>-0.034</v>
      </c>
    </row>
    <row r="44">
      <c r="A44" s="9" t="s">
        <v>99</v>
      </c>
      <c r="B44" s="18">
        <v>0.003</v>
      </c>
      <c r="C44" s="19">
        <v>0.054</v>
      </c>
    </row>
    <row r="45">
      <c r="A45" s="9" t="s">
        <v>100</v>
      </c>
      <c r="B45" s="18">
        <v>-0.064</v>
      </c>
      <c r="C45" s="19">
        <v>-0.023</v>
      </c>
    </row>
    <row r="46">
      <c r="A46" s="9" t="s">
        <v>101</v>
      </c>
      <c r="B46" s="18">
        <v>-0.034</v>
      </c>
      <c r="C46" s="19">
        <v>0.031</v>
      </c>
    </row>
    <row r="47">
      <c r="A47" s="9" t="s">
        <v>102</v>
      </c>
      <c r="B47" s="18">
        <v>-0.004</v>
      </c>
      <c r="C47" s="19">
        <v>0.015</v>
      </c>
    </row>
    <row r="48">
      <c r="A48" s="9" t="s">
        <v>103</v>
      </c>
      <c r="B48" s="18">
        <v>-0.004</v>
      </c>
      <c r="C48" s="19">
        <v>-0.003</v>
      </c>
    </row>
    <row r="49">
      <c r="A49" s="9" t="s">
        <v>104</v>
      </c>
      <c r="B49" s="53">
        <v>-0.037</v>
      </c>
      <c r="C49" s="48">
        <v>0.007</v>
      </c>
    </row>
    <row r="50">
      <c r="A50" s="25" t="s">
        <v>105</v>
      </c>
      <c r="B50" s="18">
        <v>0.048</v>
      </c>
      <c r="C50" s="19">
        <v>0.039</v>
      </c>
    </row>
    <row r="51">
      <c r="A51" s="9" t="s">
        <v>106</v>
      </c>
      <c r="B51" s="18">
        <v>-0.005</v>
      </c>
      <c r="C51" s="19">
        <v>-0.007</v>
      </c>
    </row>
    <row r="52">
      <c r="A52" s="9" t="s">
        <v>107</v>
      </c>
      <c r="B52" s="18">
        <v>0.01</v>
      </c>
      <c r="C52" s="19">
        <v>0.012</v>
      </c>
    </row>
    <row r="53">
      <c r="A53" s="9" t="s">
        <v>108</v>
      </c>
      <c r="B53" s="18">
        <v>0.014</v>
      </c>
      <c r="C53" s="19">
        <v>0.012</v>
      </c>
    </row>
    <row r="54">
      <c r="A54" s="9" t="s">
        <v>109</v>
      </c>
      <c r="B54" s="18">
        <v>0.107</v>
      </c>
      <c r="C54" s="19">
        <v>0.078</v>
      </c>
    </row>
    <row r="55">
      <c r="A55" s="9" t="s">
        <v>110</v>
      </c>
      <c r="B55" s="18">
        <v>-0.035</v>
      </c>
      <c r="C55" s="19">
        <v>-0.022</v>
      </c>
    </row>
    <row r="56">
      <c r="A56" s="9" t="s">
        <v>111</v>
      </c>
      <c r="B56" s="18">
        <v>-0.002</v>
      </c>
      <c r="C56" s="19">
        <v>-0.002</v>
      </c>
    </row>
    <row r="57">
      <c r="A57" s="9" t="s">
        <v>112</v>
      </c>
      <c r="B57" s="18">
        <v>0.005</v>
      </c>
      <c r="C57" s="19">
        <v>0.009</v>
      </c>
    </row>
    <row r="58">
      <c r="A58" s="9" t="s">
        <v>113</v>
      </c>
      <c r="B58" s="18">
        <v>0.042</v>
      </c>
      <c r="C58" s="19">
        <v>0.036</v>
      </c>
    </row>
    <row r="59">
      <c r="A59" s="9" t="s">
        <v>114</v>
      </c>
      <c r="B59" s="18">
        <v>0.039</v>
      </c>
      <c r="C59" s="19">
        <v>0.036</v>
      </c>
    </row>
    <row r="60">
      <c r="A60" s="9" t="s">
        <v>115</v>
      </c>
      <c r="B60" s="18">
        <v>0.039</v>
      </c>
      <c r="C60" s="19">
        <v>0.028</v>
      </c>
    </row>
    <row r="61">
      <c r="A61" s="9" t="s">
        <v>116</v>
      </c>
      <c r="B61" s="18">
        <v>0.048</v>
      </c>
      <c r="C61" s="19">
        <v>0.007</v>
      </c>
    </row>
    <row r="62">
      <c r="A62" s="9" t="s">
        <v>117</v>
      </c>
      <c r="B62" s="18">
        <v>0.0</v>
      </c>
      <c r="C62" s="19">
        <v>0.0</v>
      </c>
    </row>
    <row r="63">
      <c r="A63" s="9" t="s">
        <v>118</v>
      </c>
      <c r="B63" s="18">
        <v>0.042</v>
      </c>
      <c r="C63" s="19">
        <v>0.03</v>
      </c>
    </row>
    <row r="64">
      <c r="A64" s="9" t="s">
        <v>119</v>
      </c>
      <c r="B64" s="18">
        <v>0.08</v>
      </c>
      <c r="C64" s="19">
        <v>0.07</v>
      </c>
    </row>
    <row r="65">
      <c r="A65" s="9" t="s">
        <v>120</v>
      </c>
      <c r="B65" s="18">
        <v>0.078</v>
      </c>
      <c r="C65" s="19">
        <v>0.072</v>
      </c>
    </row>
    <row r="66">
      <c r="A66" s="9" t="s">
        <v>121</v>
      </c>
      <c r="B66" s="18">
        <v>-0.046</v>
      </c>
      <c r="C66" s="19">
        <v>-0.056</v>
      </c>
    </row>
    <row r="67">
      <c r="A67" s="46" t="s">
        <v>122</v>
      </c>
      <c r="B67" s="53">
        <v>-0.028</v>
      </c>
      <c r="C67" s="48">
        <v>-0.019</v>
      </c>
    </row>
  </sheetData>
  <mergeCells count="9">
    <mergeCell ref="F24:G24"/>
    <mergeCell ref="F32:G32"/>
    <mergeCell ref="A1:H1"/>
    <mergeCell ref="A5:G5"/>
    <mergeCell ref="A7:H7"/>
    <mergeCell ref="A11:G11"/>
    <mergeCell ref="A13:G13"/>
    <mergeCell ref="E14:G14"/>
    <mergeCell ref="E26:G2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124</v>
      </c>
    </row>
    <row r="2">
      <c r="A2" s="60" t="s">
        <v>125</v>
      </c>
      <c r="B2" s="61" t="s">
        <v>13</v>
      </c>
      <c r="C2" s="62"/>
      <c r="D2" s="61" t="s">
        <v>126</v>
      </c>
      <c r="E2" s="11"/>
    </row>
    <row r="3">
      <c r="A3" s="63">
        <v>1.0</v>
      </c>
      <c r="B3" s="64">
        <v>89.889</v>
      </c>
      <c r="D3" s="64">
        <v>17.361</v>
      </c>
      <c r="E3" s="65"/>
    </row>
    <row r="4">
      <c r="A4" s="63">
        <v>2.0</v>
      </c>
      <c r="B4" s="64">
        <v>89.833</v>
      </c>
      <c r="D4" s="64">
        <v>17.942</v>
      </c>
      <c r="E4" s="65"/>
    </row>
    <row r="5">
      <c r="A5" s="66" t="s">
        <v>127</v>
      </c>
      <c r="B5" s="67"/>
      <c r="C5" s="67"/>
      <c r="D5" s="67"/>
      <c r="E5" s="68">
        <v>17.651</v>
      </c>
    </row>
    <row r="7">
      <c r="A7" s="69" t="s">
        <v>128</v>
      </c>
    </row>
    <row r="8">
      <c r="A8" s="60" t="s">
        <v>125</v>
      </c>
      <c r="B8" s="61" t="s">
        <v>13</v>
      </c>
      <c r="C8" s="62"/>
      <c r="D8" s="61" t="s">
        <v>126</v>
      </c>
      <c r="E8" s="11"/>
    </row>
    <row r="9">
      <c r="A9" s="63" t="s">
        <v>129</v>
      </c>
      <c r="B9" s="64">
        <v>89.889</v>
      </c>
      <c r="D9" s="64">
        <v>17.361</v>
      </c>
      <c r="E9" s="65"/>
    </row>
    <row r="10">
      <c r="A10" s="63" t="s">
        <v>130</v>
      </c>
      <c r="B10" s="64">
        <v>89.833</v>
      </c>
      <c r="D10" s="64">
        <v>17.942</v>
      </c>
      <c r="E10" s="65"/>
    </row>
    <row r="11">
      <c r="A11" s="66" t="s">
        <v>127</v>
      </c>
      <c r="B11" s="67"/>
      <c r="C11" s="67"/>
      <c r="D11" s="67"/>
      <c r="E11" s="68">
        <v>17.651</v>
      </c>
    </row>
    <row r="13">
      <c r="A13" s="57" t="s">
        <v>173</v>
      </c>
    </row>
    <row r="14">
      <c r="A14" s="17"/>
      <c r="B14" s="96" t="s">
        <v>11</v>
      </c>
      <c r="D14" s="96" t="s">
        <v>2</v>
      </c>
      <c r="F14" s="72" t="s">
        <v>132</v>
      </c>
      <c r="G14" s="67"/>
      <c r="H14" s="73"/>
    </row>
    <row r="15">
      <c r="A15" s="128" t="s">
        <v>19</v>
      </c>
      <c r="B15" s="93">
        <v>0.068</v>
      </c>
      <c r="C15" s="76">
        <v>0.009</v>
      </c>
      <c r="D15" s="26">
        <v>105.0</v>
      </c>
      <c r="E15" s="27">
        <v>93.5</v>
      </c>
      <c r="F15" s="74" t="s">
        <v>133</v>
      </c>
      <c r="G15" s="75">
        <v>1.0</v>
      </c>
      <c r="H15" s="76">
        <v>2.0</v>
      </c>
    </row>
    <row r="16">
      <c r="A16" s="9" t="s">
        <v>22</v>
      </c>
      <c r="B16" s="18">
        <v>0.076</v>
      </c>
      <c r="C16" s="19">
        <v>-0.019</v>
      </c>
      <c r="D16" s="18">
        <v>107.0</v>
      </c>
      <c r="E16" s="19">
        <v>87.5</v>
      </c>
      <c r="F16" s="77" t="s">
        <v>12</v>
      </c>
      <c r="G16" s="78">
        <v>89.889</v>
      </c>
      <c r="H16" s="79">
        <v>89.833</v>
      </c>
    </row>
    <row r="17">
      <c r="A17" s="9" t="s">
        <v>23</v>
      </c>
      <c r="B17" s="18">
        <v>0.008</v>
      </c>
      <c r="C17" s="19">
        <v>-0.024</v>
      </c>
      <c r="D17" s="18">
        <v>91.5</v>
      </c>
      <c r="E17" s="19">
        <v>86.5</v>
      </c>
      <c r="F17" s="77" t="s">
        <v>74</v>
      </c>
      <c r="G17" s="59">
        <f t="shared" ref="G17:H17" si="1">PERCENTILE(D15:D68, 0.95)</f>
        <v>107.25</v>
      </c>
      <c r="H17" s="80">
        <f t="shared" si="1"/>
        <v>107.775</v>
      </c>
    </row>
    <row r="18">
      <c r="A18" s="9" t="s">
        <v>24</v>
      </c>
      <c r="B18" s="18">
        <v>-0.011</v>
      </c>
      <c r="C18" s="19">
        <v>0.0</v>
      </c>
      <c r="D18" s="18">
        <v>87.5</v>
      </c>
      <c r="E18" s="19">
        <v>91.5</v>
      </c>
      <c r="F18" s="77" t="s">
        <v>134</v>
      </c>
      <c r="G18" s="59">
        <f t="shared" ref="G18:H18" si="2">G17-G16</f>
        <v>17.361</v>
      </c>
      <c r="H18" s="80">
        <f t="shared" si="2"/>
        <v>17.942</v>
      </c>
    </row>
    <row r="19">
      <c r="A19" s="9" t="s">
        <v>25</v>
      </c>
      <c r="B19" s="18">
        <v>0.027</v>
      </c>
      <c r="C19" s="19">
        <v>0.032</v>
      </c>
      <c r="D19" s="18">
        <v>95.5</v>
      </c>
      <c r="E19" s="19">
        <v>98.5</v>
      </c>
      <c r="F19" s="81" t="s">
        <v>84</v>
      </c>
      <c r="G19" s="82">
        <f>average(G17:H17) - average(G16:H16)</f>
        <v>17.6515</v>
      </c>
      <c r="H19" s="73"/>
      <c r="I19" s="124">
        <f>89.833*G19</f>
        <v>1585.6872</v>
      </c>
    </row>
    <row r="20">
      <c r="A20" s="9" t="s">
        <v>26</v>
      </c>
      <c r="B20" s="18">
        <v>0.049</v>
      </c>
      <c r="C20" s="19">
        <v>-0.014</v>
      </c>
      <c r="D20" s="18">
        <v>100.5</v>
      </c>
      <c r="E20" s="19">
        <v>88.5</v>
      </c>
      <c r="F20" s="1"/>
      <c r="G20" s="1"/>
    </row>
    <row r="21">
      <c r="A21" s="9" t="s">
        <v>27</v>
      </c>
      <c r="B21" s="28"/>
      <c r="C21" s="29"/>
      <c r="D21" s="28"/>
      <c r="E21" s="29"/>
    </row>
    <row r="22">
      <c r="A22" s="9" t="s">
        <v>29</v>
      </c>
      <c r="B22" s="18">
        <v>0.076</v>
      </c>
      <c r="C22" s="19">
        <v>0.043</v>
      </c>
      <c r="D22" s="18">
        <v>107.0</v>
      </c>
      <c r="E22" s="19">
        <v>101.0</v>
      </c>
      <c r="F22" s="72" t="s">
        <v>167</v>
      </c>
      <c r="G22" s="67"/>
      <c r="H22" s="73"/>
    </row>
    <row r="23">
      <c r="A23" s="9" t="s">
        <v>31</v>
      </c>
      <c r="B23" s="18">
        <v>0.055</v>
      </c>
      <c r="C23" s="19">
        <v>0.005</v>
      </c>
      <c r="D23" s="18">
        <v>102.0</v>
      </c>
      <c r="E23" s="19">
        <v>92.5</v>
      </c>
      <c r="F23" s="77" t="s">
        <v>175</v>
      </c>
      <c r="G23" s="59">
        <f t="shared" ref="G23:H23" si="3">PERCENTILE(B15:B68, 0.95)</f>
        <v>0.079</v>
      </c>
      <c r="H23" s="80">
        <f t="shared" si="3"/>
        <v>0.0711</v>
      </c>
    </row>
    <row r="24">
      <c r="A24" s="9" t="s">
        <v>39</v>
      </c>
      <c r="B24" s="18">
        <v>0.006</v>
      </c>
      <c r="C24" s="19">
        <v>-0.027</v>
      </c>
      <c r="D24" s="18">
        <v>91.0</v>
      </c>
      <c r="E24" s="19">
        <v>86.0</v>
      </c>
      <c r="F24" s="77" t="s">
        <v>176</v>
      </c>
      <c r="G24" s="59">
        <f t="shared" ref="G24:H24" si="4">POWER(10,G23)</f>
        <v>1.199499303</v>
      </c>
      <c r="H24" s="80">
        <f t="shared" si="4"/>
        <v>1.177877159</v>
      </c>
    </row>
    <row r="25">
      <c r="A25" s="9" t="s">
        <v>41</v>
      </c>
      <c r="B25" s="18">
        <v>0.033</v>
      </c>
      <c r="C25" s="19">
        <v>0.007</v>
      </c>
      <c r="D25" s="18">
        <v>97.0</v>
      </c>
      <c r="E25" s="19">
        <v>93.0</v>
      </c>
      <c r="F25" s="77" t="s">
        <v>170</v>
      </c>
      <c r="G25" s="59">
        <f t="shared" ref="G25:H25" si="5">G24</f>
        <v>1.199499303</v>
      </c>
      <c r="H25" s="80">
        <f t="shared" si="5"/>
        <v>1.177877159</v>
      </c>
    </row>
    <row r="26">
      <c r="A26" s="9" t="s">
        <v>42</v>
      </c>
      <c r="B26" s="18">
        <v>0.051</v>
      </c>
      <c r="C26" s="19">
        <v>0.056</v>
      </c>
      <c r="D26" s="18">
        <v>101.0</v>
      </c>
      <c r="E26" s="19">
        <v>104.0</v>
      </c>
      <c r="F26" s="81" t="s">
        <v>150</v>
      </c>
      <c r="G26" s="82">
        <f>AVERAGE(G25:H25)</f>
        <v>1.188688231</v>
      </c>
      <c r="H26" s="73"/>
    </row>
    <row r="27">
      <c r="A27" s="9" t="s">
        <v>65</v>
      </c>
      <c r="B27" s="28"/>
      <c r="C27" s="29"/>
      <c r="D27" s="28"/>
      <c r="E27" s="29"/>
    </row>
    <row r="28">
      <c r="A28" s="9" t="s">
        <v>70</v>
      </c>
      <c r="B28" s="18">
        <v>0.082</v>
      </c>
      <c r="C28" s="29"/>
      <c r="D28" s="18">
        <v>108.5</v>
      </c>
      <c r="E28" s="29"/>
    </row>
    <row r="29">
      <c r="A29" s="9" t="s">
        <v>71</v>
      </c>
      <c r="B29" s="18">
        <v>-0.024</v>
      </c>
      <c r="C29" s="19">
        <v>0.016</v>
      </c>
      <c r="D29" s="18">
        <v>85.0</v>
      </c>
      <c r="E29" s="19">
        <v>95.0</v>
      </c>
    </row>
    <row r="30">
      <c r="A30" s="9" t="s">
        <v>72</v>
      </c>
      <c r="B30" s="18">
        <v>0.033</v>
      </c>
      <c r="C30" s="19">
        <v>0.005</v>
      </c>
      <c r="D30" s="18">
        <v>97.0</v>
      </c>
      <c r="E30" s="19">
        <v>92.5</v>
      </c>
    </row>
    <row r="31">
      <c r="A31" s="9" t="s">
        <v>73</v>
      </c>
      <c r="B31" s="18">
        <v>0.042</v>
      </c>
      <c r="C31" s="19">
        <v>0.014</v>
      </c>
      <c r="D31" s="18">
        <v>99.0</v>
      </c>
      <c r="E31" s="19">
        <v>94.5</v>
      </c>
    </row>
    <row r="32">
      <c r="A32" s="50" t="s">
        <v>82</v>
      </c>
      <c r="B32" s="18">
        <v>0.017</v>
      </c>
      <c r="C32" s="19">
        <v>-0.005</v>
      </c>
      <c r="D32" s="51">
        <v>93.5</v>
      </c>
      <c r="E32" s="55">
        <v>90.5</v>
      </c>
    </row>
    <row r="33">
      <c r="A33" s="9" t="s">
        <v>86</v>
      </c>
      <c r="B33" s="93">
        <v>-0.011</v>
      </c>
      <c r="C33" s="76">
        <v>0.005</v>
      </c>
      <c r="D33" s="18">
        <v>88.0</v>
      </c>
      <c r="E33" s="19">
        <v>87.5</v>
      </c>
    </row>
    <row r="34">
      <c r="A34" s="9" t="s">
        <v>88</v>
      </c>
      <c r="B34" s="18">
        <v>-0.029</v>
      </c>
      <c r="C34" s="19">
        <v>0.05</v>
      </c>
      <c r="D34" s="18">
        <v>84.5</v>
      </c>
      <c r="E34" s="19">
        <v>97.0</v>
      </c>
    </row>
    <row r="35">
      <c r="A35" s="9" t="s">
        <v>89</v>
      </c>
      <c r="B35" s="18">
        <v>-0.011</v>
      </c>
      <c r="C35" s="19">
        <v>0.059</v>
      </c>
      <c r="D35" s="18">
        <v>88.0</v>
      </c>
      <c r="E35" s="19">
        <v>99.0</v>
      </c>
    </row>
    <row r="36">
      <c r="A36" s="9" t="s">
        <v>90</v>
      </c>
      <c r="B36" s="18">
        <v>-0.021</v>
      </c>
      <c r="C36" s="19">
        <v>-0.021</v>
      </c>
      <c r="D36" s="18">
        <v>86.0</v>
      </c>
      <c r="E36" s="19">
        <v>82.5</v>
      </c>
    </row>
    <row r="37">
      <c r="A37" s="9" t="s">
        <v>91</v>
      </c>
      <c r="B37" s="41"/>
      <c r="C37" s="42"/>
      <c r="D37" s="28"/>
      <c r="E37" s="83"/>
    </row>
    <row r="38">
      <c r="A38" s="9" t="s">
        <v>92</v>
      </c>
      <c r="B38" s="18">
        <v>0.042</v>
      </c>
      <c r="C38" s="19">
        <v>0.112</v>
      </c>
      <c r="D38" s="18">
        <v>99.5</v>
      </c>
      <c r="E38" s="19">
        <v>112.0</v>
      </c>
    </row>
    <row r="39">
      <c r="A39" s="9" t="s">
        <v>93</v>
      </c>
      <c r="B39" s="18">
        <v>0.04</v>
      </c>
      <c r="C39" s="19">
        <v>0.054</v>
      </c>
      <c r="D39" s="18">
        <v>99.0</v>
      </c>
      <c r="E39" s="19">
        <v>98.0</v>
      </c>
    </row>
    <row r="40">
      <c r="A40" s="9" t="s">
        <v>94</v>
      </c>
      <c r="B40" s="18">
        <v>0.013</v>
      </c>
      <c r="C40" s="19">
        <v>0.027</v>
      </c>
      <c r="D40" s="18">
        <v>93.0</v>
      </c>
      <c r="E40" s="19">
        <v>92.0</v>
      </c>
    </row>
    <row r="41">
      <c r="A41" s="9" t="s">
        <v>95</v>
      </c>
      <c r="B41" s="18">
        <v>-0.019</v>
      </c>
      <c r="C41" s="19">
        <v>-0.021</v>
      </c>
      <c r="D41" s="18">
        <v>86.5</v>
      </c>
      <c r="E41" s="19">
        <v>82.5</v>
      </c>
    </row>
    <row r="42">
      <c r="A42" s="9" t="s">
        <v>96</v>
      </c>
      <c r="B42" s="18">
        <v>0.033</v>
      </c>
      <c r="C42" s="19">
        <v>0.061</v>
      </c>
      <c r="D42" s="18">
        <v>97.5</v>
      </c>
      <c r="E42" s="19">
        <v>99.5</v>
      </c>
    </row>
    <row r="43">
      <c r="A43" s="9" t="s">
        <v>97</v>
      </c>
      <c r="B43" s="18">
        <v>0.024</v>
      </c>
      <c r="C43" s="19">
        <v>0.022</v>
      </c>
      <c r="D43" s="18">
        <v>95.5</v>
      </c>
      <c r="E43" s="19">
        <v>91.0</v>
      </c>
    </row>
    <row r="44">
      <c r="A44" s="9" t="s">
        <v>98</v>
      </c>
      <c r="B44" s="18">
        <v>-0.045</v>
      </c>
      <c r="C44" s="19">
        <v>-0.034</v>
      </c>
      <c r="D44" s="18">
        <v>81.5</v>
      </c>
      <c r="E44" s="19">
        <v>80.0</v>
      </c>
    </row>
    <row r="45">
      <c r="A45" s="9" t="s">
        <v>99</v>
      </c>
      <c r="B45" s="18">
        <v>0.003</v>
      </c>
      <c r="C45" s="19">
        <v>0.054</v>
      </c>
      <c r="D45" s="18">
        <v>91.0</v>
      </c>
      <c r="E45" s="19">
        <v>98.0</v>
      </c>
    </row>
    <row r="46">
      <c r="A46" s="9" t="s">
        <v>100</v>
      </c>
      <c r="B46" s="18">
        <v>-0.064</v>
      </c>
      <c r="C46" s="19">
        <v>-0.023</v>
      </c>
      <c r="D46" s="18">
        <v>78.0</v>
      </c>
      <c r="E46" s="19">
        <v>82.0</v>
      </c>
    </row>
    <row r="47">
      <c r="A47" s="9" t="s">
        <v>101</v>
      </c>
      <c r="B47" s="18">
        <v>-0.034</v>
      </c>
      <c r="C47" s="19">
        <v>0.031</v>
      </c>
      <c r="D47" s="18">
        <v>83.5</v>
      </c>
      <c r="E47" s="19">
        <v>93.0</v>
      </c>
    </row>
    <row r="48">
      <c r="A48" s="9" t="s">
        <v>102</v>
      </c>
      <c r="B48" s="18">
        <v>-0.004</v>
      </c>
      <c r="C48" s="19">
        <v>0.015</v>
      </c>
      <c r="D48" s="18">
        <v>89.5</v>
      </c>
      <c r="E48" s="19">
        <v>89.5</v>
      </c>
    </row>
    <row r="49">
      <c r="A49" s="9" t="s">
        <v>103</v>
      </c>
      <c r="B49" s="18">
        <v>-0.004</v>
      </c>
      <c r="C49" s="19">
        <v>-0.003</v>
      </c>
      <c r="D49" s="18">
        <v>89.5</v>
      </c>
      <c r="E49" s="19">
        <v>86.0</v>
      </c>
    </row>
    <row r="50">
      <c r="A50" s="9" t="s">
        <v>104</v>
      </c>
      <c r="B50" s="53">
        <v>-0.037</v>
      </c>
      <c r="C50" s="48">
        <v>0.007</v>
      </c>
      <c r="D50" s="18">
        <v>83.0</v>
      </c>
      <c r="E50" s="19">
        <v>88.0</v>
      </c>
    </row>
    <row r="51">
      <c r="A51" s="25" t="s">
        <v>105</v>
      </c>
      <c r="B51" s="18">
        <v>0.048</v>
      </c>
      <c r="C51" s="19">
        <v>0.039</v>
      </c>
      <c r="D51" s="26">
        <v>100.0</v>
      </c>
      <c r="E51" s="27">
        <v>100.0</v>
      </c>
    </row>
    <row r="52">
      <c r="A52" s="9" t="s">
        <v>106</v>
      </c>
      <c r="B52" s="18">
        <v>-0.005</v>
      </c>
      <c r="C52" s="19">
        <v>-0.007</v>
      </c>
      <c r="D52" s="18">
        <v>88.5</v>
      </c>
      <c r="E52" s="19">
        <v>90.0</v>
      </c>
    </row>
    <row r="53">
      <c r="A53" s="9" t="s">
        <v>107</v>
      </c>
      <c r="B53" s="18">
        <v>0.01</v>
      </c>
      <c r="C53" s="19">
        <v>0.012</v>
      </c>
      <c r="D53" s="18">
        <v>91.5</v>
      </c>
      <c r="E53" s="19">
        <v>94.0</v>
      </c>
    </row>
    <row r="54">
      <c r="A54" s="9" t="s">
        <v>108</v>
      </c>
      <c r="B54" s="18">
        <v>0.014</v>
      </c>
      <c r="C54" s="19">
        <v>0.012</v>
      </c>
      <c r="D54" s="18">
        <v>92.5</v>
      </c>
      <c r="E54" s="19">
        <v>94.0</v>
      </c>
    </row>
    <row r="55">
      <c r="A55" s="9" t="s">
        <v>109</v>
      </c>
      <c r="B55" s="18">
        <v>0.107</v>
      </c>
      <c r="C55" s="19">
        <v>0.078</v>
      </c>
      <c r="D55" s="18">
        <v>114.5</v>
      </c>
      <c r="E55" s="19">
        <v>109.5</v>
      </c>
    </row>
    <row r="56">
      <c r="A56" s="9" t="s">
        <v>110</v>
      </c>
      <c r="B56" s="18">
        <v>-0.035</v>
      </c>
      <c r="C56" s="19">
        <v>-0.022</v>
      </c>
      <c r="D56" s="18">
        <v>82.5</v>
      </c>
      <c r="E56" s="19">
        <v>87.0</v>
      </c>
    </row>
    <row r="57">
      <c r="A57" s="9" t="s">
        <v>111</v>
      </c>
      <c r="B57" s="18">
        <v>-0.002</v>
      </c>
      <c r="C57" s="19">
        <v>-0.002</v>
      </c>
      <c r="D57" s="18">
        <v>89.0</v>
      </c>
      <c r="E57" s="19">
        <v>91.0</v>
      </c>
    </row>
    <row r="58">
      <c r="A58" s="9" t="s">
        <v>112</v>
      </c>
      <c r="B58" s="18">
        <v>0.005</v>
      </c>
      <c r="C58" s="19">
        <v>0.009</v>
      </c>
      <c r="D58" s="18">
        <v>90.5</v>
      </c>
      <c r="E58" s="19">
        <v>93.5</v>
      </c>
    </row>
    <row r="59">
      <c r="A59" s="9" t="s">
        <v>113</v>
      </c>
      <c r="B59" s="18">
        <v>0.042</v>
      </c>
      <c r="C59" s="19">
        <v>0.036</v>
      </c>
      <c r="D59" s="18">
        <v>98.5</v>
      </c>
      <c r="E59" s="19">
        <v>99.5</v>
      </c>
    </row>
    <row r="60">
      <c r="A60" s="9" t="s">
        <v>114</v>
      </c>
      <c r="B60" s="18">
        <v>0.039</v>
      </c>
      <c r="C60" s="19">
        <v>0.036</v>
      </c>
      <c r="D60" s="18">
        <v>98.0</v>
      </c>
      <c r="E60" s="19">
        <v>99.5</v>
      </c>
    </row>
    <row r="61">
      <c r="A61" s="9" t="s">
        <v>115</v>
      </c>
      <c r="B61" s="18">
        <v>0.039</v>
      </c>
      <c r="C61" s="19">
        <v>0.028</v>
      </c>
      <c r="D61" s="18">
        <v>98.0</v>
      </c>
      <c r="E61" s="19">
        <v>97.5</v>
      </c>
    </row>
    <row r="62">
      <c r="A62" s="9" t="s">
        <v>116</v>
      </c>
      <c r="B62" s="18">
        <v>0.048</v>
      </c>
      <c r="C62" s="19">
        <v>0.007</v>
      </c>
      <c r="D62" s="18">
        <v>100.0</v>
      </c>
      <c r="E62" s="19">
        <v>93.0</v>
      </c>
    </row>
    <row r="63">
      <c r="A63" s="9" t="s">
        <v>117</v>
      </c>
      <c r="B63" s="18">
        <v>0.0</v>
      </c>
      <c r="C63" s="19">
        <v>0.0</v>
      </c>
      <c r="D63" s="18">
        <v>89.5</v>
      </c>
      <c r="E63" s="19">
        <v>91.5</v>
      </c>
    </row>
    <row r="64">
      <c r="A64" s="9" t="s">
        <v>118</v>
      </c>
      <c r="B64" s="18">
        <v>0.042</v>
      </c>
      <c r="C64" s="19">
        <v>0.03</v>
      </c>
      <c r="D64" s="18">
        <v>98.5</v>
      </c>
      <c r="E64" s="19">
        <v>98.0</v>
      </c>
    </row>
    <row r="65">
      <c r="A65" s="9" t="s">
        <v>119</v>
      </c>
      <c r="B65" s="18">
        <v>0.08</v>
      </c>
      <c r="C65" s="19">
        <v>0.07</v>
      </c>
      <c r="D65" s="18">
        <v>107.5</v>
      </c>
      <c r="E65" s="19">
        <v>107.5</v>
      </c>
    </row>
    <row r="66">
      <c r="A66" s="9" t="s">
        <v>120</v>
      </c>
      <c r="B66" s="18">
        <v>0.078</v>
      </c>
      <c r="C66" s="19">
        <v>0.072</v>
      </c>
      <c r="D66" s="18">
        <v>107.0</v>
      </c>
      <c r="E66" s="19">
        <v>108.0</v>
      </c>
    </row>
    <row r="67">
      <c r="A67" s="9" t="s">
        <v>121</v>
      </c>
      <c r="B67" s="18">
        <v>-0.046</v>
      </c>
      <c r="C67" s="19">
        <v>-0.056</v>
      </c>
      <c r="D67" s="18">
        <v>80.5</v>
      </c>
      <c r="E67" s="19">
        <v>80.5</v>
      </c>
    </row>
    <row r="68">
      <c r="A68" s="46" t="s">
        <v>122</v>
      </c>
      <c r="B68" s="53">
        <v>-0.028</v>
      </c>
      <c r="C68" s="48">
        <v>-0.019</v>
      </c>
      <c r="D68" s="53">
        <v>84.0</v>
      </c>
      <c r="E68" s="48">
        <v>87.5</v>
      </c>
    </row>
  </sheetData>
  <mergeCells count="23">
    <mergeCell ref="A1:E1"/>
    <mergeCell ref="B2:C2"/>
    <mergeCell ref="D2:E2"/>
    <mergeCell ref="B3:C3"/>
    <mergeCell ref="D3:E3"/>
    <mergeCell ref="B4:C4"/>
    <mergeCell ref="D4:E4"/>
    <mergeCell ref="A5:D5"/>
    <mergeCell ref="A7:E7"/>
    <mergeCell ref="B8:C8"/>
    <mergeCell ref="D8:E8"/>
    <mergeCell ref="B9:C9"/>
    <mergeCell ref="D9:E9"/>
    <mergeCell ref="D10:E10"/>
    <mergeCell ref="F22:H22"/>
    <mergeCell ref="G26:H26"/>
    <mergeCell ref="B10:C10"/>
    <mergeCell ref="A11:D11"/>
    <mergeCell ref="A13:H13"/>
    <mergeCell ref="B14:C14"/>
    <mergeCell ref="D14:E14"/>
    <mergeCell ref="F14:H14"/>
    <mergeCell ref="G19:H19"/>
  </mergeCells>
  <conditionalFormatting sqref="E33:E50">
    <cfRule type="cellIs" dxfId="0" priority="1" operator="notBetween">
      <formula>115.4375</formula>
      <formula>68.9375</formula>
    </cfRule>
  </conditionalFormatting>
  <conditionalFormatting sqref="D51:D68">
    <cfRule type="cellIs" dxfId="0" priority="2" operator="notBetween">
      <formula>115.375</formula>
      <formula>73.375</formula>
    </cfRule>
  </conditionalFormatting>
  <conditionalFormatting sqref="E51:E68">
    <cfRule type="cellIs" dxfId="0" priority="3" operator="notBetween">
      <formula>112.0625</formula>
      <formula>78.5625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8" t="s">
        <v>2</v>
      </c>
      <c r="C1" s="11"/>
      <c r="D1" s="8" t="s">
        <v>4</v>
      </c>
      <c r="E1" s="11"/>
      <c r="F1" s="8" t="s">
        <v>5</v>
      </c>
      <c r="G1" s="11"/>
      <c r="H1" s="8" t="s">
        <v>11</v>
      </c>
      <c r="I1" s="11"/>
    </row>
    <row r="2">
      <c r="A2" s="14" t="s">
        <v>0</v>
      </c>
      <c r="B2" s="14">
        <v>1.0</v>
      </c>
      <c r="C2" s="16">
        <v>2.0</v>
      </c>
      <c r="D2" s="14">
        <v>1.0</v>
      </c>
      <c r="E2" s="16">
        <v>2.0</v>
      </c>
      <c r="F2" s="14">
        <v>1.0</v>
      </c>
      <c r="G2" s="16">
        <v>2.0</v>
      </c>
      <c r="H2" s="14">
        <v>1.0</v>
      </c>
      <c r="I2" s="16">
        <v>2.0</v>
      </c>
    </row>
    <row r="3">
      <c r="A3" s="17" t="s">
        <v>19</v>
      </c>
      <c r="B3" s="18">
        <v>105.0</v>
      </c>
      <c r="C3" s="19">
        <v>93.5</v>
      </c>
      <c r="D3" s="18">
        <v>2.021</v>
      </c>
      <c r="E3" s="19">
        <v>1.971</v>
      </c>
      <c r="F3" s="18">
        <v>1.169</v>
      </c>
      <c r="G3" s="19">
        <v>1.022</v>
      </c>
      <c r="H3" s="18">
        <v>0.068</v>
      </c>
      <c r="I3" s="19">
        <v>0.009</v>
      </c>
    </row>
    <row r="4">
      <c r="A4" s="17" t="s">
        <v>22</v>
      </c>
      <c r="B4" s="18">
        <v>107.0</v>
      </c>
      <c r="C4" s="19">
        <v>87.5</v>
      </c>
      <c r="D4" s="18">
        <v>2.029</v>
      </c>
      <c r="E4" s="19">
        <v>1.942</v>
      </c>
      <c r="F4" s="18">
        <v>1.191</v>
      </c>
      <c r="G4" s="19">
        <v>0.956</v>
      </c>
      <c r="H4" s="18">
        <v>0.076</v>
      </c>
      <c r="I4" s="19">
        <v>-0.019</v>
      </c>
    </row>
    <row r="5">
      <c r="A5" s="17" t="s">
        <v>23</v>
      </c>
      <c r="B5" s="18">
        <v>91.5</v>
      </c>
      <c r="C5" s="19">
        <v>86.5</v>
      </c>
      <c r="D5" s="18">
        <v>1.961</v>
      </c>
      <c r="E5" s="19">
        <v>1.937</v>
      </c>
      <c r="F5" s="18">
        <v>1.019</v>
      </c>
      <c r="G5" s="19">
        <v>0.945</v>
      </c>
      <c r="H5" s="18">
        <v>0.008</v>
      </c>
      <c r="I5" s="19">
        <v>-0.024</v>
      </c>
    </row>
    <row r="6">
      <c r="A6" s="17" t="s">
        <v>24</v>
      </c>
      <c r="B6" s="18">
        <v>87.5</v>
      </c>
      <c r="C6" s="19">
        <v>91.5</v>
      </c>
      <c r="D6" s="18">
        <v>1.942</v>
      </c>
      <c r="E6" s="19">
        <v>1.961</v>
      </c>
      <c r="F6" s="18">
        <v>0.974</v>
      </c>
      <c r="G6" s="19">
        <v>1.0</v>
      </c>
      <c r="H6" s="18">
        <v>-0.011</v>
      </c>
      <c r="I6" s="19">
        <v>0.0</v>
      </c>
    </row>
    <row r="7">
      <c r="A7" s="17" t="s">
        <v>25</v>
      </c>
      <c r="B7" s="18">
        <v>95.5</v>
      </c>
      <c r="C7" s="19">
        <v>98.5</v>
      </c>
      <c r="D7" s="18">
        <v>1.98</v>
      </c>
      <c r="E7" s="19">
        <v>1.993</v>
      </c>
      <c r="F7" s="18">
        <v>1.063</v>
      </c>
      <c r="G7" s="19">
        <v>1.077</v>
      </c>
      <c r="H7" s="18">
        <v>0.027</v>
      </c>
      <c r="I7" s="19">
        <v>0.032</v>
      </c>
    </row>
    <row r="8">
      <c r="A8" s="17" t="s">
        <v>26</v>
      </c>
      <c r="B8" s="18">
        <v>100.5</v>
      </c>
      <c r="C8" s="19">
        <v>88.5</v>
      </c>
      <c r="D8" s="18">
        <v>2.002</v>
      </c>
      <c r="E8" s="19">
        <v>1.947</v>
      </c>
      <c r="F8" s="18">
        <v>1.119</v>
      </c>
      <c r="G8" s="19">
        <v>0.967</v>
      </c>
      <c r="H8" s="18">
        <v>0.049</v>
      </c>
      <c r="I8" s="19">
        <v>-0.014</v>
      </c>
    </row>
    <row r="9">
      <c r="A9" s="17" t="s">
        <v>27</v>
      </c>
      <c r="B9" s="28">
        <v>521.5</v>
      </c>
      <c r="C9" s="29">
        <v>525.5</v>
      </c>
      <c r="D9" s="28">
        <v>2.717</v>
      </c>
      <c r="E9" s="29">
        <v>2.721</v>
      </c>
      <c r="F9" s="28">
        <v>5.805</v>
      </c>
      <c r="G9" s="29">
        <v>5.743</v>
      </c>
      <c r="H9" s="28">
        <v>0.764</v>
      </c>
      <c r="I9" s="29">
        <v>0.759</v>
      </c>
      <c r="K9" s="30" t="s">
        <v>28</v>
      </c>
    </row>
    <row r="10">
      <c r="A10" s="17" t="s">
        <v>29</v>
      </c>
      <c r="B10" s="18">
        <v>107.0</v>
      </c>
      <c r="C10" s="19">
        <v>101.0</v>
      </c>
      <c r="D10" s="18">
        <v>2.029</v>
      </c>
      <c r="E10" s="19">
        <v>2.004</v>
      </c>
      <c r="F10" s="18">
        <v>1.191</v>
      </c>
      <c r="G10" s="19">
        <v>1.104</v>
      </c>
      <c r="H10" s="18">
        <v>0.076</v>
      </c>
      <c r="I10" s="19">
        <v>0.043</v>
      </c>
      <c r="K10" s="31" t="s">
        <v>30</v>
      </c>
    </row>
    <row r="11">
      <c r="A11" s="17" t="s">
        <v>31</v>
      </c>
      <c r="B11" s="18">
        <v>102.0</v>
      </c>
      <c r="C11" s="19">
        <v>92.5</v>
      </c>
      <c r="D11" s="18">
        <v>2.009</v>
      </c>
      <c r="E11" s="19">
        <v>1.966</v>
      </c>
      <c r="F11" s="18">
        <v>1.135</v>
      </c>
      <c r="G11" s="19">
        <v>1.011</v>
      </c>
      <c r="H11" s="18">
        <v>0.055</v>
      </c>
      <c r="I11" s="19">
        <v>0.005</v>
      </c>
      <c r="K11" s="44" t="s">
        <v>33</v>
      </c>
    </row>
    <row r="12">
      <c r="A12" s="17" t="s">
        <v>39</v>
      </c>
      <c r="B12" s="18">
        <v>91.0</v>
      </c>
      <c r="C12" s="19">
        <v>86.0</v>
      </c>
      <c r="D12" s="18">
        <v>1.959</v>
      </c>
      <c r="E12" s="19">
        <v>1.934</v>
      </c>
      <c r="F12" s="18">
        <v>1.013</v>
      </c>
      <c r="G12" s="19">
        <v>0.94</v>
      </c>
      <c r="H12" s="18">
        <v>0.006</v>
      </c>
      <c r="I12" s="19">
        <v>-0.027</v>
      </c>
    </row>
    <row r="13">
      <c r="A13" s="17" t="s">
        <v>41</v>
      </c>
      <c r="B13" s="18">
        <v>97.0</v>
      </c>
      <c r="C13" s="19">
        <v>93.0</v>
      </c>
      <c r="D13" s="18">
        <v>1.987</v>
      </c>
      <c r="E13" s="19">
        <v>1.968</v>
      </c>
      <c r="F13" s="18">
        <v>1.08</v>
      </c>
      <c r="G13" s="19">
        <v>1.016</v>
      </c>
      <c r="H13" s="18">
        <v>0.033</v>
      </c>
      <c r="I13" s="19">
        <v>0.007</v>
      </c>
    </row>
    <row r="14">
      <c r="A14" s="17" t="s">
        <v>42</v>
      </c>
      <c r="B14" s="18">
        <v>101.0</v>
      </c>
      <c r="C14" s="19">
        <v>104.0</v>
      </c>
      <c r="D14" s="18">
        <v>2.004</v>
      </c>
      <c r="E14" s="19">
        <v>2.017</v>
      </c>
      <c r="F14" s="18">
        <v>1.124</v>
      </c>
      <c r="G14" s="19">
        <v>1.137</v>
      </c>
      <c r="H14" s="18">
        <v>0.051</v>
      </c>
      <c r="I14" s="19">
        <v>0.056</v>
      </c>
    </row>
    <row r="15">
      <c r="A15" s="17" t="s">
        <v>65</v>
      </c>
      <c r="B15" s="28">
        <v>304.5</v>
      </c>
      <c r="C15" s="29">
        <v>325.0</v>
      </c>
      <c r="D15" s="28">
        <v>2.484</v>
      </c>
      <c r="E15" s="29">
        <v>2.512</v>
      </c>
      <c r="F15" s="28">
        <v>3.39</v>
      </c>
      <c r="G15" s="29">
        <v>3.552</v>
      </c>
      <c r="H15" s="28">
        <v>0.53</v>
      </c>
      <c r="I15" s="29">
        <v>0.55</v>
      </c>
    </row>
    <row r="16">
      <c r="A16" s="17" t="s">
        <v>70</v>
      </c>
      <c r="B16" s="18">
        <v>108.5</v>
      </c>
      <c r="C16" s="29">
        <v>117.0</v>
      </c>
      <c r="D16" s="18">
        <v>2.035</v>
      </c>
      <c r="E16" s="29">
        <v>2.068</v>
      </c>
      <c r="F16" s="18">
        <v>1.208</v>
      </c>
      <c r="G16" s="29">
        <v>1.279</v>
      </c>
      <c r="H16" s="18">
        <v>0.082</v>
      </c>
      <c r="I16" s="29">
        <v>0.107</v>
      </c>
    </row>
    <row r="17">
      <c r="A17" s="17" t="s">
        <v>71</v>
      </c>
      <c r="B17" s="18">
        <v>85.0</v>
      </c>
      <c r="C17" s="19">
        <v>95.0</v>
      </c>
      <c r="D17" s="18">
        <v>1.929</v>
      </c>
      <c r="E17" s="19">
        <v>1.978</v>
      </c>
      <c r="F17" s="18">
        <v>0.946</v>
      </c>
      <c r="G17" s="19">
        <v>1.038</v>
      </c>
      <c r="H17" s="18">
        <v>-0.024</v>
      </c>
      <c r="I17" s="19">
        <v>0.016</v>
      </c>
    </row>
    <row r="18">
      <c r="A18" s="17" t="s">
        <v>72</v>
      </c>
      <c r="B18" s="18">
        <v>97.0</v>
      </c>
      <c r="C18" s="19">
        <v>92.5</v>
      </c>
      <c r="D18" s="18">
        <v>1.987</v>
      </c>
      <c r="E18" s="19">
        <v>1.966</v>
      </c>
      <c r="F18" s="18">
        <v>1.08</v>
      </c>
      <c r="G18" s="19">
        <v>1.011</v>
      </c>
      <c r="H18" s="18">
        <v>0.033</v>
      </c>
      <c r="I18" s="19">
        <v>0.005</v>
      </c>
    </row>
    <row r="19">
      <c r="A19" s="17" t="s">
        <v>73</v>
      </c>
      <c r="B19" s="18">
        <v>99.0</v>
      </c>
      <c r="C19" s="19">
        <v>94.5</v>
      </c>
      <c r="D19" s="18">
        <v>1.996</v>
      </c>
      <c r="E19" s="19">
        <v>1.975</v>
      </c>
      <c r="F19" s="18">
        <v>1.102</v>
      </c>
      <c r="G19" s="19">
        <v>1.033</v>
      </c>
      <c r="H19" s="18">
        <v>0.042</v>
      </c>
      <c r="I19" s="19">
        <v>0.014</v>
      </c>
    </row>
    <row r="20">
      <c r="A20" s="17" t="s">
        <v>82</v>
      </c>
      <c r="B20" s="18">
        <v>93.5</v>
      </c>
      <c r="C20" s="19">
        <v>90.5</v>
      </c>
      <c r="D20" s="18">
        <v>1.971</v>
      </c>
      <c r="E20" s="19">
        <v>1.957</v>
      </c>
      <c r="F20" s="18">
        <v>1.041</v>
      </c>
      <c r="G20" s="19">
        <v>0.989</v>
      </c>
      <c r="H20" s="18">
        <v>0.017</v>
      </c>
      <c r="I20" s="19">
        <v>-0.005</v>
      </c>
    </row>
    <row r="21">
      <c r="A21" s="17" t="s">
        <v>86</v>
      </c>
      <c r="B21" s="18">
        <v>88.0</v>
      </c>
      <c r="C21" s="19">
        <v>87.5</v>
      </c>
      <c r="D21" s="18">
        <v>1.944</v>
      </c>
      <c r="E21" s="19">
        <v>1.942</v>
      </c>
      <c r="F21" s="18">
        <v>0.974</v>
      </c>
      <c r="G21" s="19">
        <v>1.012</v>
      </c>
      <c r="H21" s="18">
        <v>-0.011</v>
      </c>
      <c r="I21" s="19">
        <v>0.005</v>
      </c>
    </row>
    <row r="22">
      <c r="A22" s="17" t="s">
        <v>88</v>
      </c>
      <c r="B22" s="18">
        <v>84.5</v>
      </c>
      <c r="C22" s="19">
        <v>97.0</v>
      </c>
      <c r="D22" s="18">
        <v>1.927</v>
      </c>
      <c r="E22" s="19">
        <v>1.987</v>
      </c>
      <c r="F22" s="18">
        <v>0.935</v>
      </c>
      <c r="G22" s="19">
        <v>1.121</v>
      </c>
      <c r="H22" s="18">
        <v>-0.029</v>
      </c>
      <c r="I22" s="19">
        <v>0.05</v>
      </c>
    </row>
    <row r="23">
      <c r="A23" s="17" t="s">
        <v>89</v>
      </c>
      <c r="B23" s="18">
        <v>88.0</v>
      </c>
      <c r="C23" s="19">
        <v>99.0</v>
      </c>
      <c r="D23" s="18">
        <v>1.944</v>
      </c>
      <c r="E23" s="19">
        <v>1.996</v>
      </c>
      <c r="F23" s="18">
        <v>0.974</v>
      </c>
      <c r="G23" s="19">
        <v>1.145</v>
      </c>
      <c r="H23" s="18">
        <v>-0.011</v>
      </c>
      <c r="I23" s="19">
        <v>0.059</v>
      </c>
    </row>
    <row r="24">
      <c r="A24" s="17" t="s">
        <v>90</v>
      </c>
      <c r="B24" s="18">
        <v>86.0</v>
      </c>
      <c r="C24" s="19">
        <v>82.5</v>
      </c>
      <c r="D24" s="18">
        <v>1.934</v>
      </c>
      <c r="E24" s="19">
        <v>1.916</v>
      </c>
      <c r="F24" s="18">
        <v>0.952</v>
      </c>
      <c r="G24" s="19">
        <v>0.954</v>
      </c>
      <c r="H24" s="18">
        <v>-0.021</v>
      </c>
      <c r="I24" s="19">
        <v>-0.021</v>
      </c>
    </row>
    <row r="25">
      <c r="A25" s="49" t="s">
        <v>91</v>
      </c>
      <c r="B25" s="41">
        <v>111.0</v>
      </c>
      <c r="C25" s="29">
        <v>115.0</v>
      </c>
      <c r="D25" s="18">
        <v>2.045</v>
      </c>
      <c r="E25" s="19">
        <v>2.061</v>
      </c>
      <c r="F25" s="41">
        <v>1.229</v>
      </c>
      <c r="G25" s="42">
        <v>1.329</v>
      </c>
      <c r="H25" s="41">
        <v>0.089</v>
      </c>
      <c r="I25" s="42">
        <v>0.124</v>
      </c>
    </row>
    <row r="26">
      <c r="A26" s="17" t="s">
        <v>92</v>
      </c>
      <c r="B26" s="18">
        <v>99.5</v>
      </c>
      <c r="C26" s="19">
        <v>112.0</v>
      </c>
      <c r="D26" s="18">
        <v>1.998</v>
      </c>
      <c r="E26" s="19">
        <v>2.049</v>
      </c>
      <c r="F26" s="18">
        <v>1.101</v>
      </c>
      <c r="G26" s="19">
        <v>1.295</v>
      </c>
      <c r="H26" s="18">
        <v>0.042</v>
      </c>
      <c r="I26" s="19">
        <v>0.112</v>
      </c>
    </row>
    <row r="27">
      <c r="A27" s="17" t="s">
        <v>93</v>
      </c>
      <c r="B27" s="18">
        <v>99.0</v>
      </c>
      <c r="C27" s="19">
        <v>98.0</v>
      </c>
      <c r="D27" s="18">
        <v>1.996</v>
      </c>
      <c r="E27" s="19">
        <v>1.991</v>
      </c>
      <c r="F27" s="18">
        <v>1.096</v>
      </c>
      <c r="G27" s="19">
        <v>1.133</v>
      </c>
      <c r="H27" s="18">
        <v>0.04</v>
      </c>
      <c r="I27" s="19">
        <v>0.054</v>
      </c>
    </row>
    <row r="28">
      <c r="A28" s="17" t="s">
        <v>94</v>
      </c>
      <c r="B28" s="18">
        <v>93.0</v>
      </c>
      <c r="C28" s="19">
        <v>92.0</v>
      </c>
      <c r="D28" s="18">
        <v>1.968</v>
      </c>
      <c r="E28" s="19">
        <v>1.964</v>
      </c>
      <c r="F28" s="18">
        <v>1.03</v>
      </c>
      <c r="G28" s="19">
        <v>1.064</v>
      </c>
      <c r="H28" s="18">
        <v>0.013</v>
      </c>
      <c r="I28" s="19">
        <v>0.027</v>
      </c>
    </row>
    <row r="29">
      <c r="A29" s="17" t="s">
        <v>95</v>
      </c>
      <c r="B29" s="18">
        <v>86.5</v>
      </c>
      <c r="C29" s="19">
        <v>82.5</v>
      </c>
      <c r="D29" s="18">
        <v>1.937</v>
      </c>
      <c r="E29" s="19">
        <v>1.916</v>
      </c>
      <c r="F29" s="18">
        <v>0.958</v>
      </c>
      <c r="G29" s="19">
        <v>0.954</v>
      </c>
      <c r="H29" s="18">
        <v>-0.019</v>
      </c>
      <c r="I29" s="19">
        <v>-0.021</v>
      </c>
    </row>
    <row r="30">
      <c r="A30" s="17" t="s">
        <v>96</v>
      </c>
      <c r="B30" s="18">
        <v>97.5</v>
      </c>
      <c r="C30" s="19">
        <v>99.5</v>
      </c>
      <c r="D30" s="18">
        <v>1.989</v>
      </c>
      <c r="E30" s="19">
        <v>1.998</v>
      </c>
      <c r="F30" s="18">
        <v>1.079</v>
      </c>
      <c r="G30" s="19">
        <v>1.15</v>
      </c>
      <c r="H30" s="18">
        <v>0.033</v>
      </c>
      <c r="I30" s="19">
        <v>0.061</v>
      </c>
    </row>
    <row r="31">
      <c r="A31" s="17" t="s">
        <v>97</v>
      </c>
      <c r="B31" s="18">
        <v>95.5</v>
      </c>
      <c r="C31" s="19">
        <v>91.0</v>
      </c>
      <c r="D31" s="18">
        <v>1.98</v>
      </c>
      <c r="E31" s="19">
        <v>1.959</v>
      </c>
      <c r="F31" s="18">
        <v>1.057</v>
      </c>
      <c r="G31" s="19">
        <v>1.052</v>
      </c>
      <c r="H31" s="18">
        <v>0.024</v>
      </c>
      <c r="I31" s="19">
        <v>0.022</v>
      </c>
    </row>
    <row r="32">
      <c r="A32" s="17" t="s">
        <v>98</v>
      </c>
      <c r="B32" s="18">
        <v>81.5</v>
      </c>
      <c r="C32" s="19">
        <v>80.0</v>
      </c>
      <c r="D32" s="18">
        <v>1.911</v>
      </c>
      <c r="E32" s="19">
        <v>1.903</v>
      </c>
      <c r="F32" s="18">
        <v>0.902</v>
      </c>
      <c r="G32" s="19">
        <v>0.925</v>
      </c>
      <c r="H32" s="18">
        <v>-0.045</v>
      </c>
      <c r="I32" s="19">
        <v>-0.034</v>
      </c>
    </row>
    <row r="33">
      <c r="A33" s="17" t="s">
        <v>99</v>
      </c>
      <c r="B33" s="18">
        <v>91.0</v>
      </c>
      <c r="C33" s="19">
        <v>98.0</v>
      </c>
      <c r="D33" s="18">
        <v>1.959</v>
      </c>
      <c r="E33" s="19">
        <v>1.991</v>
      </c>
      <c r="F33" s="18">
        <v>1.007</v>
      </c>
      <c r="G33" s="19">
        <v>1.133</v>
      </c>
      <c r="H33" s="18">
        <v>0.003</v>
      </c>
      <c r="I33" s="19">
        <v>0.054</v>
      </c>
    </row>
    <row r="34">
      <c r="A34" s="17" t="s">
        <v>100</v>
      </c>
      <c r="B34" s="18">
        <v>78.0</v>
      </c>
      <c r="C34" s="19">
        <v>82.0</v>
      </c>
      <c r="D34" s="18">
        <v>1.892</v>
      </c>
      <c r="E34" s="19">
        <v>1.914</v>
      </c>
      <c r="F34" s="18">
        <v>0.863</v>
      </c>
      <c r="G34" s="19">
        <v>0.948</v>
      </c>
      <c r="H34" s="18">
        <v>-0.064</v>
      </c>
      <c r="I34" s="19">
        <v>-0.023</v>
      </c>
    </row>
    <row r="35">
      <c r="A35" s="17" t="s">
        <v>101</v>
      </c>
      <c r="B35" s="18">
        <v>83.5</v>
      </c>
      <c r="C35" s="19">
        <v>93.0</v>
      </c>
      <c r="D35" s="18">
        <v>1.922</v>
      </c>
      <c r="E35" s="19">
        <v>1.968</v>
      </c>
      <c r="F35" s="18">
        <v>0.924</v>
      </c>
      <c r="G35" s="19">
        <v>1.075</v>
      </c>
      <c r="H35" s="18">
        <v>-0.034</v>
      </c>
      <c r="I35" s="19">
        <v>0.031</v>
      </c>
    </row>
    <row r="36">
      <c r="A36" s="17" t="s">
        <v>102</v>
      </c>
      <c r="B36" s="18">
        <v>89.5</v>
      </c>
      <c r="C36" s="19">
        <v>89.5</v>
      </c>
      <c r="D36" s="18">
        <v>1.952</v>
      </c>
      <c r="E36" s="19">
        <v>1.952</v>
      </c>
      <c r="F36" s="18">
        <v>0.991</v>
      </c>
      <c r="G36" s="19">
        <v>1.035</v>
      </c>
      <c r="H36" s="18">
        <v>-0.004</v>
      </c>
      <c r="I36" s="19">
        <v>0.015</v>
      </c>
    </row>
    <row r="37">
      <c r="A37" s="17" t="s">
        <v>103</v>
      </c>
      <c r="B37" s="18">
        <v>89.5</v>
      </c>
      <c r="C37" s="19">
        <v>86.0</v>
      </c>
      <c r="D37" s="18">
        <v>1.952</v>
      </c>
      <c r="E37" s="19">
        <v>1.934</v>
      </c>
      <c r="F37" s="18">
        <v>0.991</v>
      </c>
      <c r="G37" s="19">
        <v>0.994</v>
      </c>
      <c r="H37" s="18">
        <v>-0.004</v>
      </c>
      <c r="I37" s="19">
        <v>-0.003</v>
      </c>
    </row>
    <row r="38">
      <c r="A38" s="17" t="s">
        <v>104</v>
      </c>
      <c r="B38" s="18">
        <v>83.0</v>
      </c>
      <c r="C38" s="19">
        <v>88.0</v>
      </c>
      <c r="D38" s="18">
        <v>1.919</v>
      </c>
      <c r="E38" s="19">
        <v>1.944</v>
      </c>
      <c r="F38" s="18">
        <v>0.919</v>
      </c>
      <c r="G38" s="19">
        <v>1.017</v>
      </c>
      <c r="H38" s="18">
        <v>-0.037</v>
      </c>
      <c r="I38" s="19">
        <v>0.007</v>
      </c>
    </row>
    <row r="39">
      <c r="A39" s="17" t="s">
        <v>105</v>
      </c>
      <c r="B39" s="18">
        <v>100.0</v>
      </c>
      <c r="C39" s="19">
        <v>100.0</v>
      </c>
      <c r="D39" s="18">
        <v>2.0</v>
      </c>
      <c r="E39" s="19">
        <v>2.0</v>
      </c>
      <c r="F39" s="18">
        <v>1.117</v>
      </c>
      <c r="G39" s="19">
        <v>1.093</v>
      </c>
      <c r="H39" s="18">
        <v>0.048</v>
      </c>
      <c r="I39" s="19">
        <v>0.039</v>
      </c>
    </row>
    <row r="40">
      <c r="A40" s="17" t="s">
        <v>106</v>
      </c>
      <c r="B40" s="18">
        <v>88.5</v>
      </c>
      <c r="C40" s="19">
        <v>90.0</v>
      </c>
      <c r="D40" s="18">
        <v>1.947</v>
      </c>
      <c r="E40" s="19">
        <v>1.954</v>
      </c>
      <c r="F40" s="18">
        <v>0.989</v>
      </c>
      <c r="G40" s="19">
        <v>0.984</v>
      </c>
      <c r="H40" s="18">
        <v>-0.005</v>
      </c>
      <c r="I40" s="19">
        <v>-0.007</v>
      </c>
    </row>
    <row r="41">
      <c r="A41" s="17" t="s">
        <v>107</v>
      </c>
      <c r="B41" s="18">
        <v>91.5</v>
      </c>
      <c r="C41" s="19">
        <v>94.0</v>
      </c>
      <c r="D41" s="18">
        <v>1.961</v>
      </c>
      <c r="E41" s="19">
        <v>1.973</v>
      </c>
      <c r="F41" s="18">
        <v>1.022</v>
      </c>
      <c r="G41" s="19">
        <v>1.027</v>
      </c>
      <c r="H41" s="18">
        <v>0.01</v>
      </c>
      <c r="I41" s="19">
        <v>0.012</v>
      </c>
    </row>
    <row r="42">
      <c r="A42" s="17" t="s">
        <v>108</v>
      </c>
      <c r="B42" s="18">
        <v>92.5</v>
      </c>
      <c r="C42" s="19">
        <v>94.0</v>
      </c>
      <c r="D42" s="18">
        <v>1.966</v>
      </c>
      <c r="E42" s="19">
        <v>1.973</v>
      </c>
      <c r="F42" s="18">
        <v>1.034</v>
      </c>
      <c r="G42" s="19">
        <v>1.027</v>
      </c>
      <c r="H42" s="18">
        <v>0.014</v>
      </c>
      <c r="I42" s="19">
        <v>0.012</v>
      </c>
    </row>
    <row r="43">
      <c r="A43" s="17" t="s">
        <v>109</v>
      </c>
      <c r="B43" s="18">
        <v>114.5</v>
      </c>
      <c r="C43" s="19">
        <v>109.5</v>
      </c>
      <c r="D43" s="18">
        <v>2.059</v>
      </c>
      <c r="E43" s="19">
        <v>2.039</v>
      </c>
      <c r="F43" s="18">
        <v>1.279</v>
      </c>
      <c r="G43" s="19">
        <v>1.197</v>
      </c>
      <c r="H43" s="18">
        <v>0.107</v>
      </c>
      <c r="I43" s="19">
        <v>0.078</v>
      </c>
    </row>
    <row r="44">
      <c r="A44" s="17" t="s">
        <v>110</v>
      </c>
      <c r="B44" s="18">
        <v>82.5</v>
      </c>
      <c r="C44" s="19">
        <v>87.0</v>
      </c>
      <c r="D44" s="18">
        <v>1.916</v>
      </c>
      <c r="E44" s="19">
        <v>1.94</v>
      </c>
      <c r="F44" s="18">
        <v>0.922</v>
      </c>
      <c r="G44" s="19">
        <v>0.951</v>
      </c>
      <c r="H44" s="18">
        <v>-0.035</v>
      </c>
      <c r="I44" s="19">
        <v>-0.022</v>
      </c>
    </row>
    <row r="45">
      <c r="A45" s="17" t="s">
        <v>111</v>
      </c>
      <c r="B45" s="18">
        <v>89.0</v>
      </c>
      <c r="C45" s="19">
        <v>91.0</v>
      </c>
      <c r="D45" s="18">
        <v>1.949</v>
      </c>
      <c r="E45" s="19">
        <v>1.959</v>
      </c>
      <c r="F45" s="18">
        <v>0.994</v>
      </c>
      <c r="G45" s="19">
        <v>0.995</v>
      </c>
      <c r="H45" s="18">
        <v>-0.002</v>
      </c>
      <c r="I45" s="19">
        <v>-0.002</v>
      </c>
    </row>
    <row r="46">
      <c r="A46" s="17" t="s">
        <v>112</v>
      </c>
      <c r="B46" s="18">
        <v>90.5</v>
      </c>
      <c r="C46" s="19">
        <v>93.5</v>
      </c>
      <c r="D46" s="18">
        <v>1.957</v>
      </c>
      <c r="E46" s="19">
        <v>1.971</v>
      </c>
      <c r="F46" s="18">
        <v>1.011</v>
      </c>
      <c r="G46" s="19">
        <v>1.022</v>
      </c>
      <c r="H46" s="18">
        <v>0.005</v>
      </c>
      <c r="I46" s="19">
        <v>0.009</v>
      </c>
    </row>
    <row r="47">
      <c r="A47" s="17" t="s">
        <v>113</v>
      </c>
      <c r="B47" s="18">
        <v>98.5</v>
      </c>
      <c r="C47" s="19">
        <v>99.5</v>
      </c>
      <c r="D47" s="18">
        <v>1.993</v>
      </c>
      <c r="E47" s="19">
        <v>1.998</v>
      </c>
      <c r="F47" s="18">
        <v>1.101</v>
      </c>
      <c r="G47" s="19">
        <v>1.087</v>
      </c>
      <c r="H47" s="18">
        <v>0.042</v>
      </c>
      <c r="I47" s="19">
        <v>0.036</v>
      </c>
    </row>
    <row r="48">
      <c r="A48" s="17" t="s">
        <v>114</v>
      </c>
      <c r="B48" s="18">
        <v>98.0</v>
      </c>
      <c r="C48" s="19">
        <v>99.5</v>
      </c>
      <c r="D48" s="18">
        <v>1.991</v>
      </c>
      <c r="E48" s="19">
        <v>1.998</v>
      </c>
      <c r="F48" s="18">
        <v>1.095</v>
      </c>
      <c r="G48" s="19">
        <v>1.087</v>
      </c>
      <c r="H48" s="18">
        <v>0.039</v>
      </c>
      <c r="I48" s="19">
        <v>0.036</v>
      </c>
    </row>
    <row r="49">
      <c r="A49" s="17" t="s">
        <v>115</v>
      </c>
      <c r="B49" s="18">
        <v>98.0</v>
      </c>
      <c r="C49" s="19">
        <v>97.5</v>
      </c>
      <c r="D49" s="18">
        <v>1.991</v>
      </c>
      <c r="E49" s="19">
        <v>1.989</v>
      </c>
      <c r="F49" s="18">
        <v>1.095</v>
      </c>
      <c r="G49" s="19">
        <v>1.066</v>
      </c>
      <c r="H49" s="18">
        <v>0.039</v>
      </c>
      <c r="I49" s="19">
        <v>0.028</v>
      </c>
    </row>
    <row r="50">
      <c r="A50" s="17" t="s">
        <v>116</v>
      </c>
      <c r="B50" s="18">
        <v>100.0</v>
      </c>
      <c r="C50" s="19">
        <v>93.0</v>
      </c>
      <c r="D50" s="18">
        <v>2.0</v>
      </c>
      <c r="E50" s="19">
        <v>1.968</v>
      </c>
      <c r="F50" s="18">
        <v>1.117</v>
      </c>
      <c r="G50" s="19">
        <v>1.016</v>
      </c>
      <c r="H50" s="18">
        <v>0.048</v>
      </c>
      <c r="I50" s="19">
        <v>0.007</v>
      </c>
    </row>
    <row r="51">
      <c r="A51" s="17" t="s">
        <v>117</v>
      </c>
      <c r="B51" s="18">
        <v>89.5</v>
      </c>
      <c r="C51" s="19">
        <v>91.5</v>
      </c>
      <c r="D51" s="18">
        <v>1.952</v>
      </c>
      <c r="E51" s="19">
        <v>1.961</v>
      </c>
      <c r="F51" s="18">
        <v>1.0</v>
      </c>
      <c r="G51" s="19">
        <v>1.0</v>
      </c>
      <c r="H51" s="18">
        <v>0.0</v>
      </c>
      <c r="I51" s="19">
        <v>0.0</v>
      </c>
    </row>
    <row r="52">
      <c r="A52" s="17" t="s">
        <v>118</v>
      </c>
      <c r="B52" s="18">
        <v>98.5</v>
      </c>
      <c r="C52" s="19">
        <v>98.0</v>
      </c>
      <c r="D52" s="18">
        <v>1.993</v>
      </c>
      <c r="E52" s="19">
        <v>1.991</v>
      </c>
      <c r="F52" s="18">
        <v>1.101</v>
      </c>
      <c r="G52" s="19">
        <v>1.071</v>
      </c>
      <c r="H52" s="18">
        <v>0.042</v>
      </c>
      <c r="I52" s="19">
        <v>0.03</v>
      </c>
    </row>
    <row r="53">
      <c r="A53" s="17" t="s">
        <v>119</v>
      </c>
      <c r="B53" s="18">
        <v>107.5</v>
      </c>
      <c r="C53" s="19">
        <v>107.5</v>
      </c>
      <c r="D53" s="18">
        <v>2.031</v>
      </c>
      <c r="E53" s="19">
        <v>2.031</v>
      </c>
      <c r="F53" s="18">
        <v>1.201</v>
      </c>
      <c r="G53" s="19">
        <v>1.175</v>
      </c>
      <c r="H53" s="18">
        <v>0.08</v>
      </c>
      <c r="I53" s="19">
        <v>0.07</v>
      </c>
    </row>
    <row r="54">
      <c r="A54" s="17" t="s">
        <v>120</v>
      </c>
      <c r="B54" s="18">
        <v>107.0</v>
      </c>
      <c r="C54" s="19">
        <v>108.0</v>
      </c>
      <c r="D54" s="18">
        <v>2.029</v>
      </c>
      <c r="E54" s="19">
        <v>2.033</v>
      </c>
      <c r="F54" s="18">
        <v>1.196</v>
      </c>
      <c r="G54" s="19">
        <v>1.18</v>
      </c>
      <c r="H54" s="18">
        <v>0.078</v>
      </c>
      <c r="I54" s="19">
        <v>0.072</v>
      </c>
    </row>
    <row r="55">
      <c r="A55" s="17" t="s">
        <v>121</v>
      </c>
      <c r="B55" s="18">
        <v>80.5</v>
      </c>
      <c r="C55" s="19">
        <v>80.5</v>
      </c>
      <c r="D55" s="18">
        <v>1.906</v>
      </c>
      <c r="E55" s="19">
        <v>1.906</v>
      </c>
      <c r="F55" s="18">
        <v>0.899</v>
      </c>
      <c r="G55" s="19">
        <v>0.88</v>
      </c>
      <c r="H55" s="18">
        <v>-0.046</v>
      </c>
      <c r="I55" s="19">
        <v>-0.056</v>
      </c>
    </row>
    <row r="56">
      <c r="A56" s="17" t="s">
        <v>122</v>
      </c>
      <c r="B56" s="53">
        <v>84.0</v>
      </c>
      <c r="C56" s="48">
        <v>87.5</v>
      </c>
      <c r="D56" s="53">
        <v>1.924</v>
      </c>
      <c r="E56" s="48">
        <v>1.942</v>
      </c>
      <c r="F56" s="53">
        <v>0.939</v>
      </c>
      <c r="G56" s="48">
        <v>0.956</v>
      </c>
      <c r="H56" s="53">
        <v>-0.028</v>
      </c>
      <c r="I56" s="48">
        <v>-0.019</v>
      </c>
    </row>
  </sheetData>
  <mergeCells count="4">
    <mergeCell ref="B1:C1"/>
    <mergeCell ref="D1:E1"/>
    <mergeCell ref="F1:G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2</v>
      </c>
      <c r="C1" s="6"/>
      <c r="D1" s="6"/>
      <c r="E1" s="6"/>
      <c r="F1" s="4" t="s">
        <v>4</v>
      </c>
      <c r="G1" s="6"/>
      <c r="H1" s="6"/>
      <c r="I1" s="6"/>
      <c r="J1" s="13" t="s">
        <v>5</v>
      </c>
      <c r="K1" s="6"/>
      <c r="L1" s="6"/>
      <c r="M1" s="6"/>
      <c r="N1" s="4" t="s">
        <v>11</v>
      </c>
      <c r="O1" s="6"/>
      <c r="P1" s="6"/>
      <c r="Q1" s="15"/>
    </row>
    <row r="2">
      <c r="A2" s="20"/>
      <c r="B2" s="21">
        <v>1.0</v>
      </c>
      <c r="C2" s="22">
        <v>2.0</v>
      </c>
      <c r="D2" s="23" t="s">
        <v>20</v>
      </c>
      <c r="E2" s="24" t="s">
        <v>21</v>
      </c>
      <c r="F2" s="21">
        <v>1.0</v>
      </c>
      <c r="G2" s="22">
        <v>2.0</v>
      </c>
      <c r="H2" s="23" t="s">
        <v>20</v>
      </c>
      <c r="I2" s="24" t="s">
        <v>21</v>
      </c>
      <c r="J2" s="21">
        <v>1.0</v>
      </c>
      <c r="K2" s="22">
        <v>2.0</v>
      </c>
      <c r="L2" s="23" t="s">
        <v>20</v>
      </c>
      <c r="M2" s="24" t="s">
        <v>21</v>
      </c>
      <c r="N2" s="21">
        <v>1.0</v>
      </c>
      <c r="O2" s="22">
        <v>2.0</v>
      </c>
      <c r="P2" s="23" t="s">
        <v>20</v>
      </c>
      <c r="Q2" s="22" t="s">
        <v>21</v>
      </c>
    </row>
    <row r="3">
      <c r="A3" s="25" t="s">
        <v>19</v>
      </c>
      <c r="B3" s="26">
        <v>105.0</v>
      </c>
      <c r="C3" s="27">
        <v>93.5</v>
      </c>
      <c r="D3" s="32">
        <f t="shared" ref="D3:D8" si="1">average(B3:C3)</f>
        <v>99.25</v>
      </c>
      <c r="E3" s="33" t="s">
        <v>32</v>
      </c>
      <c r="F3" s="26">
        <v>2.021</v>
      </c>
      <c r="G3" s="27">
        <v>1.971</v>
      </c>
      <c r="H3" s="32">
        <f t="shared" ref="H3:H8" si="2">average(F3:G3)</f>
        <v>1.996</v>
      </c>
      <c r="I3" s="33" t="s">
        <v>32</v>
      </c>
      <c r="J3" s="26">
        <v>1.169</v>
      </c>
      <c r="K3" s="27">
        <v>1.022</v>
      </c>
      <c r="L3" s="32">
        <f t="shared" ref="L3:L8" si="3">average(J3:K3)</f>
        <v>1.0955</v>
      </c>
      <c r="M3" s="33" t="s">
        <v>32</v>
      </c>
      <c r="N3" s="26">
        <v>0.068</v>
      </c>
      <c r="O3" s="34">
        <v>0.009</v>
      </c>
      <c r="P3" s="35">
        <f t="shared" ref="P3:P8" si="4">average(N3:O3)</f>
        <v>0.0385</v>
      </c>
      <c r="Q3" s="36" t="s">
        <v>32</v>
      </c>
    </row>
    <row r="4">
      <c r="A4" s="9" t="s">
        <v>22</v>
      </c>
      <c r="B4" s="18">
        <v>107.0</v>
      </c>
      <c r="C4" s="19">
        <v>87.5</v>
      </c>
      <c r="D4" s="37">
        <f t="shared" si="1"/>
        <v>97.25</v>
      </c>
      <c r="E4" s="38" t="s">
        <v>34</v>
      </c>
      <c r="F4" s="18">
        <v>2.029</v>
      </c>
      <c r="G4" s="19">
        <v>1.942</v>
      </c>
      <c r="H4" s="37">
        <f t="shared" si="2"/>
        <v>1.9855</v>
      </c>
      <c r="I4" s="38" t="s">
        <v>34</v>
      </c>
      <c r="J4" s="18">
        <v>1.191</v>
      </c>
      <c r="K4" s="19">
        <v>0.956</v>
      </c>
      <c r="L4" s="37">
        <f t="shared" si="3"/>
        <v>1.0735</v>
      </c>
      <c r="M4" s="38" t="s">
        <v>34</v>
      </c>
      <c r="N4" s="18">
        <v>0.076</v>
      </c>
      <c r="O4" s="10">
        <v>-0.019</v>
      </c>
      <c r="P4" s="39">
        <f t="shared" si="4"/>
        <v>0.0285</v>
      </c>
      <c r="Q4" s="40" t="s">
        <v>34</v>
      </c>
    </row>
    <row r="5">
      <c r="A5" s="9" t="s">
        <v>23</v>
      </c>
      <c r="B5" s="18">
        <v>91.5</v>
      </c>
      <c r="C5" s="19">
        <v>86.5</v>
      </c>
      <c r="D5" s="37">
        <f t="shared" si="1"/>
        <v>89</v>
      </c>
      <c r="E5" s="38">
        <f>quartile(B3:B20,1)</f>
        <v>94</v>
      </c>
      <c r="F5" s="18">
        <v>1.961</v>
      </c>
      <c r="G5" s="19">
        <v>1.937</v>
      </c>
      <c r="H5" s="37">
        <f t="shared" si="2"/>
        <v>1.949</v>
      </c>
      <c r="I5" s="38">
        <f>quartile(F3:F20,1)</f>
        <v>1.97325</v>
      </c>
      <c r="J5" s="18">
        <v>1.019</v>
      </c>
      <c r="K5" s="19">
        <v>0.945</v>
      </c>
      <c r="L5" s="37">
        <f t="shared" si="3"/>
        <v>0.982</v>
      </c>
      <c r="M5" s="38">
        <f>quartile(J3:J20,1)</f>
        <v>1.0465</v>
      </c>
      <c r="N5" s="18">
        <v>0.008</v>
      </c>
      <c r="O5" s="10">
        <v>-0.024</v>
      </c>
      <c r="P5" s="39">
        <f t="shared" si="4"/>
        <v>-0.008</v>
      </c>
      <c r="Q5" s="40">
        <f>quartile(N3:N20,1)</f>
        <v>0.0195</v>
      </c>
    </row>
    <row r="6">
      <c r="A6" s="9" t="s">
        <v>24</v>
      </c>
      <c r="B6" s="18">
        <v>87.5</v>
      </c>
      <c r="C6" s="19">
        <v>91.5</v>
      </c>
      <c r="D6" s="37">
        <f t="shared" si="1"/>
        <v>89.5</v>
      </c>
      <c r="E6" s="38" t="s">
        <v>35</v>
      </c>
      <c r="F6" s="18">
        <v>1.942</v>
      </c>
      <c r="G6" s="19">
        <v>1.961</v>
      </c>
      <c r="H6" s="37">
        <f t="shared" si="2"/>
        <v>1.9515</v>
      </c>
      <c r="I6" s="38" t="s">
        <v>35</v>
      </c>
      <c r="J6" s="18">
        <v>0.974</v>
      </c>
      <c r="K6" s="19">
        <v>1.0</v>
      </c>
      <c r="L6" s="37">
        <f t="shared" si="3"/>
        <v>0.987</v>
      </c>
      <c r="M6" s="38" t="s">
        <v>35</v>
      </c>
      <c r="N6" s="18">
        <v>-0.011</v>
      </c>
      <c r="O6" s="10">
        <v>0.0</v>
      </c>
      <c r="P6" s="39">
        <f t="shared" si="4"/>
        <v>-0.0055</v>
      </c>
      <c r="Q6" s="40" t="s">
        <v>35</v>
      </c>
    </row>
    <row r="7">
      <c r="A7" s="9" t="s">
        <v>25</v>
      </c>
      <c r="B7" s="18">
        <v>95.5</v>
      </c>
      <c r="C7" s="19">
        <v>98.5</v>
      </c>
      <c r="D7" s="37">
        <f t="shared" si="1"/>
        <v>97</v>
      </c>
      <c r="E7" s="38">
        <f>quartile(B5:B22,3)</f>
        <v>101.75</v>
      </c>
      <c r="F7" s="18">
        <v>1.98</v>
      </c>
      <c r="G7" s="19">
        <v>1.993</v>
      </c>
      <c r="H7" s="37">
        <f t="shared" si="2"/>
        <v>1.9865</v>
      </c>
      <c r="I7" s="38">
        <f>quartile(F5:F22,3)</f>
        <v>2.00775</v>
      </c>
      <c r="J7" s="18">
        <v>1.063</v>
      </c>
      <c r="K7" s="19">
        <v>1.077</v>
      </c>
      <c r="L7" s="37">
        <f t="shared" si="3"/>
        <v>1.07</v>
      </c>
      <c r="M7" s="38">
        <f>quartile(J5:J22,3)</f>
        <v>1.13225</v>
      </c>
      <c r="N7" s="18">
        <v>0.027</v>
      </c>
      <c r="O7" s="10">
        <v>0.032</v>
      </c>
      <c r="P7" s="39">
        <f t="shared" si="4"/>
        <v>0.0295</v>
      </c>
      <c r="Q7" s="40">
        <f>quartile(N5:N22,3)</f>
        <v>0.054</v>
      </c>
    </row>
    <row r="8">
      <c r="A8" s="9" t="s">
        <v>26</v>
      </c>
      <c r="B8" s="18">
        <v>100.5</v>
      </c>
      <c r="C8" s="19">
        <v>88.5</v>
      </c>
      <c r="D8" s="37">
        <f t="shared" si="1"/>
        <v>94.5</v>
      </c>
      <c r="E8" s="38" t="s">
        <v>36</v>
      </c>
      <c r="F8" s="18">
        <v>2.002</v>
      </c>
      <c r="G8" s="19">
        <v>1.947</v>
      </c>
      <c r="H8" s="37">
        <f t="shared" si="2"/>
        <v>1.9745</v>
      </c>
      <c r="I8" s="38" t="s">
        <v>36</v>
      </c>
      <c r="J8" s="18">
        <v>1.119</v>
      </c>
      <c r="K8" s="19">
        <v>0.967</v>
      </c>
      <c r="L8" s="37">
        <f t="shared" si="3"/>
        <v>1.043</v>
      </c>
      <c r="M8" s="38" t="s">
        <v>36</v>
      </c>
      <c r="N8" s="18">
        <v>0.049</v>
      </c>
      <c r="O8" s="10">
        <v>-0.014</v>
      </c>
      <c r="P8" s="39">
        <f t="shared" si="4"/>
        <v>0.0175</v>
      </c>
      <c r="Q8" s="40" t="s">
        <v>36</v>
      </c>
    </row>
    <row r="9">
      <c r="A9" s="9" t="s">
        <v>27</v>
      </c>
      <c r="B9" s="41">
        <v>521.5</v>
      </c>
      <c r="C9" s="42">
        <v>525.5</v>
      </c>
      <c r="D9" s="37" t="s">
        <v>37</v>
      </c>
      <c r="E9" s="38">
        <f>E7+(1.5*(abs(E7-E5)))</f>
        <v>113.375</v>
      </c>
      <c r="F9" s="41">
        <v>2.717</v>
      </c>
      <c r="G9" s="42">
        <v>2.721</v>
      </c>
      <c r="H9" s="37" t="s">
        <v>37</v>
      </c>
      <c r="I9" s="38">
        <f>I7+(1.5*(abs(I7-I5)))</f>
        <v>2.0595</v>
      </c>
      <c r="J9" s="41">
        <v>5.805</v>
      </c>
      <c r="K9" s="42">
        <v>5.743</v>
      </c>
      <c r="L9" s="37" t="s">
        <v>37</v>
      </c>
      <c r="M9" s="38">
        <f>M7+(1.5*(abs(M7-M5)))</f>
        <v>1.260875</v>
      </c>
      <c r="N9" s="41">
        <v>0.764</v>
      </c>
      <c r="O9" s="43">
        <v>0.759</v>
      </c>
      <c r="P9" s="39" t="s">
        <v>37</v>
      </c>
      <c r="Q9" s="40">
        <f>Q7+(1.5*(abs(Q7-Q5)))</f>
        <v>0.10575</v>
      </c>
    </row>
    <row r="10">
      <c r="A10" s="9" t="s">
        <v>29</v>
      </c>
      <c r="B10" s="18">
        <v>107.0</v>
      </c>
      <c r="C10" s="19">
        <v>101.0</v>
      </c>
      <c r="D10" s="37">
        <f t="shared" ref="D10:D14" si="5">average(B10:C10)</f>
        <v>104</v>
      </c>
      <c r="E10" s="38" t="s">
        <v>38</v>
      </c>
      <c r="F10" s="18">
        <v>2.029</v>
      </c>
      <c r="G10" s="19">
        <v>2.004</v>
      </c>
      <c r="H10" s="37">
        <f t="shared" ref="H10:H14" si="6">average(F10:G10)</f>
        <v>2.0165</v>
      </c>
      <c r="I10" s="38" t="s">
        <v>38</v>
      </c>
      <c r="J10" s="18">
        <v>1.191</v>
      </c>
      <c r="K10" s="19">
        <v>1.104</v>
      </c>
      <c r="L10" s="37">
        <f t="shared" ref="L10:L14" si="7">average(J10:K10)</f>
        <v>1.1475</v>
      </c>
      <c r="M10" s="38" t="s">
        <v>38</v>
      </c>
      <c r="N10" s="18">
        <v>0.076</v>
      </c>
      <c r="O10" s="10">
        <v>0.043</v>
      </c>
      <c r="P10" s="39">
        <f t="shared" ref="P10:P14" si="8">average(N10:O10)</f>
        <v>0.0595</v>
      </c>
      <c r="Q10" s="40" t="s">
        <v>38</v>
      </c>
    </row>
    <row r="11">
      <c r="A11" s="9" t="s">
        <v>31</v>
      </c>
      <c r="B11" s="18">
        <v>102.0</v>
      </c>
      <c r="C11" s="19">
        <v>92.5</v>
      </c>
      <c r="D11" s="37">
        <f t="shared" si="5"/>
        <v>97.25</v>
      </c>
      <c r="E11" s="38">
        <f>E5-(1.5*(abs(E5-E7)))</f>
        <v>82.375</v>
      </c>
      <c r="F11" s="18">
        <v>2.009</v>
      </c>
      <c r="G11" s="19">
        <v>1.966</v>
      </c>
      <c r="H11" s="37">
        <f t="shared" si="6"/>
        <v>1.9875</v>
      </c>
      <c r="I11" s="38">
        <f>I5-(1.5*(abs(I5-I7)))</f>
        <v>1.9215</v>
      </c>
      <c r="J11" s="18">
        <v>1.135</v>
      </c>
      <c r="K11" s="19">
        <v>1.011</v>
      </c>
      <c r="L11" s="37">
        <f t="shared" si="7"/>
        <v>1.073</v>
      </c>
      <c r="M11" s="38">
        <f>M5-(1.5*(abs(M5-M7)))</f>
        <v>0.917875</v>
      </c>
      <c r="N11" s="18">
        <v>0.055</v>
      </c>
      <c r="O11" s="10">
        <v>0.005</v>
      </c>
      <c r="P11" s="39">
        <f t="shared" si="8"/>
        <v>0.03</v>
      </c>
      <c r="Q11" s="40">
        <f>Q5-(1.5*(abs(Q5-Q7)))</f>
        <v>-0.03225</v>
      </c>
    </row>
    <row r="12">
      <c r="A12" s="9" t="s">
        <v>39</v>
      </c>
      <c r="B12" s="18">
        <v>91.0</v>
      </c>
      <c r="C12" s="19">
        <v>86.0</v>
      </c>
      <c r="D12" s="37">
        <f t="shared" si="5"/>
        <v>88.5</v>
      </c>
      <c r="E12" s="33" t="s">
        <v>40</v>
      </c>
      <c r="F12" s="18">
        <v>1.959</v>
      </c>
      <c r="G12" s="19">
        <v>1.934</v>
      </c>
      <c r="H12" s="37">
        <f t="shared" si="6"/>
        <v>1.9465</v>
      </c>
      <c r="I12" s="33" t="s">
        <v>40</v>
      </c>
      <c r="J12" s="18">
        <v>1.013</v>
      </c>
      <c r="K12" s="19">
        <v>0.94</v>
      </c>
      <c r="L12" s="37">
        <f t="shared" si="7"/>
        <v>0.9765</v>
      </c>
      <c r="M12" s="33" t="s">
        <v>40</v>
      </c>
      <c r="N12" s="18">
        <v>0.006</v>
      </c>
      <c r="O12" s="10">
        <v>-0.027</v>
      </c>
      <c r="P12" s="39">
        <f t="shared" si="8"/>
        <v>-0.0105</v>
      </c>
      <c r="Q12" s="36" t="s">
        <v>40</v>
      </c>
    </row>
    <row r="13">
      <c r="A13" s="9" t="s">
        <v>41</v>
      </c>
      <c r="B13" s="18">
        <v>97.0</v>
      </c>
      <c r="C13" s="19">
        <v>93.0</v>
      </c>
      <c r="D13" s="37">
        <f t="shared" si="5"/>
        <v>95</v>
      </c>
      <c r="E13" s="38" t="s">
        <v>34</v>
      </c>
      <c r="F13" s="18">
        <v>1.987</v>
      </c>
      <c r="G13" s="19">
        <v>1.968</v>
      </c>
      <c r="H13" s="37">
        <f t="shared" si="6"/>
        <v>1.9775</v>
      </c>
      <c r="I13" s="38" t="s">
        <v>34</v>
      </c>
      <c r="J13" s="18">
        <v>1.08</v>
      </c>
      <c r="K13" s="19">
        <v>1.016</v>
      </c>
      <c r="L13" s="37">
        <f t="shared" si="7"/>
        <v>1.048</v>
      </c>
      <c r="M13" s="38" t="s">
        <v>34</v>
      </c>
      <c r="N13" s="18">
        <v>0.033</v>
      </c>
      <c r="O13" s="10">
        <v>0.007</v>
      </c>
      <c r="P13" s="39">
        <f t="shared" si="8"/>
        <v>0.02</v>
      </c>
      <c r="Q13" s="40" t="s">
        <v>34</v>
      </c>
    </row>
    <row r="14">
      <c r="A14" s="9" t="s">
        <v>42</v>
      </c>
      <c r="B14" s="18">
        <v>101.0</v>
      </c>
      <c r="C14" s="19">
        <v>104.0</v>
      </c>
      <c r="D14" s="37">
        <f t="shared" si="5"/>
        <v>102.5</v>
      </c>
      <c r="E14" s="38">
        <f>quartile(C3:C20,1)</f>
        <v>90.75</v>
      </c>
      <c r="F14" s="18">
        <v>2.004</v>
      </c>
      <c r="G14" s="19">
        <v>2.017</v>
      </c>
      <c r="H14" s="37">
        <f t="shared" si="6"/>
        <v>2.0105</v>
      </c>
      <c r="I14" s="38">
        <f>quartile(G3:G20,1)</f>
        <v>1.958</v>
      </c>
      <c r="J14" s="18">
        <v>1.124</v>
      </c>
      <c r="K14" s="19">
        <v>1.137</v>
      </c>
      <c r="L14" s="37">
        <f t="shared" si="7"/>
        <v>1.1305</v>
      </c>
      <c r="M14" s="38">
        <f>quartile(K3:K20,1)</f>
        <v>0.99175</v>
      </c>
      <c r="N14" s="18">
        <v>0.051</v>
      </c>
      <c r="O14" s="10">
        <v>0.056</v>
      </c>
      <c r="P14" s="39">
        <f t="shared" si="8"/>
        <v>0.0535</v>
      </c>
      <c r="Q14" s="40">
        <f>quartile(O3:O20,1)</f>
        <v>-0.00375</v>
      </c>
    </row>
    <row r="15">
      <c r="A15" s="9" t="s">
        <v>65</v>
      </c>
      <c r="B15" s="41">
        <v>304.5</v>
      </c>
      <c r="C15" s="42">
        <v>325.0</v>
      </c>
      <c r="D15" s="37" t="s">
        <v>37</v>
      </c>
      <c r="E15" s="38" t="s">
        <v>35</v>
      </c>
      <c r="F15" s="41">
        <v>2.484</v>
      </c>
      <c r="G15" s="42">
        <v>2.512</v>
      </c>
      <c r="H15" s="37" t="s">
        <v>37</v>
      </c>
      <c r="I15" s="38" t="s">
        <v>35</v>
      </c>
      <c r="J15" s="41">
        <v>3.39</v>
      </c>
      <c r="K15" s="42">
        <v>3.552</v>
      </c>
      <c r="L15" s="37" t="s">
        <v>37</v>
      </c>
      <c r="M15" s="38" t="s">
        <v>35</v>
      </c>
      <c r="N15" s="41">
        <v>0.53</v>
      </c>
      <c r="O15" s="43">
        <v>0.55</v>
      </c>
      <c r="P15" s="39" t="s">
        <v>37</v>
      </c>
      <c r="Q15" s="40" t="s">
        <v>35</v>
      </c>
    </row>
    <row r="16">
      <c r="A16" s="9" t="s">
        <v>70</v>
      </c>
      <c r="B16" s="18">
        <v>108.5</v>
      </c>
      <c r="C16" s="42">
        <v>117.0</v>
      </c>
      <c r="D16" s="37">
        <f>average(B16)</f>
        <v>108.5</v>
      </c>
      <c r="E16" s="38">
        <f>quartile(C5:C22,3)</f>
        <v>100.375</v>
      </c>
      <c r="F16" s="18">
        <v>2.035</v>
      </c>
      <c r="G16" s="42">
        <v>2.068</v>
      </c>
      <c r="H16" s="37">
        <f>average(F16)</f>
        <v>2.035</v>
      </c>
      <c r="I16" s="38">
        <f>quartile(G3:G20,3)</f>
        <v>2.00125</v>
      </c>
      <c r="J16" s="18">
        <v>1.208</v>
      </c>
      <c r="K16" s="42">
        <v>1.279</v>
      </c>
      <c r="L16" s="37">
        <f>average(J16)</f>
        <v>1.208</v>
      </c>
      <c r="M16" s="38">
        <f>quartile(K3:K20,3)</f>
        <v>1.09725</v>
      </c>
      <c r="N16" s="18">
        <v>0.082</v>
      </c>
      <c r="O16" s="43">
        <v>0.107</v>
      </c>
      <c r="P16" s="39">
        <f>average(N16)</f>
        <v>0.082</v>
      </c>
      <c r="Q16" s="40">
        <f>quartile(O3:O20,3)</f>
        <v>0.04025</v>
      </c>
    </row>
    <row r="17">
      <c r="A17" s="9" t="s">
        <v>71</v>
      </c>
      <c r="B17" s="18">
        <v>85.0</v>
      </c>
      <c r="C17" s="19">
        <v>95.0</v>
      </c>
      <c r="D17" s="37">
        <f t="shared" ref="D17:D24" si="9">average(B17:C17)</f>
        <v>90</v>
      </c>
      <c r="E17" s="38" t="s">
        <v>36</v>
      </c>
      <c r="F17" s="18">
        <v>1.929</v>
      </c>
      <c r="G17" s="19">
        <v>1.978</v>
      </c>
      <c r="H17" s="37">
        <f t="shared" ref="H17:H56" si="10">average(F17:G17)</f>
        <v>1.9535</v>
      </c>
      <c r="I17" s="38" t="s">
        <v>36</v>
      </c>
      <c r="J17" s="18">
        <v>0.946</v>
      </c>
      <c r="K17" s="19">
        <v>1.038</v>
      </c>
      <c r="L17" s="37">
        <f t="shared" ref="L17:L24" si="11">average(J17:K17)</f>
        <v>0.992</v>
      </c>
      <c r="M17" s="38" t="s">
        <v>36</v>
      </c>
      <c r="N17" s="18">
        <v>-0.024</v>
      </c>
      <c r="O17" s="10">
        <v>0.016</v>
      </c>
      <c r="P17" s="39">
        <f t="shared" ref="P17:P56" si="12">average(N17:O17)</f>
        <v>-0.004</v>
      </c>
      <c r="Q17" s="40" t="s">
        <v>36</v>
      </c>
    </row>
    <row r="18">
      <c r="A18" s="9" t="s">
        <v>72</v>
      </c>
      <c r="B18" s="18">
        <v>97.0</v>
      </c>
      <c r="C18" s="19">
        <v>92.5</v>
      </c>
      <c r="D18" s="37">
        <f t="shared" si="9"/>
        <v>94.75</v>
      </c>
      <c r="E18" s="38">
        <f>E16+(1.5*(abs(E16-E14)))</f>
        <v>114.8125</v>
      </c>
      <c r="F18" s="18">
        <v>1.987</v>
      </c>
      <c r="G18" s="19">
        <v>1.966</v>
      </c>
      <c r="H18" s="37">
        <f t="shared" si="10"/>
        <v>1.9765</v>
      </c>
      <c r="I18" s="38">
        <f>I16+(1.5*(abs(I16-I14)))</f>
        <v>2.066125</v>
      </c>
      <c r="J18" s="18">
        <v>1.08</v>
      </c>
      <c r="K18" s="19">
        <v>1.011</v>
      </c>
      <c r="L18" s="37">
        <f t="shared" si="11"/>
        <v>1.0455</v>
      </c>
      <c r="M18" s="38">
        <f>M16+(1.5*(abs(M16-M14)))</f>
        <v>1.2555</v>
      </c>
      <c r="N18" s="18">
        <v>0.033</v>
      </c>
      <c r="O18" s="10">
        <v>0.005</v>
      </c>
      <c r="P18" s="39">
        <f t="shared" si="12"/>
        <v>0.019</v>
      </c>
      <c r="Q18" s="40">
        <f>Q16+(1.5*(abs(Q16-Q14)))</f>
        <v>0.10625</v>
      </c>
    </row>
    <row r="19">
      <c r="A19" s="9" t="s">
        <v>73</v>
      </c>
      <c r="B19" s="18">
        <v>99.0</v>
      </c>
      <c r="C19" s="19">
        <v>94.5</v>
      </c>
      <c r="D19" s="37">
        <f t="shared" si="9"/>
        <v>96.75</v>
      </c>
      <c r="E19" s="38" t="s">
        <v>38</v>
      </c>
      <c r="F19" s="18">
        <v>1.996</v>
      </c>
      <c r="G19" s="19">
        <v>1.975</v>
      </c>
      <c r="H19" s="37">
        <f t="shared" si="10"/>
        <v>1.9855</v>
      </c>
      <c r="I19" s="38" t="s">
        <v>38</v>
      </c>
      <c r="J19" s="18">
        <v>1.102</v>
      </c>
      <c r="K19" s="19">
        <v>1.033</v>
      </c>
      <c r="L19" s="37">
        <f t="shared" si="11"/>
        <v>1.0675</v>
      </c>
      <c r="M19" s="38" t="s">
        <v>38</v>
      </c>
      <c r="N19" s="18">
        <v>0.042</v>
      </c>
      <c r="O19" s="10">
        <v>0.014</v>
      </c>
      <c r="P19" s="39">
        <f t="shared" si="12"/>
        <v>0.028</v>
      </c>
      <c r="Q19" s="40" t="s">
        <v>38</v>
      </c>
    </row>
    <row r="20">
      <c r="A20" s="50" t="s">
        <v>82</v>
      </c>
      <c r="B20" s="51">
        <v>93.5</v>
      </c>
      <c r="C20" s="52">
        <v>90.5</v>
      </c>
      <c r="D20" s="54">
        <f t="shared" si="9"/>
        <v>92</v>
      </c>
      <c r="E20" s="38">
        <f>E14-(1.5*(abs(E14-E16)))</f>
        <v>76.3125</v>
      </c>
      <c r="F20" s="51">
        <v>1.971</v>
      </c>
      <c r="G20" s="52">
        <v>1.957</v>
      </c>
      <c r="H20" s="54">
        <f t="shared" si="10"/>
        <v>1.964</v>
      </c>
      <c r="I20" s="38">
        <f>I14-(1.5*(abs(I14-I16)))</f>
        <v>1.893125</v>
      </c>
      <c r="J20" s="51">
        <v>1.041</v>
      </c>
      <c r="K20" s="55">
        <v>0.989</v>
      </c>
      <c r="L20" s="56">
        <f t="shared" si="11"/>
        <v>1.015</v>
      </c>
      <c r="M20" s="38">
        <f>M14-(1.5*(abs(M14-M16)))</f>
        <v>0.8335</v>
      </c>
      <c r="N20" s="51">
        <v>0.017</v>
      </c>
      <c r="O20" s="52">
        <v>-0.005</v>
      </c>
      <c r="P20" s="39">
        <f t="shared" si="12"/>
        <v>0.006</v>
      </c>
      <c r="Q20" s="40">
        <f>Q14-(1.5*(abs(Q14-Q16)))</f>
        <v>-0.06975</v>
      </c>
    </row>
    <row r="21">
      <c r="A21" s="9" t="s">
        <v>86</v>
      </c>
      <c r="B21" s="18">
        <v>88.0</v>
      </c>
      <c r="C21" s="19">
        <v>87.5</v>
      </c>
      <c r="D21" s="37">
        <f t="shared" si="9"/>
        <v>87.75</v>
      </c>
      <c r="E21" s="33" t="s">
        <v>123</v>
      </c>
      <c r="F21" s="18">
        <v>1.944</v>
      </c>
      <c r="G21" s="19">
        <v>1.942</v>
      </c>
      <c r="H21" s="37">
        <f t="shared" si="10"/>
        <v>1.943</v>
      </c>
      <c r="I21" s="33" t="s">
        <v>123</v>
      </c>
      <c r="J21" s="18">
        <v>0.974</v>
      </c>
      <c r="K21" s="19">
        <v>1.012</v>
      </c>
      <c r="L21" s="37">
        <f t="shared" si="11"/>
        <v>0.993</v>
      </c>
      <c r="M21" s="33" t="s">
        <v>123</v>
      </c>
      <c r="N21" s="84">
        <v>-0.011</v>
      </c>
      <c r="O21" s="38">
        <v>0.005</v>
      </c>
      <c r="P21" s="85">
        <f t="shared" si="12"/>
        <v>-0.003</v>
      </c>
      <c r="Q21" s="36" t="s">
        <v>123</v>
      </c>
    </row>
    <row r="22">
      <c r="A22" s="9" t="s">
        <v>88</v>
      </c>
      <c r="B22" s="18">
        <v>84.5</v>
      </c>
      <c r="C22" s="19">
        <v>97.0</v>
      </c>
      <c r="D22" s="37">
        <f t="shared" si="9"/>
        <v>90.75</v>
      </c>
      <c r="E22" s="38" t="s">
        <v>34</v>
      </c>
      <c r="F22" s="18">
        <v>1.927</v>
      </c>
      <c r="G22" s="19">
        <v>1.987</v>
      </c>
      <c r="H22" s="37">
        <f t="shared" si="10"/>
        <v>1.957</v>
      </c>
      <c r="I22" s="38" t="s">
        <v>34</v>
      </c>
      <c r="J22" s="18">
        <v>0.935</v>
      </c>
      <c r="K22" s="19">
        <v>1.121</v>
      </c>
      <c r="L22" s="37">
        <f t="shared" si="11"/>
        <v>1.028</v>
      </c>
      <c r="M22" s="38" t="s">
        <v>34</v>
      </c>
      <c r="N22" s="84">
        <v>-0.029</v>
      </c>
      <c r="O22" s="38">
        <v>0.05</v>
      </c>
      <c r="P22" s="39">
        <f t="shared" si="12"/>
        <v>0.0105</v>
      </c>
      <c r="Q22" s="40" t="s">
        <v>34</v>
      </c>
    </row>
    <row r="23">
      <c r="A23" s="9" t="s">
        <v>89</v>
      </c>
      <c r="B23" s="18">
        <v>88.0</v>
      </c>
      <c r="C23" s="19">
        <v>99.0</v>
      </c>
      <c r="D23" s="37">
        <f t="shared" si="9"/>
        <v>93.5</v>
      </c>
      <c r="E23" s="38">
        <f>quartile(B21:B38,1)</f>
        <v>84.875</v>
      </c>
      <c r="F23" s="18">
        <v>1.944</v>
      </c>
      <c r="G23" s="19">
        <v>1.996</v>
      </c>
      <c r="H23" s="37">
        <f t="shared" si="10"/>
        <v>1.97</v>
      </c>
      <c r="I23" s="38">
        <f>quartile(F21:F38,1)</f>
        <v>1.92875</v>
      </c>
      <c r="J23" s="18">
        <v>0.974</v>
      </c>
      <c r="K23" s="19">
        <v>1.145</v>
      </c>
      <c r="L23" s="37">
        <f t="shared" si="11"/>
        <v>1.0595</v>
      </c>
      <c r="M23" s="38">
        <f>quartile(J21:J38,1)</f>
        <v>0.93925</v>
      </c>
      <c r="N23" s="84">
        <v>-0.011</v>
      </c>
      <c r="O23" s="38">
        <v>0.059</v>
      </c>
      <c r="P23" s="39">
        <f t="shared" si="12"/>
        <v>0.024</v>
      </c>
      <c r="Q23" s="40">
        <f>quartile(N21:N38,1)</f>
        <v>-0.027</v>
      </c>
    </row>
    <row r="24">
      <c r="A24" s="9" t="s">
        <v>90</v>
      </c>
      <c r="B24" s="18">
        <v>86.0</v>
      </c>
      <c r="C24" s="19">
        <v>82.5</v>
      </c>
      <c r="D24" s="37">
        <f t="shared" si="9"/>
        <v>84.25</v>
      </c>
      <c r="E24" s="38" t="s">
        <v>35</v>
      </c>
      <c r="F24" s="18">
        <v>1.934</v>
      </c>
      <c r="G24" s="19">
        <v>1.916</v>
      </c>
      <c r="H24" s="37">
        <f t="shared" si="10"/>
        <v>1.925</v>
      </c>
      <c r="I24" s="38" t="s">
        <v>35</v>
      </c>
      <c r="J24" s="18">
        <v>0.952</v>
      </c>
      <c r="K24" s="19">
        <v>0.954</v>
      </c>
      <c r="L24" s="37">
        <f t="shared" si="11"/>
        <v>0.953</v>
      </c>
      <c r="M24" s="38" t="s">
        <v>35</v>
      </c>
      <c r="N24" s="84">
        <v>-0.021</v>
      </c>
      <c r="O24" s="38">
        <v>-0.021</v>
      </c>
      <c r="P24" s="39">
        <f t="shared" si="12"/>
        <v>-0.021</v>
      </c>
      <c r="Q24" s="40" t="s">
        <v>35</v>
      </c>
    </row>
    <row r="25">
      <c r="A25" s="9" t="s">
        <v>91</v>
      </c>
      <c r="B25" s="86">
        <v>111.0</v>
      </c>
      <c r="C25" s="40">
        <v>115.0</v>
      </c>
      <c r="D25" s="37">
        <f>average(C25)</f>
        <v>115</v>
      </c>
      <c r="E25" s="38">
        <f>quartile(B$21:B$38,3)</f>
        <v>94.875</v>
      </c>
      <c r="F25" s="18">
        <v>2.045</v>
      </c>
      <c r="G25" s="19">
        <v>2.061</v>
      </c>
      <c r="H25" s="37">
        <f t="shared" si="10"/>
        <v>2.053</v>
      </c>
      <c r="I25" s="38">
        <f>quartile(B$21:B$38,3)</f>
        <v>94.875</v>
      </c>
      <c r="J25" s="84">
        <v>1.229</v>
      </c>
      <c r="K25" s="40">
        <v>1.329</v>
      </c>
      <c r="L25" s="37">
        <f>average(K25)</f>
        <v>1.329</v>
      </c>
      <c r="M25" s="38">
        <f>quartile(J21:J38,3)</f>
        <v>1.05025</v>
      </c>
      <c r="N25" s="84">
        <v>0.089</v>
      </c>
      <c r="O25" s="38">
        <v>0.124</v>
      </c>
      <c r="P25" s="39">
        <f t="shared" si="12"/>
        <v>0.1065</v>
      </c>
      <c r="Q25" s="40">
        <f>quartile(N21:N38,3)</f>
        <v>0.02125</v>
      </c>
    </row>
    <row r="26">
      <c r="A26" s="9" t="s">
        <v>92</v>
      </c>
      <c r="B26" s="18">
        <v>99.5</v>
      </c>
      <c r="C26" s="19">
        <v>112.0</v>
      </c>
      <c r="D26" s="37">
        <f t="shared" ref="D26:D56" si="13">average(B26:C26)</f>
        <v>105.75</v>
      </c>
      <c r="E26" s="38" t="s">
        <v>36</v>
      </c>
      <c r="F26" s="18">
        <v>1.998</v>
      </c>
      <c r="G26" s="19">
        <v>2.049</v>
      </c>
      <c r="H26" s="37">
        <f t="shared" si="10"/>
        <v>2.0235</v>
      </c>
      <c r="I26" s="38" t="s">
        <v>36</v>
      </c>
      <c r="J26" s="18">
        <v>1.101</v>
      </c>
      <c r="K26" s="19">
        <v>1.295</v>
      </c>
      <c r="L26" s="37">
        <f t="shared" ref="L26:L56" si="14">average(J26:K26)</f>
        <v>1.198</v>
      </c>
      <c r="M26" s="38" t="s">
        <v>36</v>
      </c>
      <c r="N26" s="84">
        <v>0.042</v>
      </c>
      <c r="O26" s="38">
        <v>0.112</v>
      </c>
      <c r="P26" s="39">
        <f t="shared" si="12"/>
        <v>0.077</v>
      </c>
      <c r="Q26" s="40" t="s">
        <v>36</v>
      </c>
    </row>
    <row r="27">
      <c r="A27" s="9" t="s">
        <v>93</v>
      </c>
      <c r="B27" s="18">
        <v>99.0</v>
      </c>
      <c r="C27" s="19">
        <v>98.0</v>
      </c>
      <c r="D27" s="37">
        <f t="shared" si="13"/>
        <v>98.5</v>
      </c>
      <c r="E27" s="38">
        <f>E25+(1.5*(abs(E25-E23)))</f>
        <v>109.875</v>
      </c>
      <c r="F27" s="18">
        <v>1.996</v>
      </c>
      <c r="G27" s="19">
        <v>1.991</v>
      </c>
      <c r="H27" s="37">
        <f t="shared" si="10"/>
        <v>1.9935</v>
      </c>
      <c r="I27" s="38">
        <f>I25+(1.5*(abs(I25-I23)))</f>
        <v>234.294375</v>
      </c>
      <c r="J27" s="18">
        <v>1.096</v>
      </c>
      <c r="K27" s="19">
        <v>1.133</v>
      </c>
      <c r="L27" s="37">
        <f t="shared" si="14"/>
        <v>1.1145</v>
      </c>
      <c r="M27" s="38">
        <f>M25+(1.5*(abs(M25-M23)))</f>
        <v>1.21675</v>
      </c>
      <c r="N27" s="84">
        <v>0.04</v>
      </c>
      <c r="O27" s="38">
        <v>0.054</v>
      </c>
      <c r="P27" s="39">
        <f t="shared" si="12"/>
        <v>0.047</v>
      </c>
      <c r="Q27" s="40">
        <f>Q25+(1.5*(abs(Q25-Q23)))</f>
        <v>0.093625</v>
      </c>
    </row>
    <row r="28">
      <c r="A28" s="9" t="s">
        <v>94</v>
      </c>
      <c r="B28" s="18">
        <v>93.0</v>
      </c>
      <c r="C28" s="19">
        <v>92.0</v>
      </c>
      <c r="D28" s="37">
        <f t="shared" si="13"/>
        <v>92.5</v>
      </c>
      <c r="E28" s="38" t="s">
        <v>38</v>
      </c>
      <c r="F28" s="18">
        <v>1.968</v>
      </c>
      <c r="G28" s="19">
        <v>1.964</v>
      </c>
      <c r="H28" s="37">
        <f t="shared" si="10"/>
        <v>1.966</v>
      </c>
      <c r="I28" s="38" t="s">
        <v>38</v>
      </c>
      <c r="J28" s="18">
        <v>1.03</v>
      </c>
      <c r="K28" s="19">
        <v>1.064</v>
      </c>
      <c r="L28" s="37">
        <f t="shared" si="14"/>
        <v>1.047</v>
      </c>
      <c r="M28" s="38" t="s">
        <v>38</v>
      </c>
      <c r="N28" s="84">
        <v>0.013</v>
      </c>
      <c r="O28" s="38">
        <v>0.027</v>
      </c>
      <c r="P28" s="39">
        <f t="shared" si="12"/>
        <v>0.02</v>
      </c>
      <c r="Q28" s="40" t="s">
        <v>38</v>
      </c>
    </row>
    <row r="29">
      <c r="A29" s="9" t="s">
        <v>95</v>
      </c>
      <c r="B29" s="18">
        <v>86.5</v>
      </c>
      <c r="C29" s="19">
        <v>82.5</v>
      </c>
      <c r="D29" s="37">
        <f t="shared" si="13"/>
        <v>84.5</v>
      </c>
      <c r="E29" s="38">
        <f>E23-(1.5*(abs(E23-E25)))</f>
        <v>69.875</v>
      </c>
      <c r="F29" s="18">
        <v>1.937</v>
      </c>
      <c r="G29" s="19">
        <v>1.916</v>
      </c>
      <c r="H29" s="37">
        <f t="shared" si="10"/>
        <v>1.9265</v>
      </c>
      <c r="I29" s="38">
        <f>I23-(1.5*(abs(I23-I25)))</f>
        <v>-137.490625</v>
      </c>
      <c r="J29" s="18">
        <v>0.958</v>
      </c>
      <c r="K29" s="19">
        <v>0.954</v>
      </c>
      <c r="L29" s="37">
        <f t="shared" si="14"/>
        <v>0.956</v>
      </c>
      <c r="M29" s="38">
        <f>M23-(1.5*(abs(M23-M25)))</f>
        <v>0.77275</v>
      </c>
      <c r="N29" s="84">
        <v>-0.019</v>
      </c>
      <c r="O29" s="38">
        <v>-0.021</v>
      </c>
      <c r="P29" s="39">
        <f t="shared" si="12"/>
        <v>-0.02</v>
      </c>
      <c r="Q29" s="40">
        <f>Q23-(1.5*(abs(Q23-Q25)))</f>
        <v>-0.099375</v>
      </c>
    </row>
    <row r="30">
      <c r="A30" s="9" t="s">
        <v>96</v>
      </c>
      <c r="B30" s="18">
        <v>97.5</v>
      </c>
      <c r="C30" s="19">
        <v>99.5</v>
      </c>
      <c r="D30" s="37">
        <f t="shared" si="13"/>
        <v>98.5</v>
      </c>
      <c r="E30" s="33" t="s">
        <v>135</v>
      </c>
      <c r="F30" s="18">
        <v>1.989</v>
      </c>
      <c r="G30" s="19">
        <v>1.998</v>
      </c>
      <c r="H30" s="37">
        <f t="shared" si="10"/>
        <v>1.9935</v>
      </c>
      <c r="I30" s="33" t="s">
        <v>135</v>
      </c>
      <c r="J30" s="18">
        <v>1.079</v>
      </c>
      <c r="K30" s="19">
        <v>1.15</v>
      </c>
      <c r="L30" s="37">
        <f t="shared" si="14"/>
        <v>1.1145</v>
      </c>
      <c r="M30" s="33" t="s">
        <v>135</v>
      </c>
      <c r="N30" s="84">
        <v>0.033</v>
      </c>
      <c r="O30" s="38">
        <v>0.061</v>
      </c>
      <c r="P30" s="39">
        <f t="shared" si="12"/>
        <v>0.047</v>
      </c>
      <c r="Q30" s="36" t="s">
        <v>40</v>
      </c>
    </row>
    <row r="31">
      <c r="A31" s="9" t="s">
        <v>97</v>
      </c>
      <c r="B31" s="18">
        <v>95.5</v>
      </c>
      <c r="C31" s="19">
        <v>91.0</v>
      </c>
      <c r="D31" s="37">
        <f t="shared" si="13"/>
        <v>93.25</v>
      </c>
      <c r="E31" s="38" t="s">
        <v>34</v>
      </c>
      <c r="F31" s="18">
        <v>1.98</v>
      </c>
      <c r="G31" s="19">
        <v>1.959</v>
      </c>
      <c r="H31" s="37">
        <f t="shared" si="10"/>
        <v>1.9695</v>
      </c>
      <c r="I31" s="38" t="s">
        <v>34</v>
      </c>
      <c r="J31" s="18">
        <v>1.057</v>
      </c>
      <c r="K31" s="19">
        <v>1.052</v>
      </c>
      <c r="L31" s="37">
        <f t="shared" si="14"/>
        <v>1.0545</v>
      </c>
      <c r="M31" s="38" t="s">
        <v>34</v>
      </c>
      <c r="N31" s="84">
        <v>0.024</v>
      </c>
      <c r="O31" s="38">
        <v>0.022</v>
      </c>
      <c r="P31" s="39">
        <f t="shared" si="12"/>
        <v>0.023</v>
      </c>
      <c r="Q31" s="40" t="s">
        <v>34</v>
      </c>
    </row>
    <row r="32">
      <c r="A32" s="9" t="s">
        <v>98</v>
      </c>
      <c r="B32" s="18">
        <v>81.5</v>
      </c>
      <c r="C32" s="19">
        <v>80.0</v>
      </c>
      <c r="D32" s="37">
        <f t="shared" si="13"/>
        <v>80.75</v>
      </c>
      <c r="E32" s="38">
        <f>quartile(C$21:C$38,1)</f>
        <v>86.375</v>
      </c>
      <c r="F32" s="18">
        <v>1.911</v>
      </c>
      <c r="G32" s="19">
        <v>1.903</v>
      </c>
      <c r="H32" s="37">
        <f t="shared" si="10"/>
        <v>1.907</v>
      </c>
      <c r="I32" s="38">
        <f>quartile(C$21:C$38,1)</f>
        <v>86.375</v>
      </c>
      <c r="J32" s="18">
        <v>0.902</v>
      </c>
      <c r="K32" s="19">
        <v>0.925</v>
      </c>
      <c r="L32" s="37">
        <f t="shared" si="14"/>
        <v>0.9135</v>
      </c>
      <c r="M32" s="38">
        <f>quartile(K21:K38,1)</f>
        <v>0.9985</v>
      </c>
      <c r="N32" s="84">
        <v>-0.045</v>
      </c>
      <c r="O32" s="38">
        <v>-0.034</v>
      </c>
      <c r="P32" s="39">
        <f t="shared" si="12"/>
        <v>-0.0395</v>
      </c>
      <c r="Q32" s="40">
        <f>quartile(O21:O38,1)</f>
        <v>-0.001</v>
      </c>
    </row>
    <row r="33">
      <c r="A33" s="9" t="s">
        <v>99</v>
      </c>
      <c r="B33" s="18">
        <v>91.0</v>
      </c>
      <c r="C33" s="19">
        <v>98.0</v>
      </c>
      <c r="D33" s="37">
        <f t="shared" si="13"/>
        <v>94.5</v>
      </c>
      <c r="E33" s="38" t="s">
        <v>35</v>
      </c>
      <c r="F33" s="18">
        <v>1.959</v>
      </c>
      <c r="G33" s="19">
        <v>1.991</v>
      </c>
      <c r="H33" s="37">
        <f t="shared" si="10"/>
        <v>1.975</v>
      </c>
      <c r="I33" s="38" t="s">
        <v>35</v>
      </c>
      <c r="J33" s="18">
        <v>1.007</v>
      </c>
      <c r="K33" s="19">
        <v>1.133</v>
      </c>
      <c r="L33" s="37">
        <f t="shared" si="14"/>
        <v>1.07</v>
      </c>
      <c r="M33" s="38" t="s">
        <v>35</v>
      </c>
      <c r="N33" s="84">
        <v>0.003</v>
      </c>
      <c r="O33" s="38">
        <v>0.054</v>
      </c>
      <c r="P33" s="39">
        <f t="shared" si="12"/>
        <v>0.0285</v>
      </c>
      <c r="Q33" s="40" t="s">
        <v>35</v>
      </c>
    </row>
    <row r="34">
      <c r="A34" s="9" t="s">
        <v>100</v>
      </c>
      <c r="B34" s="18">
        <v>78.0</v>
      </c>
      <c r="C34" s="19">
        <v>82.0</v>
      </c>
      <c r="D34" s="37">
        <f t="shared" si="13"/>
        <v>80</v>
      </c>
      <c r="E34" s="38">
        <f>quartile(C$21:C$38,3)</f>
        <v>98</v>
      </c>
      <c r="F34" s="18">
        <v>1.892</v>
      </c>
      <c r="G34" s="19">
        <v>1.914</v>
      </c>
      <c r="H34" s="37">
        <f t="shared" si="10"/>
        <v>1.903</v>
      </c>
      <c r="I34" s="38">
        <f>quartile(C$21:C$38,3)</f>
        <v>98</v>
      </c>
      <c r="J34" s="18">
        <v>0.863</v>
      </c>
      <c r="K34" s="19">
        <v>0.948</v>
      </c>
      <c r="L34" s="37">
        <f t="shared" si="14"/>
        <v>0.9055</v>
      </c>
      <c r="M34" s="38">
        <f>quartile(K21:K38,3)</f>
        <v>1.133</v>
      </c>
      <c r="N34" s="84">
        <v>-0.064</v>
      </c>
      <c r="O34" s="38">
        <v>-0.023</v>
      </c>
      <c r="P34" s="39">
        <f t="shared" si="12"/>
        <v>-0.0435</v>
      </c>
      <c r="Q34" s="40">
        <f>quartile(O21:O38,3)</f>
        <v>0.054</v>
      </c>
    </row>
    <row r="35">
      <c r="A35" s="9" t="s">
        <v>101</v>
      </c>
      <c r="B35" s="18">
        <v>83.5</v>
      </c>
      <c r="C35" s="19">
        <v>93.0</v>
      </c>
      <c r="D35" s="37">
        <f t="shared" si="13"/>
        <v>88.25</v>
      </c>
      <c r="E35" s="38" t="s">
        <v>36</v>
      </c>
      <c r="F35" s="18">
        <v>1.922</v>
      </c>
      <c r="G35" s="19">
        <v>1.968</v>
      </c>
      <c r="H35" s="37">
        <f t="shared" si="10"/>
        <v>1.945</v>
      </c>
      <c r="I35" s="38" t="s">
        <v>36</v>
      </c>
      <c r="J35" s="18">
        <v>0.924</v>
      </c>
      <c r="K35" s="19">
        <v>1.075</v>
      </c>
      <c r="L35" s="37">
        <f t="shared" si="14"/>
        <v>0.9995</v>
      </c>
      <c r="M35" s="38" t="s">
        <v>36</v>
      </c>
      <c r="N35" s="84">
        <v>-0.034</v>
      </c>
      <c r="O35" s="38">
        <v>0.031</v>
      </c>
      <c r="P35" s="39">
        <f t="shared" si="12"/>
        <v>-0.0015</v>
      </c>
      <c r="Q35" s="40" t="s">
        <v>36</v>
      </c>
    </row>
    <row r="36">
      <c r="A36" s="9" t="s">
        <v>102</v>
      </c>
      <c r="B36" s="18">
        <v>89.5</v>
      </c>
      <c r="C36" s="19">
        <v>89.5</v>
      </c>
      <c r="D36" s="37">
        <f t="shared" si="13"/>
        <v>89.5</v>
      </c>
      <c r="E36" s="38">
        <f>E34+(1.5*(abs(E34-E32)))</f>
        <v>115.4375</v>
      </c>
      <c r="F36" s="18">
        <v>1.952</v>
      </c>
      <c r="G36" s="19">
        <v>1.952</v>
      </c>
      <c r="H36" s="37">
        <f t="shared" si="10"/>
        <v>1.952</v>
      </c>
      <c r="I36" s="38">
        <f>I34+(1.5*(abs(I34-I32)))</f>
        <v>115.4375</v>
      </c>
      <c r="J36" s="18">
        <v>0.991</v>
      </c>
      <c r="K36" s="19">
        <v>1.035</v>
      </c>
      <c r="L36" s="37">
        <f t="shared" si="14"/>
        <v>1.013</v>
      </c>
      <c r="M36" s="38">
        <f>M34+(1.5*(abs(M34-M32)))</f>
        <v>1.33475</v>
      </c>
      <c r="N36" s="84">
        <v>-0.004</v>
      </c>
      <c r="O36" s="38">
        <v>0.015</v>
      </c>
      <c r="P36" s="39">
        <f t="shared" si="12"/>
        <v>0.0055</v>
      </c>
      <c r="Q36" s="40">
        <f>Q34+(1.5*(abs(Q34-Q32)))</f>
        <v>0.1365</v>
      </c>
    </row>
    <row r="37">
      <c r="A37" s="9" t="s">
        <v>103</v>
      </c>
      <c r="B37" s="18">
        <v>89.5</v>
      </c>
      <c r="C37" s="19">
        <v>86.0</v>
      </c>
      <c r="D37" s="37">
        <f t="shared" si="13"/>
        <v>87.75</v>
      </c>
      <c r="E37" s="38" t="s">
        <v>38</v>
      </c>
      <c r="F37" s="18">
        <v>1.952</v>
      </c>
      <c r="G37" s="19">
        <v>1.934</v>
      </c>
      <c r="H37" s="37">
        <f t="shared" si="10"/>
        <v>1.943</v>
      </c>
      <c r="I37" s="38" t="s">
        <v>38</v>
      </c>
      <c r="J37" s="18">
        <v>0.991</v>
      </c>
      <c r="K37" s="19">
        <v>0.994</v>
      </c>
      <c r="L37" s="37">
        <f t="shared" si="14"/>
        <v>0.9925</v>
      </c>
      <c r="M37" s="38" t="s">
        <v>38</v>
      </c>
      <c r="N37" s="84">
        <v>-0.004</v>
      </c>
      <c r="O37" s="38">
        <v>-0.003</v>
      </c>
      <c r="P37" s="39">
        <f t="shared" si="12"/>
        <v>-0.0035</v>
      </c>
      <c r="Q37" s="40" t="s">
        <v>38</v>
      </c>
    </row>
    <row r="38">
      <c r="A38" s="9" t="s">
        <v>104</v>
      </c>
      <c r="B38" s="18">
        <v>83.0</v>
      </c>
      <c r="C38" s="10">
        <v>88.0</v>
      </c>
      <c r="D38" s="54">
        <f t="shared" si="13"/>
        <v>85.5</v>
      </c>
      <c r="E38" s="38">
        <f>E32-(1.5*(abs(E32-E34)))</f>
        <v>68.9375</v>
      </c>
      <c r="F38" s="18">
        <v>1.919</v>
      </c>
      <c r="G38" s="10">
        <v>1.944</v>
      </c>
      <c r="H38" s="54">
        <f t="shared" si="10"/>
        <v>1.9315</v>
      </c>
      <c r="I38" s="38">
        <f>I32-(1.5*(abs(I32-I34)))</f>
        <v>68.9375</v>
      </c>
      <c r="J38" s="18">
        <v>0.919</v>
      </c>
      <c r="K38" s="19">
        <v>1.017</v>
      </c>
      <c r="L38" s="37">
        <f t="shared" si="14"/>
        <v>0.968</v>
      </c>
      <c r="M38" s="38">
        <f>M32-(1.5*(abs(M32-M34)))</f>
        <v>0.79675</v>
      </c>
      <c r="N38" s="84">
        <v>-0.037</v>
      </c>
      <c r="O38" s="38">
        <v>0.007</v>
      </c>
      <c r="P38" s="39">
        <f t="shared" si="12"/>
        <v>-0.015</v>
      </c>
      <c r="Q38" s="40">
        <f>Q32-(1.5*(abs(Q32-Q34)))</f>
        <v>-0.0835</v>
      </c>
    </row>
    <row r="39">
      <c r="A39" s="25" t="s">
        <v>105</v>
      </c>
      <c r="B39" s="26">
        <v>100.0</v>
      </c>
      <c r="C39" s="27">
        <v>100.0</v>
      </c>
      <c r="D39" s="37">
        <f t="shared" si="13"/>
        <v>100</v>
      </c>
      <c r="E39" s="33" t="s">
        <v>136</v>
      </c>
      <c r="F39" s="26">
        <v>2.0</v>
      </c>
      <c r="G39" s="27">
        <v>2.0</v>
      </c>
      <c r="H39" s="37">
        <f t="shared" si="10"/>
        <v>2</v>
      </c>
      <c r="I39" s="33" t="s">
        <v>136</v>
      </c>
      <c r="J39" s="26">
        <v>1.117</v>
      </c>
      <c r="K39" s="27">
        <v>1.093</v>
      </c>
      <c r="L39" s="32">
        <f t="shared" si="14"/>
        <v>1.105</v>
      </c>
      <c r="M39" s="33" t="s">
        <v>136</v>
      </c>
      <c r="N39" s="26">
        <v>0.048</v>
      </c>
      <c r="O39" s="34">
        <v>0.039</v>
      </c>
      <c r="P39" s="39">
        <f t="shared" si="12"/>
        <v>0.0435</v>
      </c>
      <c r="Q39" s="36" t="s">
        <v>136</v>
      </c>
    </row>
    <row r="40">
      <c r="A40" s="9" t="s">
        <v>106</v>
      </c>
      <c r="B40" s="18">
        <v>88.5</v>
      </c>
      <c r="C40" s="19">
        <v>90.0</v>
      </c>
      <c r="D40" s="37">
        <f t="shared" si="13"/>
        <v>89.25</v>
      </c>
      <c r="E40" s="38" t="s">
        <v>34</v>
      </c>
      <c r="F40" s="18">
        <v>1.947</v>
      </c>
      <c r="G40" s="19">
        <v>1.954</v>
      </c>
      <c r="H40" s="37">
        <f t="shared" si="10"/>
        <v>1.9505</v>
      </c>
      <c r="I40" s="38" t="s">
        <v>34</v>
      </c>
      <c r="J40" s="18">
        <v>0.989</v>
      </c>
      <c r="K40" s="19">
        <v>0.984</v>
      </c>
      <c r="L40" s="37">
        <f t="shared" si="14"/>
        <v>0.9865</v>
      </c>
      <c r="M40" s="38" t="s">
        <v>34</v>
      </c>
      <c r="N40" s="18">
        <v>-0.005</v>
      </c>
      <c r="O40" s="10">
        <v>-0.007</v>
      </c>
      <c r="P40" s="39">
        <f t="shared" si="12"/>
        <v>-0.006</v>
      </c>
      <c r="Q40" s="40" t="s">
        <v>34</v>
      </c>
    </row>
    <row r="41">
      <c r="A41" s="9" t="s">
        <v>107</v>
      </c>
      <c r="B41" s="18">
        <v>91.5</v>
      </c>
      <c r="C41" s="19">
        <v>94.0</v>
      </c>
      <c r="D41" s="37">
        <f t="shared" si="13"/>
        <v>92.75</v>
      </c>
      <c r="E41" s="38">
        <f>quartile(B$39:B$56,1)</f>
        <v>89.125</v>
      </c>
      <c r="F41" s="18">
        <v>1.961</v>
      </c>
      <c r="G41" s="19">
        <v>1.973</v>
      </c>
      <c r="H41" s="37">
        <f t="shared" si="10"/>
        <v>1.967</v>
      </c>
      <c r="I41" s="38">
        <f>quartile(B$39:B$56,1)</f>
        <v>89.125</v>
      </c>
      <c r="J41" s="18">
        <v>1.022</v>
      </c>
      <c r="K41" s="19">
        <v>1.027</v>
      </c>
      <c r="L41" s="37">
        <f t="shared" si="14"/>
        <v>1.0245</v>
      </c>
      <c r="M41" s="38">
        <f>quartile(J39:J56,1)</f>
        <v>0.9955</v>
      </c>
      <c r="N41" s="18">
        <v>0.01</v>
      </c>
      <c r="O41" s="10">
        <v>0.012</v>
      </c>
      <c r="P41" s="39">
        <f t="shared" si="12"/>
        <v>0.011</v>
      </c>
      <c r="Q41" s="40">
        <f>quartile(N39:N56,1)</f>
        <v>-0.0015</v>
      </c>
    </row>
    <row r="42">
      <c r="A42" s="9" t="s">
        <v>108</v>
      </c>
      <c r="B42" s="18">
        <v>92.5</v>
      </c>
      <c r="C42" s="19">
        <v>94.0</v>
      </c>
      <c r="D42" s="37">
        <f t="shared" si="13"/>
        <v>93.25</v>
      </c>
      <c r="E42" s="38" t="s">
        <v>35</v>
      </c>
      <c r="F42" s="18">
        <v>1.966</v>
      </c>
      <c r="G42" s="19">
        <v>1.973</v>
      </c>
      <c r="H42" s="37">
        <f t="shared" si="10"/>
        <v>1.9695</v>
      </c>
      <c r="I42" s="38" t="s">
        <v>35</v>
      </c>
      <c r="J42" s="18">
        <v>1.034</v>
      </c>
      <c r="K42" s="19">
        <v>1.027</v>
      </c>
      <c r="L42" s="37">
        <f t="shared" si="14"/>
        <v>1.0305</v>
      </c>
      <c r="M42" s="38" t="s">
        <v>35</v>
      </c>
      <c r="N42" s="18">
        <v>0.014</v>
      </c>
      <c r="O42" s="10">
        <v>0.012</v>
      </c>
      <c r="P42" s="39">
        <f t="shared" si="12"/>
        <v>0.013</v>
      </c>
      <c r="Q42" s="40" t="s">
        <v>35</v>
      </c>
    </row>
    <row r="43">
      <c r="A43" s="9" t="s">
        <v>109</v>
      </c>
      <c r="B43" s="18">
        <v>114.5</v>
      </c>
      <c r="C43" s="19">
        <v>109.5</v>
      </c>
      <c r="D43" s="37">
        <f t="shared" si="13"/>
        <v>112</v>
      </c>
      <c r="E43" s="38">
        <f>quartile(B$39:B$56,3)</f>
        <v>99.625</v>
      </c>
      <c r="F43" s="18">
        <v>2.059</v>
      </c>
      <c r="G43" s="19">
        <v>2.039</v>
      </c>
      <c r="H43" s="37">
        <f t="shared" si="10"/>
        <v>2.049</v>
      </c>
      <c r="I43" s="38">
        <f>quartile(B$39:B$56,3)</f>
        <v>99.625</v>
      </c>
      <c r="J43" s="18">
        <v>1.279</v>
      </c>
      <c r="K43" s="19">
        <v>1.197</v>
      </c>
      <c r="L43" s="37">
        <f t="shared" si="14"/>
        <v>1.238</v>
      </c>
      <c r="M43" s="38">
        <f>quartile(J39:J56,3)</f>
        <v>1.113</v>
      </c>
      <c r="N43" s="18">
        <v>0.107</v>
      </c>
      <c r="O43" s="10">
        <v>0.078</v>
      </c>
      <c r="P43" s="39">
        <f t="shared" si="12"/>
        <v>0.0925</v>
      </c>
      <c r="Q43" s="40">
        <f>quartile(N39:N56,3)</f>
        <v>0.0465</v>
      </c>
    </row>
    <row r="44">
      <c r="A44" s="9" t="s">
        <v>110</v>
      </c>
      <c r="B44" s="18">
        <v>82.5</v>
      </c>
      <c r="C44" s="19">
        <v>87.0</v>
      </c>
      <c r="D44" s="37">
        <f t="shared" si="13"/>
        <v>84.75</v>
      </c>
      <c r="E44" s="38" t="s">
        <v>36</v>
      </c>
      <c r="F44" s="18">
        <v>1.916</v>
      </c>
      <c r="G44" s="19">
        <v>1.94</v>
      </c>
      <c r="H44" s="37">
        <f t="shared" si="10"/>
        <v>1.928</v>
      </c>
      <c r="I44" s="38" t="s">
        <v>36</v>
      </c>
      <c r="J44" s="18">
        <v>0.922</v>
      </c>
      <c r="K44" s="19">
        <v>0.951</v>
      </c>
      <c r="L44" s="37">
        <f t="shared" si="14"/>
        <v>0.9365</v>
      </c>
      <c r="M44" s="38" t="s">
        <v>36</v>
      </c>
      <c r="N44" s="18">
        <v>-0.035</v>
      </c>
      <c r="O44" s="10">
        <v>-0.022</v>
      </c>
      <c r="P44" s="39">
        <f t="shared" si="12"/>
        <v>-0.0285</v>
      </c>
      <c r="Q44" s="40" t="s">
        <v>36</v>
      </c>
    </row>
    <row r="45">
      <c r="A45" s="9" t="s">
        <v>111</v>
      </c>
      <c r="B45" s="18">
        <v>89.0</v>
      </c>
      <c r="C45" s="19">
        <v>91.0</v>
      </c>
      <c r="D45" s="37">
        <f t="shared" si="13"/>
        <v>90</v>
      </c>
      <c r="E45" s="38">
        <f>E43+(1.5*(abs(E43-E41)))</f>
        <v>115.375</v>
      </c>
      <c r="F45" s="18">
        <v>1.949</v>
      </c>
      <c r="G45" s="19">
        <v>1.959</v>
      </c>
      <c r="H45" s="37">
        <f t="shared" si="10"/>
        <v>1.954</v>
      </c>
      <c r="I45" s="38">
        <f>I43+(1.5*(abs(I43-I41)))</f>
        <v>115.375</v>
      </c>
      <c r="J45" s="18">
        <v>0.994</v>
      </c>
      <c r="K45" s="19">
        <v>0.995</v>
      </c>
      <c r="L45" s="37">
        <f t="shared" si="14"/>
        <v>0.9945</v>
      </c>
      <c r="M45" s="38">
        <f>M43+(1.5*(abs(M43-M41)))</f>
        <v>1.28925</v>
      </c>
      <c r="N45" s="18">
        <v>-0.002</v>
      </c>
      <c r="O45" s="10">
        <v>-0.002</v>
      </c>
      <c r="P45" s="39">
        <f t="shared" si="12"/>
        <v>-0.002</v>
      </c>
      <c r="Q45" s="40">
        <f>Q43+(1.5*(abs(Q43-Q41)))</f>
        <v>0.1185</v>
      </c>
    </row>
    <row r="46">
      <c r="A46" s="9" t="s">
        <v>112</v>
      </c>
      <c r="B46" s="18">
        <v>90.5</v>
      </c>
      <c r="C46" s="19">
        <v>93.5</v>
      </c>
      <c r="D46" s="37">
        <f t="shared" si="13"/>
        <v>92</v>
      </c>
      <c r="E46" s="38" t="s">
        <v>38</v>
      </c>
      <c r="F46" s="18">
        <v>1.957</v>
      </c>
      <c r="G46" s="19">
        <v>1.971</v>
      </c>
      <c r="H46" s="37">
        <f t="shared" si="10"/>
        <v>1.964</v>
      </c>
      <c r="I46" s="38" t="s">
        <v>38</v>
      </c>
      <c r="J46" s="18">
        <v>1.011</v>
      </c>
      <c r="K46" s="19">
        <v>1.022</v>
      </c>
      <c r="L46" s="37">
        <f t="shared" si="14"/>
        <v>1.0165</v>
      </c>
      <c r="M46" s="38" t="s">
        <v>38</v>
      </c>
      <c r="N46" s="18">
        <v>0.005</v>
      </c>
      <c r="O46" s="10">
        <v>0.009</v>
      </c>
      <c r="P46" s="39">
        <f t="shared" si="12"/>
        <v>0.007</v>
      </c>
      <c r="Q46" s="40" t="s">
        <v>38</v>
      </c>
    </row>
    <row r="47">
      <c r="A47" s="9" t="s">
        <v>113</v>
      </c>
      <c r="B47" s="18">
        <v>98.5</v>
      </c>
      <c r="C47" s="19">
        <v>99.5</v>
      </c>
      <c r="D47" s="37">
        <f t="shared" si="13"/>
        <v>99</v>
      </c>
      <c r="E47" s="38">
        <f>E41-(1.5*(abs(E41-E43)))</f>
        <v>73.375</v>
      </c>
      <c r="F47" s="18">
        <v>1.993</v>
      </c>
      <c r="G47" s="19">
        <v>1.998</v>
      </c>
      <c r="H47" s="37">
        <f t="shared" si="10"/>
        <v>1.9955</v>
      </c>
      <c r="I47" s="38">
        <f>I41-(1.5*(abs(I41-I43)))</f>
        <v>73.375</v>
      </c>
      <c r="J47" s="18">
        <v>1.101</v>
      </c>
      <c r="K47" s="19">
        <v>1.087</v>
      </c>
      <c r="L47" s="37">
        <f t="shared" si="14"/>
        <v>1.094</v>
      </c>
      <c r="M47" s="38">
        <f>M41-(1.5*(abs(M41-M43)))</f>
        <v>0.81925</v>
      </c>
      <c r="N47" s="18">
        <v>0.042</v>
      </c>
      <c r="O47" s="10">
        <v>0.036</v>
      </c>
      <c r="P47" s="39">
        <f t="shared" si="12"/>
        <v>0.039</v>
      </c>
      <c r="Q47" s="40">
        <f>Q41-(1.5*(abs(Q41-Q43)))</f>
        <v>-0.0735</v>
      </c>
    </row>
    <row r="48">
      <c r="A48" s="9" t="s">
        <v>114</v>
      </c>
      <c r="B48" s="18">
        <v>98.0</v>
      </c>
      <c r="C48" s="19">
        <v>99.5</v>
      </c>
      <c r="D48" s="37">
        <f t="shared" si="13"/>
        <v>98.75</v>
      </c>
      <c r="E48" s="33" t="s">
        <v>137</v>
      </c>
      <c r="F48" s="18">
        <v>1.991</v>
      </c>
      <c r="G48" s="19">
        <v>1.998</v>
      </c>
      <c r="H48" s="37">
        <f t="shared" si="10"/>
        <v>1.9945</v>
      </c>
      <c r="I48" s="33" t="s">
        <v>137</v>
      </c>
      <c r="J48" s="18">
        <v>1.095</v>
      </c>
      <c r="K48" s="19">
        <v>1.087</v>
      </c>
      <c r="L48" s="37">
        <f t="shared" si="14"/>
        <v>1.091</v>
      </c>
      <c r="M48" s="33" t="s">
        <v>137</v>
      </c>
      <c r="N48" s="18">
        <v>0.039</v>
      </c>
      <c r="O48" s="10">
        <v>0.036</v>
      </c>
      <c r="P48" s="39">
        <f t="shared" si="12"/>
        <v>0.0375</v>
      </c>
      <c r="Q48" s="36" t="s">
        <v>137</v>
      </c>
    </row>
    <row r="49">
      <c r="A49" s="9" t="s">
        <v>115</v>
      </c>
      <c r="B49" s="18">
        <v>98.0</v>
      </c>
      <c r="C49" s="19">
        <v>97.5</v>
      </c>
      <c r="D49" s="37">
        <f t="shared" si="13"/>
        <v>97.75</v>
      </c>
      <c r="E49" s="38" t="s">
        <v>34</v>
      </c>
      <c r="F49" s="18">
        <v>1.991</v>
      </c>
      <c r="G49" s="19">
        <v>1.989</v>
      </c>
      <c r="H49" s="37">
        <f t="shared" si="10"/>
        <v>1.99</v>
      </c>
      <c r="I49" s="38" t="s">
        <v>34</v>
      </c>
      <c r="J49" s="18">
        <v>1.095</v>
      </c>
      <c r="K49" s="19">
        <v>1.066</v>
      </c>
      <c r="L49" s="37">
        <f t="shared" si="14"/>
        <v>1.0805</v>
      </c>
      <c r="M49" s="38" t="s">
        <v>34</v>
      </c>
      <c r="N49" s="18">
        <v>0.039</v>
      </c>
      <c r="O49" s="10">
        <v>0.028</v>
      </c>
      <c r="P49" s="39">
        <f t="shared" si="12"/>
        <v>0.0335</v>
      </c>
      <c r="Q49" s="40" t="s">
        <v>34</v>
      </c>
    </row>
    <row r="50">
      <c r="A50" s="9" t="s">
        <v>116</v>
      </c>
      <c r="B50" s="18">
        <v>100.0</v>
      </c>
      <c r="C50" s="19">
        <v>93.0</v>
      </c>
      <c r="D50" s="37">
        <f t="shared" si="13"/>
        <v>96.5</v>
      </c>
      <c r="E50" s="38">
        <f>quartile(C39:C56,1)</f>
        <v>91.125</v>
      </c>
      <c r="F50" s="18">
        <v>2.0</v>
      </c>
      <c r="G50" s="19">
        <v>1.968</v>
      </c>
      <c r="H50" s="37">
        <f t="shared" si="10"/>
        <v>1.984</v>
      </c>
      <c r="I50" s="38">
        <f>quartile(G39:G56,1)</f>
        <v>1.9595</v>
      </c>
      <c r="J50" s="18">
        <v>1.117</v>
      </c>
      <c r="K50" s="19">
        <v>1.016</v>
      </c>
      <c r="L50" s="37">
        <f t="shared" si="14"/>
        <v>1.0665</v>
      </c>
      <c r="M50" s="38">
        <f>quartile(K39:K56,1)</f>
        <v>0.99625</v>
      </c>
      <c r="N50" s="18">
        <v>0.048</v>
      </c>
      <c r="O50" s="10">
        <v>0.007</v>
      </c>
      <c r="P50" s="39">
        <f t="shared" si="12"/>
        <v>0.0275</v>
      </c>
      <c r="Q50" s="40">
        <f>quartile(O39:O56,1)</f>
        <v>-0.0015</v>
      </c>
    </row>
    <row r="51">
      <c r="A51" s="9" t="s">
        <v>117</v>
      </c>
      <c r="B51" s="18">
        <v>89.5</v>
      </c>
      <c r="C51" s="19">
        <v>91.5</v>
      </c>
      <c r="D51" s="37">
        <f t="shared" si="13"/>
        <v>90.5</v>
      </c>
      <c r="E51" s="38" t="s">
        <v>35</v>
      </c>
      <c r="F51" s="18">
        <v>1.952</v>
      </c>
      <c r="G51" s="19">
        <v>1.961</v>
      </c>
      <c r="H51" s="37">
        <f t="shared" si="10"/>
        <v>1.9565</v>
      </c>
      <c r="I51" s="38" t="s">
        <v>35</v>
      </c>
      <c r="J51" s="18">
        <v>1.0</v>
      </c>
      <c r="K51" s="19">
        <v>1.0</v>
      </c>
      <c r="L51" s="37">
        <f t="shared" si="14"/>
        <v>1</v>
      </c>
      <c r="M51" s="38" t="s">
        <v>35</v>
      </c>
      <c r="N51" s="18">
        <v>0.0</v>
      </c>
      <c r="O51" s="10">
        <v>0.0</v>
      </c>
      <c r="P51" s="39">
        <f t="shared" si="12"/>
        <v>0</v>
      </c>
      <c r="Q51" s="40" t="s">
        <v>35</v>
      </c>
    </row>
    <row r="52">
      <c r="A52" s="9" t="s">
        <v>118</v>
      </c>
      <c r="B52" s="18">
        <v>98.5</v>
      </c>
      <c r="C52" s="19">
        <v>98.0</v>
      </c>
      <c r="D52" s="37">
        <f t="shared" si="13"/>
        <v>98.25</v>
      </c>
      <c r="E52" s="38">
        <f>quartile(C$39:C$56,3)</f>
        <v>99.5</v>
      </c>
      <c r="F52" s="18">
        <v>1.993</v>
      </c>
      <c r="G52" s="19">
        <v>1.991</v>
      </c>
      <c r="H52" s="37">
        <f t="shared" si="10"/>
        <v>1.992</v>
      </c>
      <c r="I52" s="38">
        <f>quartile(C$39:C$56,3)</f>
        <v>99.5</v>
      </c>
      <c r="J52" s="18">
        <v>1.101</v>
      </c>
      <c r="K52" s="19">
        <v>1.071</v>
      </c>
      <c r="L52" s="37">
        <f t="shared" si="14"/>
        <v>1.086</v>
      </c>
      <c r="M52" s="38">
        <f>quartile(K39:K56,3)</f>
        <v>1.087</v>
      </c>
      <c r="N52" s="18">
        <v>0.042</v>
      </c>
      <c r="O52" s="10">
        <v>0.03</v>
      </c>
      <c r="P52" s="39">
        <f t="shared" si="12"/>
        <v>0.036</v>
      </c>
      <c r="Q52" s="40">
        <f>quartile(O39:O56,3)</f>
        <v>0.036</v>
      </c>
    </row>
    <row r="53">
      <c r="A53" s="9" t="s">
        <v>119</v>
      </c>
      <c r="B53" s="18">
        <v>107.5</v>
      </c>
      <c r="C53" s="19">
        <v>107.5</v>
      </c>
      <c r="D53" s="37">
        <f t="shared" si="13"/>
        <v>107.5</v>
      </c>
      <c r="E53" s="38" t="s">
        <v>36</v>
      </c>
      <c r="F53" s="18">
        <v>2.031</v>
      </c>
      <c r="G53" s="19">
        <v>2.031</v>
      </c>
      <c r="H53" s="37">
        <f t="shared" si="10"/>
        <v>2.031</v>
      </c>
      <c r="I53" s="38" t="s">
        <v>36</v>
      </c>
      <c r="J53" s="18">
        <v>1.201</v>
      </c>
      <c r="K53" s="19">
        <v>1.175</v>
      </c>
      <c r="L53" s="37">
        <f t="shared" si="14"/>
        <v>1.188</v>
      </c>
      <c r="M53" s="38" t="s">
        <v>36</v>
      </c>
      <c r="N53" s="18">
        <v>0.08</v>
      </c>
      <c r="O53" s="10">
        <v>0.07</v>
      </c>
      <c r="P53" s="39">
        <f t="shared" si="12"/>
        <v>0.075</v>
      </c>
      <c r="Q53" s="40" t="s">
        <v>36</v>
      </c>
    </row>
    <row r="54">
      <c r="A54" s="9" t="s">
        <v>120</v>
      </c>
      <c r="B54" s="18">
        <v>107.0</v>
      </c>
      <c r="C54" s="19">
        <v>108.0</v>
      </c>
      <c r="D54" s="37">
        <f t="shared" si="13"/>
        <v>107.5</v>
      </c>
      <c r="E54" s="38">
        <f>E52+(1.5*(abs(E52-E50)))</f>
        <v>112.0625</v>
      </c>
      <c r="F54" s="18">
        <v>2.029</v>
      </c>
      <c r="G54" s="19">
        <v>2.033</v>
      </c>
      <c r="H54" s="37">
        <f t="shared" si="10"/>
        <v>2.031</v>
      </c>
      <c r="I54" s="38">
        <f>I52+(1.5*(abs(I52-I50)))</f>
        <v>245.81075</v>
      </c>
      <c r="J54" s="18">
        <v>1.196</v>
      </c>
      <c r="K54" s="19">
        <v>1.18</v>
      </c>
      <c r="L54" s="37">
        <f t="shared" si="14"/>
        <v>1.188</v>
      </c>
      <c r="M54" s="38">
        <f>M52+(1.5*(abs(M52-M50)))</f>
        <v>1.223125</v>
      </c>
      <c r="N54" s="18">
        <v>0.078</v>
      </c>
      <c r="O54" s="10">
        <v>0.072</v>
      </c>
      <c r="P54" s="39">
        <f t="shared" si="12"/>
        <v>0.075</v>
      </c>
      <c r="Q54" s="40">
        <f>Q52+(1.5*(abs(Q52-Q50)))</f>
        <v>0.09225</v>
      </c>
    </row>
    <row r="55">
      <c r="A55" s="9" t="s">
        <v>121</v>
      </c>
      <c r="B55" s="18">
        <v>80.5</v>
      </c>
      <c r="C55" s="19">
        <v>80.5</v>
      </c>
      <c r="D55" s="37">
        <f t="shared" si="13"/>
        <v>80.5</v>
      </c>
      <c r="E55" s="38" t="s">
        <v>38</v>
      </c>
      <c r="F55" s="18">
        <v>1.906</v>
      </c>
      <c r="G55" s="19">
        <v>1.906</v>
      </c>
      <c r="H55" s="37">
        <f t="shared" si="10"/>
        <v>1.906</v>
      </c>
      <c r="I55" s="38" t="s">
        <v>38</v>
      </c>
      <c r="J55" s="18">
        <v>0.899</v>
      </c>
      <c r="K55" s="19">
        <v>0.88</v>
      </c>
      <c r="L55" s="37">
        <f t="shared" si="14"/>
        <v>0.8895</v>
      </c>
      <c r="M55" s="38" t="s">
        <v>38</v>
      </c>
      <c r="N55" s="18">
        <v>-0.046</v>
      </c>
      <c r="O55" s="10">
        <v>-0.056</v>
      </c>
      <c r="P55" s="39">
        <f t="shared" si="12"/>
        <v>-0.051</v>
      </c>
      <c r="Q55" s="40" t="s">
        <v>38</v>
      </c>
    </row>
    <row r="56">
      <c r="A56" s="46" t="s">
        <v>122</v>
      </c>
      <c r="B56" s="53">
        <v>84.0</v>
      </c>
      <c r="C56" s="48">
        <v>87.5</v>
      </c>
      <c r="D56" s="87">
        <f t="shared" si="13"/>
        <v>85.75</v>
      </c>
      <c r="E56" s="88">
        <f>E50-(1.5*(abs(E50-E52)))</f>
        <v>78.5625</v>
      </c>
      <c r="F56" s="53">
        <v>1.924</v>
      </c>
      <c r="G56" s="48">
        <v>1.942</v>
      </c>
      <c r="H56" s="87">
        <f t="shared" si="10"/>
        <v>1.933</v>
      </c>
      <c r="I56" s="88">
        <f>I50-(1.5*(abs(I50-I52)))</f>
        <v>-144.35125</v>
      </c>
      <c r="J56" s="53">
        <v>0.939</v>
      </c>
      <c r="K56" s="48">
        <v>0.956</v>
      </c>
      <c r="L56" s="87">
        <f t="shared" si="14"/>
        <v>0.9475</v>
      </c>
      <c r="M56" s="88">
        <f>M50-(1.5*(abs(M50-M52)))</f>
        <v>0.860125</v>
      </c>
      <c r="N56" s="53">
        <v>-0.028</v>
      </c>
      <c r="O56" s="47">
        <v>-0.019</v>
      </c>
      <c r="P56" s="89">
        <f t="shared" si="12"/>
        <v>-0.0235</v>
      </c>
      <c r="Q56" s="90">
        <f>Q50-(1.5*(abs(Q50-Q52)))</f>
        <v>-0.05775</v>
      </c>
    </row>
    <row r="57">
      <c r="C57" s="10" t="s">
        <v>34</v>
      </c>
      <c r="D57" s="59">
        <f>quartile(D3:D56,1)</f>
        <v>89.1875</v>
      </c>
      <c r="G57" s="10" t="s">
        <v>34</v>
      </c>
      <c r="H57" s="59">
        <f>quartile(H3:H56,1)</f>
        <v>1.950125</v>
      </c>
      <c r="K57" s="10" t="s">
        <v>34</v>
      </c>
      <c r="L57" s="59">
        <f>quartile(L3:L56,1)</f>
        <v>0.992375</v>
      </c>
      <c r="O57" s="10" t="s">
        <v>34</v>
      </c>
      <c r="P57" s="59">
        <f>quartile(P3:P56,1)</f>
        <v>-0.003625</v>
      </c>
    </row>
    <row r="58">
      <c r="C58" s="10" t="s">
        <v>35</v>
      </c>
      <c r="D58" s="59">
        <f>quartile(D3:D56,3)</f>
        <v>98.5</v>
      </c>
      <c r="G58" s="10" t="s">
        <v>35</v>
      </c>
      <c r="H58" s="59">
        <f>quartile(H3:H56,3)</f>
        <v>1.9935</v>
      </c>
      <c r="K58" s="10" t="s">
        <v>35</v>
      </c>
      <c r="L58" s="59">
        <f>quartile(L3:L56,3)</f>
        <v>1.09175</v>
      </c>
      <c r="O58" s="10" t="s">
        <v>35</v>
      </c>
      <c r="P58" s="59">
        <f>quartile(P3:P56,3)</f>
        <v>0.03775</v>
      </c>
    </row>
    <row r="59">
      <c r="C59" s="10" t="s">
        <v>52</v>
      </c>
      <c r="D59" s="59">
        <f>abs(D58-D57)</f>
        <v>9.3125</v>
      </c>
      <c r="G59" s="10" t="s">
        <v>52</v>
      </c>
      <c r="H59" s="59">
        <f>abs(H58-H57)</f>
        <v>0.043375</v>
      </c>
      <c r="K59" s="10" t="s">
        <v>52</v>
      </c>
      <c r="L59" s="59">
        <f>abs(L58-L57)</f>
        <v>0.099375</v>
      </c>
      <c r="O59" s="10" t="s">
        <v>52</v>
      </c>
      <c r="P59" s="59">
        <f>abs(P58-P57)</f>
        <v>0.041375</v>
      </c>
    </row>
    <row r="60">
      <c r="A60" s="31" t="s">
        <v>30</v>
      </c>
      <c r="C60" s="10" t="s">
        <v>138</v>
      </c>
      <c r="D60" s="59">
        <f>1.5*D59</f>
        <v>13.96875</v>
      </c>
      <c r="G60" s="10" t="s">
        <v>138</v>
      </c>
      <c r="H60" s="59">
        <f>1.5*H59</f>
        <v>0.0650625</v>
      </c>
      <c r="K60" s="10" t="s">
        <v>138</v>
      </c>
      <c r="L60" s="59">
        <f>1.5*L59</f>
        <v>0.1490625</v>
      </c>
      <c r="O60" s="10" t="s">
        <v>138</v>
      </c>
      <c r="P60" s="59">
        <f>1.5*P59</f>
        <v>0.0620625</v>
      </c>
    </row>
    <row r="61">
      <c r="A61" s="44" t="s">
        <v>33</v>
      </c>
      <c r="C61" s="10" t="s">
        <v>36</v>
      </c>
      <c r="D61" s="59">
        <f>D58+D60</f>
        <v>112.46875</v>
      </c>
      <c r="G61" s="10" t="s">
        <v>36</v>
      </c>
      <c r="H61" s="59">
        <f>H58+H60</f>
        <v>2.0585625</v>
      </c>
      <c r="K61" s="10" t="s">
        <v>36</v>
      </c>
      <c r="L61" s="59">
        <f>L58+L60</f>
        <v>1.2408125</v>
      </c>
      <c r="O61" s="10" t="s">
        <v>36</v>
      </c>
      <c r="P61" s="59">
        <f>P58+P60</f>
        <v>0.0998125</v>
      </c>
    </row>
    <row r="62">
      <c r="C62" s="10" t="s">
        <v>38</v>
      </c>
      <c r="D62" s="59">
        <f>D57-D60</f>
        <v>75.21875</v>
      </c>
      <c r="G62" s="10" t="s">
        <v>38</v>
      </c>
      <c r="H62" s="59">
        <f>H57-H60</f>
        <v>1.8850625</v>
      </c>
      <c r="K62" s="10" t="s">
        <v>38</v>
      </c>
      <c r="L62" s="59">
        <f>L57-L60</f>
        <v>0.8433125</v>
      </c>
      <c r="O62" s="10" t="s">
        <v>38</v>
      </c>
      <c r="P62" s="59">
        <f>P57-P60</f>
        <v>-0.0656875</v>
      </c>
    </row>
  </sheetData>
  <mergeCells count="5">
    <mergeCell ref="A1:A2"/>
    <mergeCell ref="B1:E1"/>
    <mergeCell ref="F1:I1"/>
    <mergeCell ref="J1:M1"/>
    <mergeCell ref="N1:Q1"/>
  </mergeCells>
  <conditionalFormatting sqref="B3:B20">
    <cfRule type="cellIs" dxfId="0" priority="1" operator="notBetween">
      <formula>113.375</formula>
      <formula>82.375</formula>
    </cfRule>
  </conditionalFormatting>
  <conditionalFormatting sqref="C3:C20">
    <cfRule type="cellIs" dxfId="0" priority="2" operator="notBetween">
      <formula>114.8125</formula>
      <formula>76.3125</formula>
    </cfRule>
  </conditionalFormatting>
  <conditionalFormatting sqref="F3:F20">
    <cfRule type="cellIs" dxfId="0" priority="3" operator="notBetween">
      <formula>2.0595</formula>
      <formula>1.9215</formula>
    </cfRule>
  </conditionalFormatting>
  <conditionalFormatting sqref="G3:G20">
    <cfRule type="cellIs" dxfId="0" priority="4" operator="notBetween">
      <formula>2.066125</formula>
      <formula>1.893125</formula>
    </cfRule>
  </conditionalFormatting>
  <conditionalFormatting sqref="J3:J20">
    <cfRule type="cellIs" dxfId="0" priority="5" operator="notBetween">
      <formula>1.260875</formula>
      <formula>0.917875</formula>
    </cfRule>
  </conditionalFormatting>
  <conditionalFormatting sqref="K3:K20">
    <cfRule type="cellIs" dxfId="0" priority="6" operator="notBetween">
      <formula>1.2555</formula>
      <formula>0.80425</formula>
    </cfRule>
  </conditionalFormatting>
  <conditionalFormatting sqref="N3:N20">
    <cfRule type="cellIs" dxfId="0" priority="7" operator="notBetween">
      <formula>0.10575</formula>
      <formula>-0.03225</formula>
    </cfRule>
  </conditionalFormatting>
  <conditionalFormatting sqref="O3:O20">
    <cfRule type="cellIs" dxfId="0" priority="8" operator="notBetween">
      <formula>0.10625</formula>
      <formula>-0.08175</formula>
    </cfRule>
  </conditionalFormatting>
  <conditionalFormatting sqref="B21:B38">
    <cfRule type="cellIs" dxfId="0" priority="9" operator="notBetween">
      <formula>109.875</formula>
      <formula>69.875</formula>
    </cfRule>
  </conditionalFormatting>
  <conditionalFormatting sqref="C21:C38">
    <cfRule type="cellIs" dxfId="0" priority="10" operator="notBetween">
      <formula>115.4375</formula>
      <formula>68.9375</formula>
    </cfRule>
  </conditionalFormatting>
  <conditionalFormatting sqref="F21:F38">
    <cfRule type="cellIs" dxfId="0" priority="11" operator="notBetween">
      <formula>2.049375</formula>
      <formula>1.856375</formula>
    </cfRule>
  </conditionalFormatting>
  <conditionalFormatting sqref="G21:G38">
    <cfRule type="cellIs" dxfId="0" priority="12" operator="notBetween">
      <formula>2.0735</formula>
      <formula>1.8535</formula>
    </cfRule>
  </conditionalFormatting>
  <conditionalFormatting sqref="K21:K38">
    <cfRule type="cellIs" dxfId="0" priority="13" operator="notBetween">
      <formula>1.33475</formula>
      <formula>0.79675</formula>
    </cfRule>
  </conditionalFormatting>
  <conditionalFormatting sqref="N21:N38">
    <cfRule type="cellIs" dxfId="0" priority="14" operator="notBetween">
      <formula>0.093625</formula>
      <formula>-0.099375</formula>
    </cfRule>
  </conditionalFormatting>
  <conditionalFormatting sqref="O21:O38">
    <cfRule type="cellIs" dxfId="0" priority="15" operator="notBetween">
      <formula>0.1365</formula>
      <formula>-0.0835</formula>
    </cfRule>
  </conditionalFormatting>
  <conditionalFormatting sqref="F39:F56">
    <cfRule type="cellIs" dxfId="0" priority="16" operator="notBetween">
      <formula>2.071</formula>
      <formula>1.877</formula>
    </cfRule>
  </conditionalFormatting>
  <conditionalFormatting sqref="G39:G56">
    <cfRule type="cellIs" dxfId="0" priority="17" operator="notBetween">
      <formula>2.05575</formula>
      <formula>1.90175</formula>
    </cfRule>
  </conditionalFormatting>
  <conditionalFormatting sqref="J39:J56">
    <cfRule type="cellIs" dxfId="0" priority="18" operator="notBetween">
      <formula>1.28925</formula>
      <formula>0.81925</formula>
    </cfRule>
  </conditionalFormatting>
  <conditionalFormatting sqref="K39:K56">
    <cfRule type="cellIs" dxfId="0" priority="19" operator="notBetween">
      <formula>1.223125</formula>
      <formula>0.860125</formula>
    </cfRule>
  </conditionalFormatting>
  <conditionalFormatting sqref="N39:N56">
    <cfRule type="cellIs" dxfId="0" priority="20" operator="notBetween">
      <formula>0.1185</formula>
      <formula>-0.0735</formula>
    </cfRule>
  </conditionalFormatting>
  <conditionalFormatting sqref="O39:O56">
    <cfRule type="cellIs" dxfId="0" priority="21" operator="notBetween">
      <formula>0.09225</formula>
      <formula>-0.05775</formula>
    </cfRule>
  </conditionalFormatting>
  <conditionalFormatting sqref="B39:B56">
    <cfRule type="cellIs" dxfId="0" priority="22" operator="notBetween">
      <formula>115.375</formula>
      <formula>73.375</formula>
    </cfRule>
  </conditionalFormatting>
  <conditionalFormatting sqref="C39:C56">
    <cfRule type="cellIs" dxfId="0" priority="23" operator="notBetween">
      <formula>112.0625</formula>
      <formula>78.5625</formula>
    </cfRule>
  </conditionalFormatting>
  <conditionalFormatting sqref="J21:J38">
    <cfRule type="cellIs" dxfId="0" priority="24" operator="notBetween">
      <formula>1.21675</formula>
      <formula>0.77275</formula>
    </cfRule>
  </conditionalFormatting>
  <conditionalFormatting sqref="D3:D56">
    <cfRule type="cellIs" dxfId="1" priority="25" operator="notBetween">
      <formula>112.46875</formula>
      <formula>75.21875</formula>
    </cfRule>
  </conditionalFormatting>
  <conditionalFormatting sqref="H3:H56">
    <cfRule type="cellIs" dxfId="1" priority="26" operator="notBetween">
      <formula>2.0585625</formula>
      <formula>1.8850625</formula>
    </cfRule>
  </conditionalFormatting>
  <conditionalFormatting sqref="L3:L56">
    <cfRule type="cellIs" dxfId="1" priority="27" operator="notBetween">
      <formula>1.2408125</formula>
      <formula>0.8433125</formula>
    </cfRule>
  </conditionalFormatting>
  <conditionalFormatting sqref="P3:P56">
    <cfRule type="cellIs" dxfId="1" priority="28" operator="notBetween">
      <formula>0.0998125</formula>
      <formula>-0.0656875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29"/>
  </cols>
  <sheetData>
    <row r="1">
      <c r="A1" s="57" t="s">
        <v>124</v>
      </c>
      <c r="G1" s="58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>
      <c r="A2" s="101" t="s">
        <v>125</v>
      </c>
      <c r="B2" s="102" t="s">
        <v>140</v>
      </c>
      <c r="C2" s="102" t="s">
        <v>60</v>
      </c>
      <c r="D2" s="102" t="s">
        <v>142</v>
      </c>
      <c r="E2" s="102" t="s">
        <v>13</v>
      </c>
      <c r="F2" s="103" t="s">
        <v>126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>
      <c r="A3" s="104">
        <v>1.0</v>
      </c>
      <c r="B3" s="105">
        <v>93.961</v>
      </c>
      <c r="C3" s="105">
        <v>8.344</v>
      </c>
      <c r="D3" s="105">
        <v>1.676</v>
      </c>
      <c r="E3" s="105">
        <v>89.889</v>
      </c>
      <c r="F3" s="106">
        <v>18.056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</row>
    <row r="4">
      <c r="A4" s="104">
        <v>2.0</v>
      </c>
      <c r="B4" s="105">
        <v>93.48</v>
      </c>
      <c r="C4" s="105">
        <v>7.319</v>
      </c>
      <c r="D4" s="105">
        <v>1.677</v>
      </c>
      <c r="E4" s="105">
        <v>89.833</v>
      </c>
      <c r="F4" s="106">
        <v>15.917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107" t="s">
        <v>151</v>
      </c>
      <c r="B5" s="67"/>
      <c r="C5" s="67"/>
      <c r="D5" s="67"/>
      <c r="E5" s="67"/>
      <c r="F5" s="108">
        <v>16.987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69" t="s">
        <v>128</v>
      </c>
      <c r="G7" s="70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60" t="s">
        <v>125</v>
      </c>
      <c r="B8" s="61" t="s">
        <v>140</v>
      </c>
      <c r="C8" s="61" t="s">
        <v>60</v>
      </c>
      <c r="D8" s="61" t="s">
        <v>142</v>
      </c>
      <c r="E8" s="61" t="s">
        <v>13</v>
      </c>
      <c r="F8" s="91" t="s">
        <v>126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63" t="s">
        <v>129</v>
      </c>
      <c r="B9" s="105">
        <v>93.961</v>
      </c>
      <c r="C9" s="64">
        <v>8.344</v>
      </c>
      <c r="D9" s="64">
        <v>1.676</v>
      </c>
      <c r="E9" s="64">
        <v>89.889</v>
      </c>
      <c r="F9" s="92">
        <v>18.056</v>
      </c>
      <c r="G9" s="59"/>
      <c r="H9" s="59"/>
      <c r="I9" s="10" t="s">
        <v>152</v>
      </c>
      <c r="J9" s="10" t="s">
        <v>153</v>
      </c>
      <c r="K9" s="10" t="s">
        <v>12</v>
      </c>
      <c r="L9" s="10" t="s">
        <v>154</v>
      </c>
      <c r="M9" s="10" t="s">
        <v>153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109" t="s">
        <v>130</v>
      </c>
      <c r="B10" s="110">
        <v>93.48</v>
      </c>
      <c r="C10" s="110">
        <v>7.319</v>
      </c>
      <c r="D10" s="110">
        <v>1.677</v>
      </c>
      <c r="E10" s="110">
        <v>89.833</v>
      </c>
      <c r="F10" s="111">
        <v>15.917</v>
      </c>
      <c r="G10" s="59"/>
      <c r="H10" s="10" t="s">
        <v>155</v>
      </c>
      <c r="I10" s="59">
        <f>AVERAGE(B14:B31)</f>
        <v>98</v>
      </c>
      <c r="J10" s="59">
        <f t="shared" ref="J10:J15" si="2">LOG10(I10)</f>
        <v>1.991226076</v>
      </c>
      <c r="K10" s="112">
        <v>89.833</v>
      </c>
      <c r="L10" s="59">
        <f t="shared" ref="L10:M10" si="1">LOG10(K10)</f>
        <v>1.953435903</v>
      </c>
      <c r="M10" s="59">
        <f t="shared" si="1"/>
        <v>0.2907991656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66" t="s">
        <v>151</v>
      </c>
      <c r="B11" s="67"/>
      <c r="C11" s="67"/>
      <c r="D11" s="67"/>
      <c r="E11" s="67"/>
      <c r="F11" s="68">
        <v>16.987</v>
      </c>
      <c r="G11" s="59"/>
      <c r="H11" s="10" t="s">
        <v>156</v>
      </c>
      <c r="I11" s="59">
        <f>AVERAGE(B32:B49)</f>
        <v>89.02941176</v>
      </c>
      <c r="J11" s="59">
        <f t="shared" si="2"/>
        <v>1.949533504</v>
      </c>
      <c r="K11" s="112">
        <v>90.333</v>
      </c>
      <c r="L11" s="59">
        <f t="shared" ref="L11:M11" si="3">LOG10(K11)</f>
        <v>1.955846434</v>
      </c>
      <c r="M11" s="59">
        <f t="shared" si="3"/>
        <v>0.2913347525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B12" s="59"/>
      <c r="C12" s="59"/>
      <c r="D12" s="59"/>
      <c r="E12" s="59"/>
      <c r="F12" s="59"/>
      <c r="G12" s="59"/>
      <c r="H12" s="10" t="s">
        <v>157</v>
      </c>
      <c r="I12" s="59">
        <f>AVERAGE(B50:B67)</f>
        <v>95.02777778</v>
      </c>
      <c r="J12" s="59">
        <f t="shared" si="2"/>
        <v>1.977850573</v>
      </c>
      <c r="K12" s="112">
        <v>89.5</v>
      </c>
      <c r="L12" s="59">
        <f t="shared" ref="L12:M12" si="4">LOG10(K12)</f>
        <v>1.951823035</v>
      </c>
      <c r="M12" s="59">
        <f t="shared" si="4"/>
        <v>0.2904404392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7" t="s">
        <v>131</v>
      </c>
      <c r="H13" s="10" t="s">
        <v>158</v>
      </c>
      <c r="I13" s="59">
        <f>AVERAGE(C14:C31)</f>
        <v>93</v>
      </c>
      <c r="J13" s="59">
        <f t="shared" si="2"/>
        <v>1.968482949</v>
      </c>
      <c r="K13" s="112">
        <v>86.5</v>
      </c>
      <c r="L13" s="59">
        <f t="shared" ref="L13:M13" si="5">LOG10(K13)</f>
        <v>1.937016107</v>
      </c>
      <c r="M13" s="59">
        <f t="shared" si="5"/>
        <v>0.2871332322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25" t="s">
        <v>19</v>
      </c>
      <c r="B14" s="26">
        <v>105.0</v>
      </c>
      <c r="C14" s="27">
        <v>93.5</v>
      </c>
      <c r="D14" s="59"/>
      <c r="E14" s="72" t="s">
        <v>159</v>
      </c>
      <c r="F14" s="67"/>
      <c r="G14" s="73"/>
      <c r="H14" s="10" t="s">
        <v>160</v>
      </c>
      <c r="I14" s="59">
        <f>AVERAGE(C32:C49)</f>
        <v>91.61764706</v>
      </c>
      <c r="J14" s="59">
        <f t="shared" si="2"/>
        <v>1.961979134</v>
      </c>
      <c r="K14" s="112">
        <v>91.5</v>
      </c>
      <c r="L14" s="59">
        <f t="shared" ref="L14:M14" si="6">LOG10(K14)</f>
        <v>1.961421094</v>
      </c>
      <c r="M14" s="59">
        <f t="shared" si="6"/>
        <v>0.2925708416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9" t="s">
        <v>22</v>
      </c>
      <c r="B15" s="18">
        <v>107.0</v>
      </c>
      <c r="C15" s="19">
        <v>87.5</v>
      </c>
      <c r="D15" s="59"/>
      <c r="E15" s="74" t="s">
        <v>133</v>
      </c>
      <c r="F15" s="113">
        <v>1.0</v>
      </c>
      <c r="G15" s="114">
        <v>2.0</v>
      </c>
      <c r="H15" s="10" t="s">
        <v>161</v>
      </c>
      <c r="I15" s="59">
        <f>average(C50:C67)</f>
        <v>95.63888889</v>
      </c>
      <c r="J15" s="59">
        <f t="shared" si="2"/>
        <v>1.980634522</v>
      </c>
      <c r="K15" s="112">
        <v>91.5</v>
      </c>
      <c r="L15" s="59">
        <f t="shared" ref="L15:M15" si="7">LOG10(K15)</f>
        <v>1.961421094</v>
      </c>
      <c r="M15" s="59">
        <f t="shared" si="7"/>
        <v>0.2925708416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9" t="s">
        <v>23</v>
      </c>
      <c r="B16" s="18">
        <v>91.5</v>
      </c>
      <c r="C16" s="19">
        <v>86.5</v>
      </c>
      <c r="D16" s="59"/>
      <c r="E16" s="77" t="s">
        <v>60</v>
      </c>
      <c r="F16" s="115">
        <f t="shared" ref="F16:G16" si="8">_xlfn.STDEV.S(B14:B67)</f>
        <v>8.344365247</v>
      </c>
      <c r="G16" s="116">
        <f t="shared" si="8"/>
        <v>7.318525557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9" t="s">
        <v>24</v>
      </c>
      <c r="B17" s="18">
        <v>87.5</v>
      </c>
      <c r="C17" s="19">
        <v>91.5</v>
      </c>
      <c r="D17" s="59"/>
      <c r="E17" s="77" t="s">
        <v>20</v>
      </c>
      <c r="F17" s="115">
        <f t="shared" ref="F17:G17" si="9">AVERAGE(B14:B67)</f>
        <v>93.96078431</v>
      </c>
      <c r="G17" s="116">
        <f t="shared" si="9"/>
        <v>93.48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9" t="s">
        <v>25</v>
      </c>
      <c r="B18" s="18">
        <v>95.5</v>
      </c>
      <c r="C18" s="19">
        <v>98.5</v>
      </c>
      <c r="D18" s="59"/>
      <c r="E18" s="77" t="s">
        <v>63</v>
      </c>
      <c r="F18" s="115">
        <f t="shared" ref="F18:G18" si="10">count(B14:B67)</f>
        <v>51</v>
      </c>
      <c r="G18" s="116">
        <f t="shared" si="10"/>
        <v>50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9" t="s">
        <v>26</v>
      </c>
      <c r="B19" s="18">
        <v>100.5</v>
      </c>
      <c r="C19" s="19">
        <v>88.5</v>
      </c>
      <c r="D19" s="59"/>
      <c r="E19" s="77" t="s">
        <v>144</v>
      </c>
      <c r="F19" s="38">
        <v>1.6759</v>
      </c>
      <c r="G19" s="40">
        <v>1.6766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9" t="s">
        <v>27</v>
      </c>
      <c r="B20" s="28"/>
      <c r="C20" s="29"/>
      <c r="D20" s="59"/>
      <c r="E20" s="77" t="s">
        <v>74</v>
      </c>
      <c r="F20" s="115">
        <f t="shared" ref="F20:G20" si="11">F17+(F19*F16)</f>
        <v>107.945106</v>
      </c>
      <c r="G20" s="116">
        <f t="shared" si="11"/>
        <v>105.7502399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9" t="s">
        <v>29</v>
      </c>
      <c r="B21" s="18">
        <v>107.0</v>
      </c>
      <c r="C21" s="19">
        <v>101.0</v>
      </c>
      <c r="D21" s="59"/>
      <c r="E21" s="77" t="s">
        <v>12</v>
      </c>
      <c r="F21" s="121">
        <v>89.889</v>
      </c>
      <c r="G21" s="122">
        <v>89.833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9" t="s">
        <v>31</v>
      </c>
      <c r="B22" s="18">
        <v>102.0</v>
      </c>
      <c r="C22" s="19">
        <v>92.5</v>
      </c>
      <c r="D22" s="59"/>
      <c r="E22" s="77" t="s">
        <v>145</v>
      </c>
      <c r="F22" s="115">
        <f t="shared" ref="F22:G22" si="12">F20-F21</f>
        <v>18.05610603</v>
      </c>
      <c r="G22" s="116">
        <f t="shared" si="12"/>
        <v>15.91723995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9" t="s">
        <v>39</v>
      </c>
      <c r="B23" s="18">
        <v>91.0</v>
      </c>
      <c r="C23" s="19">
        <v>86.0</v>
      </c>
      <c r="D23" s="59"/>
      <c r="E23" s="81" t="s">
        <v>84</v>
      </c>
      <c r="F23" s="82">
        <f>average(F20:G20) - average(F21:G21)</f>
        <v>16.98667299</v>
      </c>
      <c r="G23" s="73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9" t="s">
        <v>41</v>
      </c>
      <c r="B24" s="18">
        <v>97.0</v>
      </c>
      <c r="C24" s="19">
        <v>93.0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9" t="s">
        <v>42</v>
      </c>
      <c r="B25" s="18">
        <v>101.0</v>
      </c>
      <c r="C25" s="19">
        <v>104.0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9" t="s">
        <v>65</v>
      </c>
      <c r="B26" s="28"/>
      <c r="C26" s="2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9" t="s">
        <v>70</v>
      </c>
      <c r="B27" s="18">
        <v>108.5</v>
      </c>
      <c r="C27" s="2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9" t="s">
        <v>71</v>
      </c>
      <c r="B28" s="18">
        <v>85.0</v>
      </c>
      <c r="C28" s="19">
        <v>95.0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9" t="s">
        <v>72</v>
      </c>
      <c r="B29" s="18">
        <v>97.0</v>
      </c>
      <c r="C29" s="19">
        <v>92.5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9" t="s">
        <v>73</v>
      </c>
      <c r="B30" s="18">
        <v>99.0</v>
      </c>
      <c r="C30" s="19">
        <v>94.5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0" t="s">
        <v>82</v>
      </c>
      <c r="B31" s="51">
        <v>93.5</v>
      </c>
      <c r="C31" s="55">
        <v>90.5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9" t="s">
        <v>86</v>
      </c>
      <c r="B32" s="18">
        <v>88.0</v>
      </c>
      <c r="C32" s="19">
        <v>87.5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9" t="s">
        <v>88</v>
      </c>
      <c r="B33" s="18">
        <v>84.5</v>
      </c>
      <c r="C33" s="19">
        <v>97.0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9" t="s">
        <v>89</v>
      </c>
      <c r="B34" s="18">
        <v>88.0</v>
      </c>
      <c r="C34" s="19">
        <v>99.0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9" t="s">
        <v>90</v>
      </c>
      <c r="B35" s="18">
        <v>86.0</v>
      </c>
      <c r="C35" s="19">
        <v>82.5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9" t="s">
        <v>91</v>
      </c>
      <c r="B36" s="28"/>
      <c r="C36" s="8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9" t="s">
        <v>92</v>
      </c>
      <c r="B37" s="18">
        <v>99.5</v>
      </c>
      <c r="C37" s="19">
        <v>112.0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9" t="s">
        <v>93</v>
      </c>
      <c r="B38" s="18">
        <v>99.0</v>
      </c>
      <c r="C38" s="19">
        <v>98.0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9" t="s">
        <v>94</v>
      </c>
      <c r="B39" s="18">
        <v>93.0</v>
      </c>
      <c r="C39" s="19">
        <v>92.0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9" t="s">
        <v>95</v>
      </c>
      <c r="B40" s="18">
        <v>86.5</v>
      </c>
      <c r="C40" s="19">
        <v>82.5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9" t="s">
        <v>96</v>
      </c>
      <c r="B41" s="18">
        <v>97.5</v>
      </c>
      <c r="C41" s="19">
        <v>99.5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9" t="s">
        <v>97</v>
      </c>
      <c r="B42" s="18">
        <v>95.5</v>
      </c>
      <c r="C42" s="19">
        <v>91.0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9" t="s">
        <v>98</v>
      </c>
      <c r="B43" s="18">
        <v>81.5</v>
      </c>
      <c r="C43" s="19">
        <v>80.0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9" t="s">
        <v>99</v>
      </c>
      <c r="B44" s="18">
        <v>91.0</v>
      </c>
      <c r="C44" s="19">
        <v>98.0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9" t="s">
        <v>100</v>
      </c>
      <c r="B45" s="18">
        <v>78.0</v>
      </c>
      <c r="C45" s="19">
        <v>82.0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9" t="s">
        <v>101</v>
      </c>
      <c r="B46" s="18">
        <v>83.5</v>
      </c>
      <c r="C46" s="19">
        <v>93.0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9" t="s">
        <v>102</v>
      </c>
      <c r="B47" s="18">
        <v>89.5</v>
      </c>
      <c r="C47" s="19">
        <v>89.5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9" t="s">
        <v>103</v>
      </c>
      <c r="B48" s="18">
        <v>89.5</v>
      </c>
      <c r="C48" s="19">
        <v>86.0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9" t="s">
        <v>104</v>
      </c>
      <c r="B49" s="18">
        <v>83.0</v>
      </c>
      <c r="C49" s="19">
        <v>88.0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25" t="s">
        <v>105</v>
      </c>
      <c r="B50" s="26">
        <v>100.0</v>
      </c>
      <c r="C50" s="27">
        <v>100.0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9" t="s">
        <v>106</v>
      </c>
      <c r="B51" s="18">
        <v>88.5</v>
      </c>
      <c r="C51" s="19">
        <v>90.0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9" t="s">
        <v>107</v>
      </c>
      <c r="B52" s="18">
        <v>91.5</v>
      </c>
      <c r="C52" s="19">
        <v>94.0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9" t="s">
        <v>108</v>
      </c>
      <c r="B53" s="18">
        <v>92.5</v>
      </c>
      <c r="C53" s="19">
        <v>94.0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9" t="s">
        <v>109</v>
      </c>
      <c r="B54" s="18">
        <v>114.5</v>
      </c>
      <c r="C54" s="19">
        <v>109.5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9" t="s">
        <v>110</v>
      </c>
      <c r="B55" s="18">
        <v>82.5</v>
      </c>
      <c r="C55" s="19">
        <v>87.0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9" t="s">
        <v>111</v>
      </c>
      <c r="B56" s="18">
        <v>89.0</v>
      </c>
      <c r="C56" s="19">
        <v>91.0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9" t="s">
        <v>112</v>
      </c>
      <c r="B57" s="18">
        <v>90.5</v>
      </c>
      <c r="C57" s="19">
        <v>93.5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9" t="s">
        <v>113</v>
      </c>
      <c r="B58" s="18">
        <v>98.5</v>
      </c>
      <c r="C58" s="19">
        <v>99.5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9" t="s">
        <v>114</v>
      </c>
      <c r="B59" s="18">
        <v>98.0</v>
      </c>
      <c r="C59" s="19">
        <v>99.5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9" t="s">
        <v>115</v>
      </c>
      <c r="B60" s="18">
        <v>98.0</v>
      </c>
      <c r="C60" s="19">
        <v>97.5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9" t="s">
        <v>116</v>
      </c>
      <c r="B61" s="18">
        <v>100.0</v>
      </c>
      <c r="C61" s="19">
        <v>93.0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9" t="s">
        <v>117</v>
      </c>
      <c r="B62" s="18">
        <v>89.5</v>
      </c>
      <c r="C62" s="19">
        <v>91.5</v>
      </c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9" t="s">
        <v>118</v>
      </c>
      <c r="B63" s="18">
        <v>98.5</v>
      </c>
      <c r="C63" s="19">
        <v>98.0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9" t="s">
        <v>119</v>
      </c>
      <c r="B64" s="18">
        <v>107.5</v>
      </c>
      <c r="C64" s="19">
        <v>107.5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9" t="s">
        <v>120</v>
      </c>
      <c r="B65" s="18">
        <v>107.0</v>
      </c>
      <c r="C65" s="19">
        <v>108.0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9" t="s">
        <v>121</v>
      </c>
      <c r="B66" s="18">
        <v>80.5</v>
      </c>
      <c r="C66" s="19">
        <v>80.5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46" t="s">
        <v>122</v>
      </c>
      <c r="B67" s="53">
        <v>84.0</v>
      </c>
      <c r="C67" s="48">
        <v>87.5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</sheetData>
  <mergeCells count="7">
    <mergeCell ref="A1:F1"/>
    <mergeCell ref="A5:E5"/>
    <mergeCell ref="A7:F7"/>
    <mergeCell ref="A11:E11"/>
    <mergeCell ref="A13:G13"/>
    <mergeCell ref="E14:G14"/>
    <mergeCell ref="F23:G23"/>
  </mergeCells>
  <conditionalFormatting sqref="C32:C49">
    <cfRule type="cellIs" dxfId="0" priority="1" operator="notBetween">
      <formula>115.4375</formula>
      <formula>68.9375</formula>
    </cfRule>
  </conditionalFormatting>
  <conditionalFormatting sqref="B50:B67">
    <cfRule type="cellIs" dxfId="0" priority="2" operator="notBetween">
      <formula>115.375</formula>
      <formula>73.375</formula>
    </cfRule>
  </conditionalFormatting>
  <conditionalFormatting sqref="C50:C67">
    <cfRule type="cellIs" dxfId="0" priority="3" operator="notBetween">
      <formula>112.0625</formula>
      <formula>78.5625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124</v>
      </c>
      <c r="F1" s="58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>
      <c r="A2" s="60" t="s">
        <v>125</v>
      </c>
      <c r="B2" s="61" t="s">
        <v>13</v>
      </c>
      <c r="C2" s="62"/>
      <c r="D2" s="61" t="s">
        <v>126</v>
      </c>
      <c r="E2" s="11"/>
      <c r="F2" s="59"/>
      <c r="G2" s="59"/>
      <c r="H2" s="59"/>
      <c r="I2" s="59"/>
      <c r="J2" s="59"/>
      <c r="K2" s="59"/>
      <c r="L2" s="59"/>
      <c r="M2" s="59"/>
    </row>
    <row r="3">
      <c r="A3" s="63">
        <v>1.0</v>
      </c>
      <c r="B3" s="64">
        <v>89.889</v>
      </c>
      <c r="D3" s="64">
        <v>17.361</v>
      </c>
      <c r="E3" s="65"/>
      <c r="F3" s="59"/>
      <c r="G3" s="59"/>
      <c r="H3" s="59"/>
      <c r="I3" s="59"/>
      <c r="J3" s="59"/>
      <c r="K3" s="59"/>
      <c r="L3" s="59"/>
      <c r="M3" s="59"/>
    </row>
    <row r="4">
      <c r="A4" s="63">
        <v>2.0</v>
      </c>
      <c r="B4" s="64">
        <v>89.833</v>
      </c>
      <c r="D4" s="64">
        <v>17.942</v>
      </c>
      <c r="E4" s="65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>
      <c r="A5" s="66" t="s">
        <v>127</v>
      </c>
      <c r="B5" s="67"/>
      <c r="C5" s="67"/>
      <c r="D5" s="67"/>
      <c r="E5" s="68">
        <v>17.651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</row>
    <row r="6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69" t="s">
        <v>128</v>
      </c>
      <c r="F7" s="70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60" t="s">
        <v>125</v>
      </c>
      <c r="B8" s="71" t="s">
        <v>13</v>
      </c>
      <c r="C8" s="62"/>
      <c r="D8" s="71" t="s">
        <v>126</v>
      </c>
      <c r="E8" s="11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</row>
    <row r="9">
      <c r="A9" s="63" t="s">
        <v>129</v>
      </c>
      <c r="B9" s="64">
        <v>89.889</v>
      </c>
      <c r="D9" s="64">
        <v>17.361</v>
      </c>
      <c r="E9" s="65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</row>
    <row r="10">
      <c r="A10" s="63" t="s">
        <v>130</v>
      </c>
      <c r="B10" s="64">
        <v>89.833</v>
      </c>
      <c r="D10" s="64">
        <v>17.942</v>
      </c>
      <c r="E10" s="65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</row>
    <row r="11">
      <c r="A11" s="66" t="s">
        <v>127</v>
      </c>
      <c r="B11" s="67"/>
      <c r="C11" s="67"/>
      <c r="D11" s="67"/>
      <c r="E11" s="68">
        <v>17.651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</row>
    <row r="12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7" t="s">
        <v>131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25" t="s">
        <v>19</v>
      </c>
      <c r="B14" s="26">
        <v>105.0</v>
      </c>
      <c r="C14" s="27">
        <v>93.5</v>
      </c>
      <c r="D14" s="59"/>
      <c r="E14" s="72" t="s">
        <v>132</v>
      </c>
      <c r="F14" s="67"/>
      <c r="G14" s="73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9" t="s">
        <v>22</v>
      </c>
      <c r="B15" s="18">
        <v>107.0</v>
      </c>
      <c r="C15" s="19">
        <v>87.5</v>
      </c>
      <c r="D15" s="59"/>
      <c r="E15" s="74" t="s">
        <v>133</v>
      </c>
      <c r="F15" s="75">
        <v>1.0</v>
      </c>
      <c r="G15" s="76">
        <v>2.0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>
      <c r="A16" s="9" t="s">
        <v>23</v>
      </c>
      <c r="B16" s="18">
        <v>91.5</v>
      </c>
      <c r="C16" s="19">
        <v>86.5</v>
      </c>
      <c r="D16" s="59"/>
      <c r="E16" s="77" t="s">
        <v>12</v>
      </c>
      <c r="F16" s="78">
        <v>89.889</v>
      </c>
      <c r="G16" s="79">
        <v>89.833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>
      <c r="A17" s="9" t="s">
        <v>24</v>
      </c>
      <c r="B17" s="18">
        <v>87.5</v>
      </c>
      <c r="C17" s="19">
        <v>91.5</v>
      </c>
      <c r="D17" s="59"/>
      <c r="E17" s="77" t="s">
        <v>74</v>
      </c>
      <c r="F17" s="59">
        <f t="shared" ref="F17:G17" si="1">PERCENTILE(B14:B67, 0.95)</f>
        <v>107.25</v>
      </c>
      <c r="G17" s="80">
        <f t="shared" si="1"/>
        <v>107.775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>
      <c r="A18" s="9" t="s">
        <v>25</v>
      </c>
      <c r="B18" s="18">
        <v>95.5</v>
      </c>
      <c r="C18" s="19">
        <v>98.5</v>
      </c>
      <c r="D18" s="59"/>
      <c r="E18" s="77" t="s">
        <v>134</v>
      </c>
      <c r="F18" s="59">
        <f t="shared" ref="F18:G18" si="2">F17-F16</f>
        <v>17.361</v>
      </c>
      <c r="G18" s="80">
        <f t="shared" si="2"/>
        <v>17.942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>
      <c r="A19" s="9" t="s">
        <v>26</v>
      </c>
      <c r="B19" s="18">
        <v>100.5</v>
      </c>
      <c r="C19" s="19">
        <v>88.5</v>
      </c>
      <c r="D19" s="59"/>
      <c r="E19" s="81" t="s">
        <v>84</v>
      </c>
      <c r="F19" s="82">
        <f>average(F17:G17) - average(F16:G16)</f>
        <v>17.6515</v>
      </c>
      <c r="G19" s="73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>
      <c r="A20" s="9" t="s">
        <v>27</v>
      </c>
      <c r="B20" s="28"/>
      <c r="C20" s="2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>
      <c r="A21" s="9" t="s">
        <v>29</v>
      </c>
      <c r="B21" s="18">
        <v>107.0</v>
      </c>
      <c r="C21" s="19">
        <v>101.0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>
      <c r="A22" s="9" t="s">
        <v>31</v>
      </c>
      <c r="B22" s="18">
        <v>102.0</v>
      </c>
      <c r="C22" s="19">
        <v>92.5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>
      <c r="A23" s="9" t="s">
        <v>39</v>
      </c>
      <c r="B23" s="18">
        <v>91.0</v>
      </c>
      <c r="C23" s="19">
        <v>86.0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9" t="s">
        <v>41</v>
      </c>
      <c r="B24" s="18">
        <v>97.0</v>
      </c>
      <c r="C24" s="19">
        <v>93.0</v>
      </c>
      <c r="D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9" t="s">
        <v>42</v>
      </c>
      <c r="B25" s="18">
        <v>101.0</v>
      </c>
      <c r="C25" s="19">
        <v>104.0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9" t="s">
        <v>65</v>
      </c>
      <c r="B26" s="28"/>
      <c r="C26" s="2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9" t="s">
        <v>70</v>
      </c>
      <c r="B27" s="18">
        <v>108.5</v>
      </c>
      <c r="C27" s="2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9" t="s">
        <v>71</v>
      </c>
      <c r="B28" s="18">
        <v>85.0</v>
      </c>
      <c r="C28" s="19">
        <v>95.0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9" t="s">
        <v>72</v>
      </c>
      <c r="B29" s="18">
        <v>97.0</v>
      </c>
      <c r="C29" s="19">
        <v>92.5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9" t="s">
        <v>73</v>
      </c>
      <c r="B30" s="18">
        <v>99.0</v>
      </c>
      <c r="C30" s="19">
        <v>94.5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0" t="s">
        <v>82</v>
      </c>
      <c r="B31" s="51">
        <v>93.5</v>
      </c>
      <c r="C31" s="55">
        <v>90.5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9" t="s">
        <v>86</v>
      </c>
      <c r="B32" s="18">
        <v>88.0</v>
      </c>
      <c r="C32" s="19">
        <v>87.5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9" t="s">
        <v>88</v>
      </c>
      <c r="B33" s="18">
        <v>84.5</v>
      </c>
      <c r="C33" s="19">
        <v>97.0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9" t="s">
        <v>89</v>
      </c>
      <c r="B34" s="18">
        <v>88.0</v>
      </c>
      <c r="C34" s="19">
        <v>99.0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9" t="s">
        <v>90</v>
      </c>
      <c r="B35" s="18">
        <v>86.0</v>
      </c>
      <c r="C35" s="19">
        <v>82.5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9" t="s">
        <v>91</v>
      </c>
      <c r="B36" s="28"/>
      <c r="C36" s="8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9" t="s">
        <v>92</v>
      </c>
      <c r="B37" s="18">
        <v>99.5</v>
      </c>
      <c r="C37" s="19">
        <v>112.0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9" t="s">
        <v>93</v>
      </c>
      <c r="B38" s="18">
        <v>99.0</v>
      </c>
      <c r="C38" s="19">
        <v>98.0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9" t="s">
        <v>94</v>
      </c>
      <c r="B39" s="18">
        <v>93.0</v>
      </c>
      <c r="C39" s="19">
        <v>92.0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9" t="s">
        <v>95</v>
      </c>
      <c r="B40" s="18">
        <v>86.5</v>
      </c>
      <c r="C40" s="19">
        <v>82.5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9" t="s">
        <v>96</v>
      </c>
      <c r="B41" s="18">
        <v>97.5</v>
      </c>
      <c r="C41" s="19">
        <v>99.5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9" t="s">
        <v>97</v>
      </c>
      <c r="B42" s="18">
        <v>95.5</v>
      </c>
      <c r="C42" s="19">
        <v>91.0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9" t="s">
        <v>98</v>
      </c>
      <c r="B43" s="18">
        <v>81.5</v>
      </c>
      <c r="C43" s="19">
        <v>80.0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9" t="s">
        <v>99</v>
      </c>
      <c r="B44" s="18">
        <v>91.0</v>
      </c>
      <c r="C44" s="19">
        <v>98.0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9" t="s">
        <v>100</v>
      </c>
      <c r="B45" s="18">
        <v>78.0</v>
      </c>
      <c r="C45" s="19">
        <v>82.0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9" t="s">
        <v>101</v>
      </c>
      <c r="B46" s="18">
        <v>83.5</v>
      </c>
      <c r="C46" s="19">
        <v>93.0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9" t="s">
        <v>102</v>
      </c>
      <c r="B47" s="18">
        <v>89.5</v>
      </c>
      <c r="C47" s="19">
        <v>89.5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9" t="s">
        <v>103</v>
      </c>
      <c r="B48" s="18">
        <v>89.5</v>
      </c>
      <c r="C48" s="19">
        <v>86.0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9" t="s">
        <v>104</v>
      </c>
      <c r="B49" s="18">
        <v>83.0</v>
      </c>
      <c r="C49" s="19">
        <v>88.0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25" t="s">
        <v>105</v>
      </c>
      <c r="B50" s="26">
        <v>100.0</v>
      </c>
      <c r="C50" s="27">
        <v>100.0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9" t="s">
        <v>106</v>
      </c>
      <c r="B51" s="18">
        <v>88.5</v>
      </c>
      <c r="C51" s="19">
        <v>90.0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9" t="s">
        <v>107</v>
      </c>
      <c r="B52" s="18">
        <v>91.5</v>
      </c>
      <c r="C52" s="19">
        <v>94.0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9" t="s">
        <v>108</v>
      </c>
      <c r="B53" s="18">
        <v>92.5</v>
      </c>
      <c r="C53" s="19">
        <v>94.0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9" t="s">
        <v>109</v>
      </c>
      <c r="B54" s="18">
        <v>114.5</v>
      </c>
      <c r="C54" s="19">
        <v>109.5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9" t="s">
        <v>110</v>
      </c>
      <c r="B55" s="18">
        <v>82.5</v>
      </c>
      <c r="C55" s="19">
        <v>87.0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9" t="s">
        <v>111</v>
      </c>
      <c r="B56" s="18">
        <v>89.0</v>
      </c>
      <c r="C56" s="19">
        <v>91.0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9" t="s">
        <v>112</v>
      </c>
      <c r="B57" s="18">
        <v>90.5</v>
      </c>
      <c r="C57" s="19">
        <v>93.5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9" t="s">
        <v>113</v>
      </c>
      <c r="B58" s="18">
        <v>98.5</v>
      </c>
      <c r="C58" s="19">
        <v>99.5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9" t="s">
        <v>114</v>
      </c>
      <c r="B59" s="18">
        <v>98.0</v>
      </c>
      <c r="C59" s="19">
        <v>99.5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9" t="s">
        <v>115</v>
      </c>
      <c r="B60" s="18">
        <v>98.0</v>
      </c>
      <c r="C60" s="19">
        <v>97.5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9" t="s">
        <v>116</v>
      </c>
      <c r="B61" s="18">
        <v>100.0</v>
      </c>
      <c r="C61" s="19">
        <v>93.0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9" t="s">
        <v>117</v>
      </c>
      <c r="B62" s="18">
        <v>89.5</v>
      </c>
      <c r="C62" s="19">
        <v>91.5</v>
      </c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9" t="s">
        <v>118</v>
      </c>
      <c r="B63" s="18">
        <v>98.5</v>
      </c>
      <c r="C63" s="19">
        <v>98.0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9" t="s">
        <v>119</v>
      </c>
      <c r="B64" s="18">
        <v>107.5</v>
      </c>
      <c r="C64" s="19">
        <v>107.5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9" t="s">
        <v>120</v>
      </c>
      <c r="B65" s="18">
        <v>107.0</v>
      </c>
      <c r="C65" s="19">
        <v>108.0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9" t="s">
        <v>121</v>
      </c>
      <c r="B66" s="18">
        <v>80.5</v>
      </c>
      <c r="C66" s="19">
        <v>80.5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46" t="s">
        <v>122</v>
      </c>
      <c r="B67" s="53">
        <v>84.0</v>
      </c>
      <c r="C67" s="48">
        <v>87.5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</sheetData>
  <mergeCells count="19">
    <mergeCell ref="A1:E1"/>
    <mergeCell ref="B2:C2"/>
    <mergeCell ref="D2:E2"/>
    <mergeCell ref="B3:C3"/>
    <mergeCell ref="D3:E3"/>
    <mergeCell ref="B4:C4"/>
    <mergeCell ref="D4:E4"/>
    <mergeCell ref="B10:C10"/>
    <mergeCell ref="A11:D11"/>
    <mergeCell ref="A13:G13"/>
    <mergeCell ref="E14:G14"/>
    <mergeCell ref="F19:G19"/>
    <mergeCell ref="A5:D5"/>
    <mergeCell ref="A7:E7"/>
    <mergeCell ref="B8:C8"/>
    <mergeCell ref="D8:E8"/>
    <mergeCell ref="B9:C9"/>
    <mergeCell ref="D9:E9"/>
    <mergeCell ref="D10:E10"/>
  </mergeCells>
  <conditionalFormatting sqref="C32:C49">
    <cfRule type="cellIs" dxfId="0" priority="1" operator="notBetween">
      <formula>115.4375</formula>
      <formula>68.9375</formula>
    </cfRule>
  </conditionalFormatting>
  <conditionalFormatting sqref="B50:B67">
    <cfRule type="cellIs" dxfId="0" priority="2" operator="notBetween">
      <formula>115.375</formula>
      <formula>73.375</formula>
    </cfRule>
  </conditionalFormatting>
  <conditionalFormatting sqref="C50:C67">
    <cfRule type="cellIs" dxfId="0" priority="3" operator="notBetween">
      <formula>112.0625</formula>
      <formula>78.5625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124</v>
      </c>
    </row>
    <row r="2">
      <c r="A2" s="60" t="s">
        <v>125</v>
      </c>
      <c r="B2" s="61" t="s">
        <v>139</v>
      </c>
      <c r="C2" s="61" t="s">
        <v>140</v>
      </c>
      <c r="D2" s="61" t="s">
        <v>60</v>
      </c>
      <c r="E2" s="61" t="s">
        <v>141</v>
      </c>
      <c r="F2" s="61" t="s">
        <v>142</v>
      </c>
      <c r="G2" s="61" t="s">
        <v>13</v>
      </c>
      <c r="H2" s="91" t="s">
        <v>126</v>
      </c>
    </row>
    <row r="3">
      <c r="A3" s="63">
        <v>2.0</v>
      </c>
      <c r="B3" s="64">
        <v>1.971</v>
      </c>
      <c r="C3" s="64">
        <v>93.584</v>
      </c>
      <c r="D3" s="64">
        <v>0.036</v>
      </c>
      <c r="E3" s="64">
        <v>2.031</v>
      </c>
      <c r="F3" s="64">
        <v>1.676</v>
      </c>
      <c r="G3" s="64">
        <v>89.833</v>
      </c>
      <c r="H3" s="92">
        <v>1.196</v>
      </c>
    </row>
    <row r="4">
      <c r="A4" s="63">
        <v>1.0</v>
      </c>
      <c r="B4" s="64">
        <v>1.973</v>
      </c>
      <c r="C4" s="64">
        <v>93.907</v>
      </c>
      <c r="D4" s="64">
        <v>0.039</v>
      </c>
      <c r="E4" s="64">
        <v>2.039</v>
      </c>
      <c r="F4" s="64">
        <v>1.675</v>
      </c>
      <c r="G4" s="64">
        <v>89.889</v>
      </c>
      <c r="H4" s="92">
        <v>1.216</v>
      </c>
    </row>
    <row r="5">
      <c r="A5" s="66" t="s">
        <v>143</v>
      </c>
      <c r="B5" s="67"/>
      <c r="C5" s="67"/>
      <c r="D5" s="67"/>
      <c r="E5" s="67"/>
      <c r="F5" s="67"/>
      <c r="G5" s="67"/>
      <c r="H5" s="68">
        <v>1.206</v>
      </c>
    </row>
    <row r="7">
      <c r="A7" s="69" t="s">
        <v>128</v>
      </c>
    </row>
    <row r="8">
      <c r="A8" s="60" t="s">
        <v>125</v>
      </c>
      <c r="B8" s="61" t="s">
        <v>139</v>
      </c>
      <c r="C8" s="61" t="s">
        <v>140</v>
      </c>
      <c r="D8" s="61" t="s">
        <v>60</v>
      </c>
      <c r="E8" s="61" t="s">
        <v>141</v>
      </c>
      <c r="F8" s="61" t="s">
        <v>142</v>
      </c>
      <c r="G8" s="61" t="s">
        <v>13</v>
      </c>
      <c r="H8" s="91" t="s">
        <v>126</v>
      </c>
    </row>
    <row r="9">
      <c r="A9" s="63" t="s">
        <v>129</v>
      </c>
      <c r="B9" s="64">
        <v>1.973</v>
      </c>
      <c r="C9" s="64">
        <v>93.907</v>
      </c>
      <c r="D9" s="64">
        <v>0.039</v>
      </c>
      <c r="E9" s="64">
        <v>2.039</v>
      </c>
      <c r="F9" s="64">
        <v>1.675</v>
      </c>
      <c r="G9" s="64">
        <v>89.889</v>
      </c>
      <c r="H9" s="92">
        <v>1.216</v>
      </c>
    </row>
    <row r="10">
      <c r="A10" s="63" t="s">
        <v>130</v>
      </c>
      <c r="B10" s="64">
        <v>1.971</v>
      </c>
      <c r="C10" s="64">
        <v>93.584</v>
      </c>
      <c r="D10" s="64">
        <v>0.036</v>
      </c>
      <c r="E10" s="64">
        <v>2.031</v>
      </c>
      <c r="F10" s="64">
        <v>1.676</v>
      </c>
      <c r="G10" s="64">
        <v>89.833</v>
      </c>
      <c r="H10" s="92">
        <v>1.196</v>
      </c>
    </row>
    <row r="11">
      <c r="A11" s="66" t="s">
        <v>143</v>
      </c>
      <c r="B11" s="67"/>
      <c r="C11" s="67"/>
      <c r="D11" s="67"/>
      <c r="E11" s="67"/>
      <c r="F11" s="67"/>
      <c r="G11" s="67"/>
      <c r="H11" s="68">
        <v>1.206</v>
      </c>
    </row>
    <row r="13">
      <c r="A13" s="57" t="s">
        <v>131</v>
      </c>
    </row>
    <row r="14">
      <c r="A14" s="25" t="s">
        <v>19</v>
      </c>
      <c r="B14" s="93">
        <v>2.021</v>
      </c>
      <c r="C14" s="76">
        <v>1.971</v>
      </c>
      <c r="E14" s="72" t="s">
        <v>132</v>
      </c>
      <c r="F14" s="67"/>
      <c r="G14" s="73"/>
    </row>
    <row r="15">
      <c r="A15" s="9" t="s">
        <v>22</v>
      </c>
      <c r="B15" s="18">
        <v>2.029</v>
      </c>
      <c r="C15" s="19">
        <v>1.942</v>
      </c>
      <c r="E15" s="74" t="s">
        <v>133</v>
      </c>
      <c r="F15" s="75">
        <v>1.0</v>
      </c>
      <c r="G15" s="76">
        <v>2.0</v>
      </c>
    </row>
    <row r="16">
      <c r="A16" s="9" t="s">
        <v>23</v>
      </c>
      <c r="B16" s="18">
        <v>1.961</v>
      </c>
      <c r="C16" s="19">
        <v>1.937</v>
      </c>
      <c r="E16" s="77" t="s">
        <v>60</v>
      </c>
      <c r="F16" s="59">
        <f t="shared" ref="F16:G16" si="1">_xlfn.STDEV.S(B14:B67)</f>
        <v>0.03937913233</v>
      </c>
      <c r="G16" s="80">
        <f t="shared" si="1"/>
        <v>0.03570358361</v>
      </c>
    </row>
    <row r="17">
      <c r="A17" s="9" t="s">
        <v>24</v>
      </c>
      <c r="B17" s="18">
        <v>1.942</v>
      </c>
      <c r="C17" s="19">
        <v>1.961</v>
      </c>
      <c r="E17" s="77" t="s">
        <v>20</v>
      </c>
      <c r="F17" s="59">
        <f t="shared" ref="F17:G17" si="2">AVERAGE(B14:B67)</f>
        <v>1.972596154</v>
      </c>
      <c r="G17" s="80">
        <f t="shared" si="2"/>
        <v>1.971117647</v>
      </c>
    </row>
    <row r="18">
      <c r="A18" s="9" t="s">
        <v>25</v>
      </c>
      <c r="B18" s="18">
        <v>1.98</v>
      </c>
      <c r="C18" s="19">
        <v>1.993</v>
      </c>
      <c r="E18" s="77" t="s">
        <v>63</v>
      </c>
      <c r="F18" s="59">
        <f t="shared" ref="F18:G18" si="3">count(B14:B67)</f>
        <v>52</v>
      </c>
      <c r="G18" s="80">
        <f t="shared" si="3"/>
        <v>51</v>
      </c>
    </row>
    <row r="19">
      <c r="A19" s="9" t="s">
        <v>26</v>
      </c>
      <c r="B19" s="18">
        <v>2.002</v>
      </c>
      <c r="C19" s="19">
        <v>1.947</v>
      </c>
      <c r="E19" s="77" t="s">
        <v>144</v>
      </c>
      <c r="F19" s="10">
        <v>1.6753</v>
      </c>
      <c r="G19" s="19">
        <v>1.6759</v>
      </c>
    </row>
    <row r="20">
      <c r="A20" s="9" t="s">
        <v>27</v>
      </c>
      <c r="B20" s="28"/>
      <c r="C20" s="29"/>
      <c r="E20" s="77" t="s">
        <v>77</v>
      </c>
      <c r="F20" s="59">
        <f t="shared" ref="F20:G20" si="4">F17+(F19*F16)</f>
        <v>2.038568014</v>
      </c>
      <c r="G20" s="80">
        <f t="shared" si="4"/>
        <v>2.030953283</v>
      </c>
    </row>
    <row r="21">
      <c r="A21" s="9" t="s">
        <v>29</v>
      </c>
      <c r="B21" s="18">
        <v>2.029</v>
      </c>
      <c r="C21" s="19">
        <v>2.004</v>
      </c>
      <c r="E21" s="77" t="s">
        <v>74</v>
      </c>
      <c r="F21" s="59">
        <f t="shared" ref="F21:G21" si="5">10^F20</f>
        <v>109.2868766</v>
      </c>
      <c r="G21" s="80">
        <f t="shared" si="5"/>
        <v>107.3873889</v>
      </c>
    </row>
    <row r="22">
      <c r="A22" s="9" t="s">
        <v>31</v>
      </c>
      <c r="B22" s="18">
        <v>2.009</v>
      </c>
      <c r="C22" s="19">
        <v>1.966</v>
      </c>
      <c r="E22" s="77" t="s">
        <v>12</v>
      </c>
      <c r="F22" s="78">
        <v>89.889</v>
      </c>
      <c r="G22" s="79">
        <v>89.833</v>
      </c>
    </row>
    <row r="23">
      <c r="A23" s="9" t="s">
        <v>39</v>
      </c>
      <c r="B23" s="18">
        <v>1.959</v>
      </c>
      <c r="C23" s="19">
        <v>1.934</v>
      </c>
      <c r="E23" s="77" t="s">
        <v>145</v>
      </c>
      <c r="F23" s="59">
        <f t="shared" ref="F23:G23" si="6">F21/F22</f>
        <v>1.215798114</v>
      </c>
      <c r="G23" s="80">
        <f t="shared" si="6"/>
        <v>1.195411362</v>
      </c>
    </row>
    <row r="24">
      <c r="A24" s="9" t="s">
        <v>41</v>
      </c>
      <c r="B24" s="18">
        <v>1.987</v>
      </c>
      <c r="C24" s="19">
        <v>1.968</v>
      </c>
      <c r="E24" s="81" t="s">
        <v>84</v>
      </c>
      <c r="F24" s="82">
        <f>average(F21:G21) / average(F22:G22)</f>
        <v>1.205607914</v>
      </c>
      <c r="G24" s="73"/>
    </row>
    <row r="25">
      <c r="A25" s="9" t="s">
        <v>42</v>
      </c>
      <c r="B25" s="18">
        <v>2.004</v>
      </c>
      <c r="C25" s="19">
        <v>2.017</v>
      </c>
      <c r="E25" s="94" t="s">
        <v>146</v>
      </c>
      <c r="F25" s="95">
        <f>89.833*F24</f>
        <v>108.3033758</v>
      </c>
    </row>
    <row r="26">
      <c r="A26" s="9" t="s">
        <v>65</v>
      </c>
      <c r="B26" s="28"/>
      <c r="C26" s="29"/>
    </row>
    <row r="27">
      <c r="A27" s="9" t="s">
        <v>70</v>
      </c>
      <c r="B27" s="18">
        <v>2.035</v>
      </c>
      <c r="C27" s="29"/>
    </row>
    <row r="28">
      <c r="A28" s="9" t="s">
        <v>71</v>
      </c>
      <c r="B28" s="18">
        <v>1.929</v>
      </c>
      <c r="C28" s="19">
        <v>1.978</v>
      </c>
    </row>
    <row r="29">
      <c r="A29" s="9" t="s">
        <v>72</v>
      </c>
      <c r="B29" s="18">
        <v>1.987</v>
      </c>
      <c r="C29" s="19">
        <v>1.966</v>
      </c>
    </row>
    <row r="30">
      <c r="A30" s="9" t="s">
        <v>73</v>
      </c>
      <c r="B30" s="18">
        <v>1.996</v>
      </c>
      <c r="C30" s="19">
        <v>1.975</v>
      </c>
    </row>
    <row r="31">
      <c r="A31" s="50" t="s">
        <v>82</v>
      </c>
      <c r="B31" s="18">
        <v>1.971</v>
      </c>
      <c r="C31" s="19">
        <v>1.957</v>
      </c>
    </row>
    <row r="32">
      <c r="A32" s="9" t="s">
        <v>86</v>
      </c>
      <c r="B32" s="93">
        <v>1.944</v>
      </c>
      <c r="C32" s="76">
        <v>1.942</v>
      </c>
    </row>
    <row r="33">
      <c r="A33" s="9" t="s">
        <v>88</v>
      </c>
      <c r="B33" s="18">
        <v>1.927</v>
      </c>
      <c r="C33" s="19">
        <v>1.987</v>
      </c>
    </row>
    <row r="34">
      <c r="A34" s="9" t="s">
        <v>89</v>
      </c>
      <c r="B34" s="18">
        <v>1.944</v>
      </c>
      <c r="C34" s="19">
        <v>1.996</v>
      </c>
    </row>
    <row r="35">
      <c r="A35" s="9" t="s">
        <v>90</v>
      </c>
      <c r="B35" s="18">
        <v>1.934</v>
      </c>
      <c r="C35" s="19">
        <v>1.916</v>
      </c>
    </row>
    <row r="36">
      <c r="A36" s="9" t="s">
        <v>91</v>
      </c>
      <c r="B36" s="18">
        <v>2.045</v>
      </c>
      <c r="C36" s="19">
        <v>2.061</v>
      </c>
    </row>
    <row r="37">
      <c r="A37" s="9" t="s">
        <v>92</v>
      </c>
      <c r="B37" s="18">
        <v>1.998</v>
      </c>
      <c r="C37" s="19">
        <v>2.049</v>
      </c>
    </row>
    <row r="38">
      <c r="A38" s="9" t="s">
        <v>93</v>
      </c>
      <c r="B38" s="18">
        <v>1.996</v>
      </c>
      <c r="C38" s="19">
        <v>1.991</v>
      </c>
    </row>
    <row r="39">
      <c r="A39" s="9" t="s">
        <v>94</v>
      </c>
      <c r="B39" s="18">
        <v>1.968</v>
      </c>
      <c r="C39" s="19">
        <v>1.964</v>
      </c>
    </row>
    <row r="40">
      <c r="A40" s="9" t="s">
        <v>95</v>
      </c>
      <c r="B40" s="18">
        <v>1.937</v>
      </c>
      <c r="C40" s="19">
        <v>1.916</v>
      </c>
    </row>
    <row r="41">
      <c r="A41" s="9" t="s">
        <v>96</v>
      </c>
      <c r="B41" s="18">
        <v>1.989</v>
      </c>
      <c r="C41" s="19">
        <v>1.998</v>
      </c>
    </row>
    <row r="42">
      <c r="A42" s="9" t="s">
        <v>97</v>
      </c>
      <c r="B42" s="18">
        <v>1.98</v>
      </c>
      <c r="C42" s="19">
        <v>1.959</v>
      </c>
    </row>
    <row r="43">
      <c r="A43" s="9" t="s">
        <v>98</v>
      </c>
      <c r="B43" s="18">
        <v>1.911</v>
      </c>
      <c r="C43" s="19">
        <v>1.903</v>
      </c>
    </row>
    <row r="44">
      <c r="A44" s="9" t="s">
        <v>99</v>
      </c>
      <c r="B44" s="18">
        <v>1.959</v>
      </c>
      <c r="C44" s="19">
        <v>1.991</v>
      </c>
    </row>
    <row r="45">
      <c r="A45" s="9" t="s">
        <v>100</v>
      </c>
      <c r="B45" s="18">
        <v>1.892</v>
      </c>
      <c r="C45" s="19">
        <v>1.914</v>
      </c>
    </row>
    <row r="46">
      <c r="A46" s="9" t="s">
        <v>101</v>
      </c>
      <c r="B46" s="18">
        <v>1.922</v>
      </c>
      <c r="C46" s="19">
        <v>1.968</v>
      </c>
    </row>
    <row r="47">
      <c r="A47" s="9" t="s">
        <v>102</v>
      </c>
      <c r="B47" s="18">
        <v>1.952</v>
      </c>
      <c r="C47" s="19">
        <v>1.952</v>
      </c>
    </row>
    <row r="48">
      <c r="A48" s="9" t="s">
        <v>103</v>
      </c>
      <c r="B48" s="18">
        <v>1.952</v>
      </c>
      <c r="C48" s="19">
        <v>1.934</v>
      </c>
    </row>
    <row r="49">
      <c r="A49" s="9" t="s">
        <v>104</v>
      </c>
      <c r="B49" s="53">
        <v>1.919</v>
      </c>
      <c r="C49" s="48">
        <v>1.944</v>
      </c>
    </row>
    <row r="50">
      <c r="A50" s="25" t="s">
        <v>105</v>
      </c>
      <c r="B50" s="18">
        <v>2.0</v>
      </c>
      <c r="C50" s="19">
        <v>2.0</v>
      </c>
    </row>
    <row r="51">
      <c r="A51" s="9" t="s">
        <v>106</v>
      </c>
      <c r="B51" s="18">
        <v>1.947</v>
      </c>
      <c r="C51" s="19">
        <v>1.954</v>
      </c>
    </row>
    <row r="52">
      <c r="A52" s="9" t="s">
        <v>107</v>
      </c>
      <c r="B52" s="18">
        <v>1.961</v>
      </c>
      <c r="C52" s="19">
        <v>1.973</v>
      </c>
    </row>
    <row r="53">
      <c r="A53" s="9" t="s">
        <v>108</v>
      </c>
      <c r="B53" s="18">
        <v>1.966</v>
      </c>
      <c r="C53" s="19">
        <v>1.973</v>
      </c>
    </row>
    <row r="54">
      <c r="A54" s="9" t="s">
        <v>109</v>
      </c>
      <c r="B54" s="18">
        <v>2.059</v>
      </c>
      <c r="C54" s="19">
        <v>2.039</v>
      </c>
    </row>
    <row r="55">
      <c r="A55" s="9" t="s">
        <v>110</v>
      </c>
      <c r="B55" s="18">
        <v>1.916</v>
      </c>
      <c r="C55" s="19">
        <v>1.94</v>
      </c>
    </row>
    <row r="56">
      <c r="A56" s="9" t="s">
        <v>111</v>
      </c>
      <c r="B56" s="18">
        <v>1.949</v>
      </c>
      <c r="C56" s="19">
        <v>1.959</v>
      </c>
    </row>
    <row r="57">
      <c r="A57" s="9" t="s">
        <v>112</v>
      </c>
      <c r="B57" s="18">
        <v>1.957</v>
      </c>
      <c r="C57" s="19">
        <v>1.971</v>
      </c>
    </row>
    <row r="58">
      <c r="A58" s="9" t="s">
        <v>113</v>
      </c>
      <c r="B58" s="18">
        <v>1.993</v>
      </c>
      <c r="C58" s="19">
        <v>1.998</v>
      </c>
    </row>
    <row r="59">
      <c r="A59" s="9" t="s">
        <v>114</v>
      </c>
      <c r="B59" s="18">
        <v>1.991</v>
      </c>
      <c r="C59" s="19">
        <v>1.998</v>
      </c>
    </row>
    <row r="60">
      <c r="A60" s="9" t="s">
        <v>115</v>
      </c>
      <c r="B60" s="18">
        <v>1.991</v>
      </c>
      <c r="C60" s="19">
        <v>1.989</v>
      </c>
    </row>
    <row r="61">
      <c r="A61" s="9" t="s">
        <v>116</v>
      </c>
      <c r="B61" s="18">
        <v>2.0</v>
      </c>
      <c r="C61" s="19">
        <v>1.968</v>
      </c>
    </row>
    <row r="62">
      <c r="A62" s="9" t="s">
        <v>117</v>
      </c>
      <c r="B62" s="18">
        <v>1.952</v>
      </c>
      <c r="C62" s="19">
        <v>1.961</v>
      </c>
    </row>
    <row r="63">
      <c r="A63" s="9" t="s">
        <v>118</v>
      </c>
      <c r="B63" s="18">
        <v>1.993</v>
      </c>
      <c r="C63" s="19">
        <v>1.991</v>
      </c>
    </row>
    <row r="64">
      <c r="A64" s="9" t="s">
        <v>119</v>
      </c>
      <c r="B64" s="18">
        <v>2.031</v>
      </c>
      <c r="C64" s="19">
        <v>2.031</v>
      </c>
    </row>
    <row r="65">
      <c r="A65" s="9" t="s">
        <v>120</v>
      </c>
      <c r="B65" s="18">
        <v>2.029</v>
      </c>
      <c r="C65" s="19">
        <v>2.033</v>
      </c>
    </row>
    <row r="66">
      <c r="A66" s="9" t="s">
        <v>121</v>
      </c>
      <c r="B66" s="18">
        <v>1.906</v>
      </c>
      <c r="C66" s="19">
        <v>1.906</v>
      </c>
    </row>
    <row r="67">
      <c r="A67" s="46" t="s">
        <v>122</v>
      </c>
      <c r="B67" s="53">
        <v>1.924</v>
      </c>
      <c r="C67" s="48">
        <v>1.942</v>
      </c>
    </row>
  </sheetData>
  <mergeCells count="7">
    <mergeCell ref="A1:H1"/>
    <mergeCell ref="A5:G5"/>
    <mergeCell ref="A7:H7"/>
    <mergeCell ref="A11:G11"/>
    <mergeCell ref="A13:G13"/>
    <mergeCell ref="E14:G14"/>
    <mergeCell ref="F24:G2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124</v>
      </c>
    </row>
    <row r="2">
      <c r="A2" s="60" t="s">
        <v>125</v>
      </c>
      <c r="B2" s="61" t="s">
        <v>13</v>
      </c>
      <c r="C2" s="62"/>
      <c r="D2" s="61" t="s">
        <v>126</v>
      </c>
      <c r="E2" s="11"/>
    </row>
    <row r="3">
      <c r="A3" s="63">
        <v>2.0</v>
      </c>
      <c r="B3" s="64">
        <v>89.833</v>
      </c>
      <c r="D3" s="64">
        <v>18.917</v>
      </c>
      <c r="E3" s="65"/>
    </row>
    <row r="4">
      <c r="A4" s="63">
        <v>1.0</v>
      </c>
      <c r="B4" s="64">
        <v>89.889</v>
      </c>
      <c r="D4" s="64">
        <v>18.061</v>
      </c>
      <c r="E4" s="65"/>
    </row>
    <row r="5">
      <c r="A5" s="66" t="s">
        <v>127</v>
      </c>
      <c r="B5" s="67"/>
      <c r="C5" s="67"/>
      <c r="D5" s="67"/>
      <c r="E5" s="68">
        <v>18.489</v>
      </c>
    </row>
    <row r="7">
      <c r="A7" s="69" t="s">
        <v>128</v>
      </c>
    </row>
    <row r="8">
      <c r="A8" s="60" t="s">
        <v>125</v>
      </c>
      <c r="B8" s="61" t="s">
        <v>13</v>
      </c>
      <c r="C8" s="62"/>
      <c r="D8" s="61" t="s">
        <v>126</v>
      </c>
      <c r="E8" s="11"/>
    </row>
    <row r="9">
      <c r="A9" s="63" t="s">
        <v>129</v>
      </c>
      <c r="B9" s="64">
        <v>89.889</v>
      </c>
      <c r="D9" s="64">
        <v>18.061</v>
      </c>
      <c r="E9" s="65"/>
    </row>
    <row r="10">
      <c r="A10" s="63" t="s">
        <v>130</v>
      </c>
      <c r="B10" s="64">
        <v>89.833</v>
      </c>
      <c r="D10" s="64">
        <v>18.917</v>
      </c>
      <c r="E10" s="65"/>
    </row>
    <row r="11">
      <c r="A11" s="66" t="s">
        <v>127</v>
      </c>
      <c r="B11" s="67"/>
      <c r="C11" s="67"/>
      <c r="D11" s="67"/>
      <c r="E11" s="68">
        <v>18.489</v>
      </c>
    </row>
    <row r="13">
      <c r="A13" s="57" t="s">
        <v>131</v>
      </c>
    </row>
    <row r="14">
      <c r="A14" s="17"/>
      <c r="B14" s="96" t="s">
        <v>4</v>
      </c>
      <c r="D14" s="97" t="s">
        <v>2</v>
      </c>
      <c r="E14" s="98"/>
      <c r="F14" s="72" t="s">
        <v>132</v>
      </c>
      <c r="G14" s="67"/>
      <c r="H14" s="73"/>
    </row>
    <row r="15">
      <c r="A15" s="25" t="s">
        <v>19</v>
      </c>
      <c r="B15" s="93">
        <v>2.021</v>
      </c>
      <c r="C15" s="76">
        <v>1.971</v>
      </c>
      <c r="D15" s="99">
        <f t="shared" ref="D15:E15" si="1">10^B15</f>
        <v>104.9542429</v>
      </c>
      <c r="E15" s="99">
        <f t="shared" si="1"/>
        <v>93.54056741</v>
      </c>
      <c r="F15" s="74" t="s">
        <v>133</v>
      </c>
      <c r="G15" s="75">
        <v>1.0</v>
      </c>
      <c r="H15" s="76">
        <v>2.0</v>
      </c>
    </row>
    <row r="16">
      <c r="A16" s="9" t="s">
        <v>22</v>
      </c>
      <c r="B16" s="18">
        <v>2.029</v>
      </c>
      <c r="C16" s="19">
        <v>1.942</v>
      </c>
      <c r="D16" s="18">
        <f t="shared" ref="D16:E16" si="2">10^B16</f>
        <v>106.9054879</v>
      </c>
      <c r="E16" s="19">
        <f t="shared" si="2"/>
        <v>87.49837752</v>
      </c>
      <c r="F16" s="77" t="s">
        <v>12</v>
      </c>
      <c r="G16" s="78">
        <v>89.889</v>
      </c>
      <c r="H16" s="79">
        <v>89.833</v>
      </c>
    </row>
    <row r="17">
      <c r="A17" s="9" t="s">
        <v>23</v>
      </c>
      <c r="B17" s="18">
        <v>1.961</v>
      </c>
      <c r="C17" s="19">
        <v>1.937</v>
      </c>
      <c r="D17" s="18">
        <f t="shared" ref="D17:E17" si="3">10^B17</f>
        <v>91.41132415</v>
      </c>
      <c r="E17" s="19">
        <f t="shared" si="3"/>
        <v>86.49679188</v>
      </c>
      <c r="F17" s="77" t="s">
        <v>74</v>
      </c>
      <c r="G17" s="59">
        <f t="shared" ref="G17:H17" si="4">PERCENTILE(D15:D68, 0.95)</f>
        <v>107.8461288</v>
      </c>
      <c r="H17" s="80">
        <f t="shared" si="4"/>
        <v>108.6451544</v>
      </c>
    </row>
    <row r="18">
      <c r="A18" s="9" t="s">
        <v>24</v>
      </c>
      <c r="B18" s="18">
        <v>1.942</v>
      </c>
      <c r="C18" s="19">
        <v>1.961</v>
      </c>
      <c r="D18" s="18">
        <f t="shared" ref="D18:E18" si="5">10^B18</f>
        <v>87.49837752</v>
      </c>
      <c r="E18" s="19">
        <f t="shared" si="5"/>
        <v>91.41132415</v>
      </c>
      <c r="F18" s="77" t="s">
        <v>134</v>
      </c>
      <c r="G18" s="59">
        <f t="shared" ref="G18:H18" si="6">G17-G16</f>
        <v>17.95712881</v>
      </c>
      <c r="H18" s="80">
        <f t="shared" si="6"/>
        <v>18.81215443</v>
      </c>
    </row>
    <row r="19">
      <c r="A19" s="9" t="s">
        <v>25</v>
      </c>
      <c r="B19" s="18">
        <v>1.98</v>
      </c>
      <c r="C19" s="19">
        <v>1.993</v>
      </c>
      <c r="D19" s="18">
        <f t="shared" ref="D19:E19" si="7">10^B19</f>
        <v>95.4992586</v>
      </c>
      <c r="E19" s="19">
        <f t="shared" si="7"/>
        <v>98.40111058</v>
      </c>
      <c r="F19" s="81" t="s">
        <v>84</v>
      </c>
      <c r="G19" s="82">
        <f>average(G17:H17) - average(G16:H16)</f>
        <v>18.38464162</v>
      </c>
      <c r="H19" s="73"/>
    </row>
    <row r="20">
      <c r="A20" s="9" t="s">
        <v>26</v>
      </c>
      <c r="B20" s="18">
        <v>2.002</v>
      </c>
      <c r="C20" s="19">
        <v>1.947</v>
      </c>
      <c r="D20" s="18">
        <f t="shared" ref="D20:E20" si="8">10^B20</f>
        <v>100.461579</v>
      </c>
      <c r="E20" s="19">
        <f t="shared" si="8"/>
        <v>88.51156098</v>
      </c>
      <c r="F20" s="94" t="s">
        <v>146</v>
      </c>
      <c r="G20" s="100">
        <f>89.833+G19</f>
        <v>108.2176416</v>
      </c>
    </row>
    <row r="21">
      <c r="A21" s="9" t="s">
        <v>27</v>
      </c>
      <c r="B21" s="28"/>
      <c r="C21" s="29"/>
      <c r="D21" s="28"/>
      <c r="E21" s="29"/>
    </row>
    <row r="22">
      <c r="A22" s="9" t="s">
        <v>29</v>
      </c>
      <c r="B22" s="18">
        <v>2.029</v>
      </c>
      <c r="C22" s="19">
        <v>2.004</v>
      </c>
      <c r="D22" s="18">
        <f t="shared" ref="D22:E22" si="9">10^B22</f>
        <v>106.9054879</v>
      </c>
      <c r="E22" s="19">
        <f t="shared" si="9"/>
        <v>100.9252886</v>
      </c>
    </row>
    <row r="23">
      <c r="A23" s="9" t="s">
        <v>31</v>
      </c>
      <c r="B23" s="18">
        <v>2.009</v>
      </c>
      <c r="C23" s="19">
        <v>1.966</v>
      </c>
      <c r="D23" s="18">
        <f t="shared" ref="D23:E23" si="10">10^B23</f>
        <v>102.0939484</v>
      </c>
      <c r="E23" s="19">
        <f t="shared" si="10"/>
        <v>92.46981739</v>
      </c>
    </row>
    <row r="24">
      <c r="A24" s="9" t="s">
        <v>39</v>
      </c>
      <c r="B24" s="18">
        <v>1.959</v>
      </c>
      <c r="C24" s="19">
        <v>1.934</v>
      </c>
      <c r="D24" s="18">
        <f t="shared" ref="D24:E24" si="11">10^B24</f>
        <v>90.99132726</v>
      </c>
      <c r="E24" s="19">
        <f t="shared" si="11"/>
        <v>85.90135215</v>
      </c>
    </row>
    <row r="25">
      <c r="A25" s="9" t="s">
        <v>41</v>
      </c>
      <c r="B25" s="18">
        <v>1.987</v>
      </c>
      <c r="C25" s="19">
        <v>1.968</v>
      </c>
      <c r="D25" s="18">
        <f t="shared" ref="D25:E25" si="12">10^B25</f>
        <v>97.05099672</v>
      </c>
      <c r="E25" s="10">
        <f t="shared" si="12"/>
        <v>92.89663868</v>
      </c>
      <c r="F25" s="72" t="s">
        <v>147</v>
      </c>
      <c r="G25" s="67"/>
      <c r="H25" s="73"/>
    </row>
    <row r="26">
      <c r="A26" s="9" t="s">
        <v>42</v>
      </c>
      <c r="B26" s="18">
        <v>2.004</v>
      </c>
      <c r="C26" s="19">
        <v>2.017</v>
      </c>
      <c r="D26" s="18">
        <f t="shared" ref="D26:E26" si="13">10^B26</f>
        <v>100.9252886</v>
      </c>
      <c r="E26" s="10">
        <f t="shared" si="13"/>
        <v>103.9920166</v>
      </c>
      <c r="F26" s="77" t="s">
        <v>148</v>
      </c>
      <c r="G26" s="59">
        <f>PERCENTILE(C15:C68, 0.95)</f>
        <v>2.036</v>
      </c>
      <c r="H26" s="80">
        <f>PERCENTILE(C15:C68, 0.95)</f>
        <v>2.036</v>
      </c>
    </row>
    <row r="27">
      <c r="A27" s="9" t="s">
        <v>65</v>
      </c>
      <c r="B27" s="28"/>
      <c r="C27" s="29"/>
      <c r="D27" s="28"/>
      <c r="E27" s="31"/>
      <c r="F27" s="77" t="s">
        <v>74</v>
      </c>
      <c r="G27" s="59">
        <f t="shared" ref="G27:H27" si="14">POWER(10,G26)</f>
        <v>108.6425624</v>
      </c>
      <c r="H27" s="80">
        <f t="shared" si="14"/>
        <v>108.6425624</v>
      </c>
    </row>
    <row r="28">
      <c r="A28" s="9" t="s">
        <v>70</v>
      </c>
      <c r="B28" s="18">
        <v>2.035</v>
      </c>
      <c r="C28" s="29"/>
      <c r="D28" s="18">
        <f t="shared" ref="D28:D68" si="16">10^B28</f>
        <v>108.3926914</v>
      </c>
      <c r="E28" s="31"/>
      <c r="F28" s="77" t="s">
        <v>149</v>
      </c>
      <c r="G28" s="59">
        <f t="shared" ref="G28:H28" si="15">G27/G16</f>
        <v>1.208630226</v>
      </c>
      <c r="H28" s="80">
        <f t="shared" si="15"/>
        <v>1.20938366</v>
      </c>
    </row>
    <row r="29">
      <c r="A29" s="9" t="s">
        <v>71</v>
      </c>
      <c r="B29" s="18">
        <v>1.929</v>
      </c>
      <c r="C29" s="19">
        <v>1.978</v>
      </c>
      <c r="D29" s="18">
        <f t="shared" si="16"/>
        <v>84.9180475</v>
      </c>
      <c r="E29" s="10">
        <f t="shared" ref="E29:E68" si="17">10^C29</f>
        <v>95.06047937</v>
      </c>
      <c r="F29" s="81" t="s">
        <v>150</v>
      </c>
      <c r="G29" s="82">
        <f>AVERAGE(G28:H28)</f>
        <v>1.209006943</v>
      </c>
      <c r="H29" s="73"/>
    </row>
    <row r="30">
      <c r="A30" s="9" t="s">
        <v>72</v>
      </c>
      <c r="B30" s="18">
        <v>1.987</v>
      </c>
      <c r="C30" s="19">
        <v>1.966</v>
      </c>
      <c r="D30" s="18">
        <f t="shared" si="16"/>
        <v>97.05099672</v>
      </c>
      <c r="E30" s="19">
        <f t="shared" si="17"/>
        <v>92.46981739</v>
      </c>
    </row>
    <row r="31">
      <c r="A31" s="9" t="s">
        <v>73</v>
      </c>
      <c r="B31" s="18">
        <v>1.996</v>
      </c>
      <c r="C31" s="19">
        <v>1.975</v>
      </c>
      <c r="D31" s="18">
        <f t="shared" si="16"/>
        <v>99.08319449</v>
      </c>
      <c r="E31" s="19">
        <f t="shared" si="17"/>
        <v>94.40608763</v>
      </c>
    </row>
    <row r="32">
      <c r="A32" s="50" t="s">
        <v>82</v>
      </c>
      <c r="B32" s="18">
        <v>1.971</v>
      </c>
      <c r="C32" s="19">
        <v>1.957</v>
      </c>
      <c r="D32" s="18">
        <f t="shared" si="16"/>
        <v>93.54056741</v>
      </c>
      <c r="E32" s="19">
        <f t="shared" si="17"/>
        <v>90.57326009</v>
      </c>
    </row>
    <row r="33">
      <c r="A33" s="9" t="s">
        <v>86</v>
      </c>
      <c r="B33" s="93">
        <v>1.944</v>
      </c>
      <c r="C33" s="76">
        <v>1.942</v>
      </c>
      <c r="D33" s="93">
        <f t="shared" si="16"/>
        <v>87.90225168</v>
      </c>
      <c r="E33" s="76">
        <f t="shared" si="17"/>
        <v>87.49837752</v>
      </c>
    </row>
    <row r="34">
      <c r="A34" s="9" t="s">
        <v>88</v>
      </c>
      <c r="B34" s="18">
        <v>1.927</v>
      </c>
      <c r="C34" s="19">
        <v>1.987</v>
      </c>
      <c r="D34" s="18">
        <f t="shared" si="16"/>
        <v>84.52788452</v>
      </c>
      <c r="E34" s="19">
        <f t="shared" si="17"/>
        <v>97.05099672</v>
      </c>
    </row>
    <row r="35">
      <c r="A35" s="9" t="s">
        <v>89</v>
      </c>
      <c r="B35" s="18">
        <v>1.944</v>
      </c>
      <c r="C35" s="19">
        <v>1.996</v>
      </c>
      <c r="D35" s="18">
        <f t="shared" si="16"/>
        <v>87.90225168</v>
      </c>
      <c r="E35" s="19">
        <f t="shared" si="17"/>
        <v>99.08319449</v>
      </c>
    </row>
    <row r="36">
      <c r="A36" s="9" t="s">
        <v>90</v>
      </c>
      <c r="B36" s="18">
        <v>1.934</v>
      </c>
      <c r="C36" s="19">
        <v>1.916</v>
      </c>
      <c r="D36" s="18">
        <f t="shared" si="16"/>
        <v>85.90135215</v>
      </c>
      <c r="E36" s="19">
        <f t="shared" si="17"/>
        <v>82.4138115</v>
      </c>
    </row>
    <row r="37">
      <c r="A37" s="9" t="s">
        <v>91</v>
      </c>
      <c r="B37" s="18">
        <v>2.045</v>
      </c>
      <c r="C37" s="19">
        <v>2.061</v>
      </c>
      <c r="D37" s="18">
        <f t="shared" si="16"/>
        <v>110.9174815</v>
      </c>
      <c r="E37" s="19">
        <f t="shared" si="17"/>
        <v>115.0800389</v>
      </c>
    </row>
    <row r="38">
      <c r="A38" s="9" t="s">
        <v>92</v>
      </c>
      <c r="B38" s="18">
        <v>1.998</v>
      </c>
      <c r="C38" s="19">
        <v>2.049</v>
      </c>
      <c r="D38" s="18">
        <f t="shared" si="16"/>
        <v>99.54054174</v>
      </c>
      <c r="E38" s="19">
        <f t="shared" si="17"/>
        <v>111.9437883</v>
      </c>
    </row>
    <row r="39">
      <c r="A39" s="9" t="s">
        <v>93</v>
      </c>
      <c r="B39" s="18">
        <v>1.996</v>
      </c>
      <c r="C39" s="19">
        <v>1.991</v>
      </c>
      <c r="D39" s="18">
        <f t="shared" si="16"/>
        <v>99.08319449</v>
      </c>
      <c r="E39" s="19">
        <f t="shared" si="17"/>
        <v>97.94899854</v>
      </c>
    </row>
    <row r="40">
      <c r="A40" s="9" t="s">
        <v>94</v>
      </c>
      <c r="B40" s="18">
        <v>1.968</v>
      </c>
      <c r="C40" s="19">
        <v>1.964</v>
      </c>
      <c r="D40" s="18">
        <f t="shared" si="16"/>
        <v>92.89663868</v>
      </c>
      <c r="E40" s="19">
        <f t="shared" si="17"/>
        <v>92.04495718</v>
      </c>
    </row>
    <row r="41">
      <c r="A41" s="9" t="s">
        <v>95</v>
      </c>
      <c r="B41" s="18">
        <v>1.937</v>
      </c>
      <c r="C41" s="19">
        <v>1.916</v>
      </c>
      <c r="D41" s="18">
        <f t="shared" si="16"/>
        <v>86.49679188</v>
      </c>
      <c r="E41" s="19">
        <f t="shared" si="17"/>
        <v>82.4138115</v>
      </c>
    </row>
    <row r="42">
      <c r="A42" s="9" t="s">
        <v>96</v>
      </c>
      <c r="B42" s="18">
        <v>1.989</v>
      </c>
      <c r="C42" s="19">
        <v>1.998</v>
      </c>
      <c r="D42" s="18">
        <f t="shared" si="16"/>
        <v>97.49896377</v>
      </c>
      <c r="E42" s="19">
        <f t="shared" si="17"/>
        <v>99.54054174</v>
      </c>
    </row>
    <row r="43">
      <c r="A43" s="9" t="s">
        <v>97</v>
      </c>
      <c r="B43" s="18">
        <v>1.98</v>
      </c>
      <c r="C43" s="19">
        <v>1.959</v>
      </c>
      <c r="D43" s="18">
        <f t="shared" si="16"/>
        <v>95.4992586</v>
      </c>
      <c r="E43" s="19">
        <f t="shared" si="17"/>
        <v>90.99132726</v>
      </c>
    </row>
    <row r="44">
      <c r="A44" s="9" t="s">
        <v>98</v>
      </c>
      <c r="B44" s="18">
        <v>1.911</v>
      </c>
      <c r="C44" s="19">
        <v>1.903</v>
      </c>
      <c r="D44" s="18">
        <f t="shared" si="16"/>
        <v>81.4704284</v>
      </c>
      <c r="E44" s="19">
        <f t="shared" si="17"/>
        <v>79.9834255</v>
      </c>
    </row>
    <row r="45">
      <c r="A45" s="9" t="s">
        <v>99</v>
      </c>
      <c r="B45" s="18">
        <v>1.959</v>
      </c>
      <c r="C45" s="19">
        <v>1.991</v>
      </c>
      <c r="D45" s="18">
        <f t="shared" si="16"/>
        <v>90.99132726</v>
      </c>
      <c r="E45" s="19">
        <f t="shared" si="17"/>
        <v>97.94899854</v>
      </c>
    </row>
    <row r="46">
      <c r="A46" s="9" t="s">
        <v>100</v>
      </c>
      <c r="B46" s="18">
        <v>1.892</v>
      </c>
      <c r="C46" s="19">
        <v>1.914</v>
      </c>
      <c r="D46" s="18">
        <f t="shared" si="16"/>
        <v>77.98301105</v>
      </c>
      <c r="E46" s="19">
        <f t="shared" si="17"/>
        <v>82.03515443</v>
      </c>
    </row>
    <row r="47">
      <c r="A47" s="9" t="s">
        <v>101</v>
      </c>
      <c r="B47" s="18">
        <v>1.922</v>
      </c>
      <c r="C47" s="19">
        <v>1.968</v>
      </c>
      <c r="D47" s="18">
        <f t="shared" si="16"/>
        <v>83.56030182</v>
      </c>
      <c r="E47" s="19">
        <f t="shared" si="17"/>
        <v>92.89663868</v>
      </c>
    </row>
    <row r="48">
      <c r="A48" s="9" t="s">
        <v>102</v>
      </c>
      <c r="B48" s="18">
        <v>1.952</v>
      </c>
      <c r="C48" s="19">
        <v>1.952</v>
      </c>
      <c r="D48" s="18">
        <f t="shared" si="16"/>
        <v>89.53647655</v>
      </c>
      <c r="E48" s="19">
        <f t="shared" si="17"/>
        <v>89.53647655</v>
      </c>
    </row>
    <row r="49">
      <c r="A49" s="9" t="s">
        <v>103</v>
      </c>
      <c r="B49" s="18">
        <v>1.952</v>
      </c>
      <c r="C49" s="19">
        <v>1.934</v>
      </c>
      <c r="D49" s="18">
        <f t="shared" si="16"/>
        <v>89.53647655</v>
      </c>
      <c r="E49" s="19">
        <f t="shared" si="17"/>
        <v>85.90135215</v>
      </c>
    </row>
    <row r="50">
      <c r="A50" s="9" t="s">
        <v>104</v>
      </c>
      <c r="B50" s="53">
        <v>1.919</v>
      </c>
      <c r="C50" s="48">
        <v>1.944</v>
      </c>
      <c r="D50" s="53">
        <f t="shared" si="16"/>
        <v>82.98507675</v>
      </c>
      <c r="E50" s="48">
        <f t="shared" si="17"/>
        <v>87.90225168</v>
      </c>
    </row>
    <row r="51">
      <c r="A51" s="25" t="s">
        <v>105</v>
      </c>
      <c r="B51" s="18">
        <v>2.0</v>
      </c>
      <c r="C51" s="19">
        <v>2.0</v>
      </c>
      <c r="D51" s="18">
        <f t="shared" si="16"/>
        <v>100</v>
      </c>
      <c r="E51" s="19">
        <f t="shared" si="17"/>
        <v>100</v>
      </c>
    </row>
    <row r="52">
      <c r="A52" s="9" t="s">
        <v>106</v>
      </c>
      <c r="B52" s="18">
        <v>1.947</v>
      </c>
      <c r="C52" s="19">
        <v>1.954</v>
      </c>
      <c r="D52" s="18">
        <f t="shared" si="16"/>
        <v>88.51156098</v>
      </c>
      <c r="E52" s="19">
        <f t="shared" si="17"/>
        <v>89.94975815</v>
      </c>
    </row>
    <row r="53">
      <c r="A53" s="9" t="s">
        <v>107</v>
      </c>
      <c r="B53" s="18">
        <v>1.961</v>
      </c>
      <c r="C53" s="19">
        <v>1.973</v>
      </c>
      <c r="D53" s="18">
        <f t="shared" si="16"/>
        <v>91.41132415</v>
      </c>
      <c r="E53" s="19">
        <f t="shared" si="17"/>
        <v>93.97233106</v>
      </c>
    </row>
    <row r="54">
      <c r="A54" s="9" t="s">
        <v>108</v>
      </c>
      <c r="B54" s="18">
        <v>1.966</v>
      </c>
      <c r="C54" s="19">
        <v>1.973</v>
      </c>
      <c r="D54" s="18">
        <f t="shared" si="16"/>
        <v>92.46981739</v>
      </c>
      <c r="E54" s="19">
        <f t="shared" si="17"/>
        <v>93.97233106</v>
      </c>
    </row>
    <row r="55">
      <c r="A55" s="9" t="s">
        <v>109</v>
      </c>
      <c r="B55" s="18">
        <v>2.059</v>
      </c>
      <c r="C55" s="19">
        <v>2.039</v>
      </c>
      <c r="D55" s="18">
        <f t="shared" si="16"/>
        <v>114.5512941</v>
      </c>
      <c r="E55" s="19">
        <f t="shared" si="17"/>
        <v>109.3956366</v>
      </c>
    </row>
    <row r="56">
      <c r="A56" s="9" t="s">
        <v>110</v>
      </c>
      <c r="B56" s="18">
        <v>1.916</v>
      </c>
      <c r="C56" s="19">
        <v>1.94</v>
      </c>
      <c r="D56" s="18">
        <f t="shared" si="16"/>
        <v>82.4138115</v>
      </c>
      <c r="E56" s="19">
        <f t="shared" si="17"/>
        <v>87.096359</v>
      </c>
    </row>
    <row r="57">
      <c r="A57" s="9" t="s">
        <v>111</v>
      </c>
      <c r="B57" s="18">
        <v>1.949</v>
      </c>
      <c r="C57" s="19">
        <v>1.959</v>
      </c>
      <c r="D57" s="18">
        <f t="shared" si="16"/>
        <v>88.92011179</v>
      </c>
      <c r="E57" s="19">
        <f t="shared" si="17"/>
        <v>90.99132726</v>
      </c>
    </row>
    <row r="58">
      <c r="A58" s="9" t="s">
        <v>112</v>
      </c>
      <c r="B58" s="18">
        <v>1.957</v>
      </c>
      <c r="C58" s="19">
        <v>1.971</v>
      </c>
      <c r="D58" s="18">
        <f t="shared" si="16"/>
        <v>90.57326009</v>
      </c>
      <c r="E58" s="19">
        <f t="shared" si="17"/>
        <v>93.54056741</v>
      </c>
    </row>
    <row r="59">
      <c r="A59" s="9" t="s">
        <v>113</v>
      </c>
      <c r="B59" s="18">
        <v>1.993</v>
      </c>
      <c r="C59" s="19">
        <v>1.998</v>
      </c>
      <c r="D59" s="18">
        <f t="shared" si="16"/>
        <v>98.40111058</v>
      </c>
      <c r="E59" s="19">
        <f t="shared" si="17"/>
        <v>99.54054174</v>
      </c>
    </row>
    <row r="60">
      <c r="A60" s="9" t="s">
        <v>114</v>
      </c>
      <c r="B60" s="18">
        <v>1.991</v>
      </c>
      <c r="C60" s="19">
        <v>1.998</v>
      </c>
      <c r="D60" s="18">
        <f t="shared" si="16"/>
        <v>97.94899854</v>
      </c>
      <c r="E60" s="19">
        <f t="shared" si="17"/>
        <v>99.54054174</v>
      </c>
    </row>
    <row r="61">
      <c r="A61" s="9" t="s">
        <v>115</v>
      </c>
      <c r="B61" s="18">
        <v>1.991</v>
      </c>
      <c r="C61" s="19">
        <v>1.989</v>
      </c>
      <c r="D61" s="18">
        <f t="shared" si="16"/>
        <v>97.94899854</v>
      </c>
      <c r="E61" s="19">
        <f t="shared" si="17"/>
        <v>97.49896377</v>
      </c>
    </row>
    <row r="62">
      <c r="A62" s="9" t="s">
        <v>116</v>
      </c>
      <c r="B62" s="18">
        <v>2.0</v>
      </c>
      <c r="C62" s="19">
        <v>1.968</v>
      </c>
      <c r="D62" s="18">
        <f t="shared" si="16"/>
        <v>100</v>
      </c>
      <c r="E62" s="19">
        <f t="shared" si="17"/>
        <v>92.89663868</v>
      </c>
    </row>
    <row r="63">
      <c r="A63" s="9" t="s">
        <v>117</v>
      </c>
      <c r="B63" s="18">
        <v>1.952</v>
      </c>
      <c r="C63" s="19">
        <v>1.961</v>
      </c>
      <c r="D63" s="18">
        <f t="shared" si="16"/>
        <v>89.53647655</v>
      </c>
      <c r="E63" s="19">
        <f t="shared" si="17"/>
        <v>91.41132415</v>
      </c>
    </row>
    <row r="64">
      <c r="A64" s="9" t="s">
        <v>118</v>
      </c>
      <c r="B64" s="18">
        <v>1.993</v>
      </c>
      <c r="C64" s="19">
        <v>1.991</v>
      </c>
      <c r="D64" s="18">
        <f t="shared" si="16"/>
        <v>98.40111058</v>
      </c>
      <c r="E64" s="19">
        <f t="shared" si="17"/>
        <v>97.94899854</v>
      </c>
    </row>
    <row r="65">
      <c r="A65" s="9" t="s">
        <v>119</v>
      </c>
      <c r="B65" s="18">
        <v>2.031</v>
      </c>
      <c r="C65" s="19">
        <v>2.031</v>
      </c>
      <c r="D65" s="18">
        <f t="shared" si="16"/>
        <v>107.3989412</v>
      </c>
      <c r="E65" s="19">
        <f t="shared" si="17"/>
        <v>107.3989412</v>
      </c>
    </row>
    <row r="66">
      <c r="A66" s="9" t="s">
        <v>120</v>
      </c>
      <c r="B66" s="18">
        <v>2.029</v>
      </c>
      <c r="C66" s="19">
        <v>2.033</v>
      </c>
      <c r="D66" s="18">
        <f t="shared" si="16"/>
        <v>106.9054879</v>
      </c>
      <c r="E66" s="19">
        <f t="shared" si="17"/>
        <v>107.8946722</v>
      </c>
    </row>
    <row r="67">
      <c r="A67" s="9" t="s">
        <v>121</v>
      </c>
      <c r="B67" s="18">
        <v>1.906</v>
      </c>
      <c r="C67" s="19">
        <v>1.906</v>
      </c>
      <c r="D67" s="18">
        <f t="shared" si="16"/>
        <v>80.53784412</v>
      </c>
      <c r="E67" s="19">
        <f t="shared" si="17"/>
        <v>80.53784412</v>
      </c>
    </row>
    <row r="68">
      <c r="A68" s="46" t="s">
        <v>122</v>
      </c>
      <c r="B68" s="53">
        <v>1.924</v>
      </c>
      <c r="C68" s="48">
        <v>1.942</v>
      </c>
      <c r="D68" s="53">
        <f t="shared" si="16"/>
        <v>83.94599865</v>
      </c>
      <c r="E68" s="48">
        <f t="shared" si="17"/>
        <v>87.49837752</v>
      </c>
    </row>
  </sheetData>
  <mergeCells count="23">
    <mergeCell ref="A1:E1"/>
    <mergeCell ref="B2:C2"/>
    <mergeCell ref="D2:E2"/>
    <mergeCell ref="B3:C3"/>
    <mergeCell ref="D3:E3"/>
    <mergeCell ref="B4:C4"/>
    <mergeCell ref="D4:E4"/>
    <mergeCell ref="A5:D5"/>
    <mergeCell ref="A7:E7"/>
    <mergeCell ref="B8:C8"/>
    <mergeCell ref="D8:E8"/>
    <mergeCell ref="B9:C9"/>
    <mergeCell ref="D9:E9"/>
    <mergeCell ref="D10:E10"/>
    <mergeCell ref="F25:H25"/>
    <mergeCell ref="G29:H29"/>
    <mergeCell ref="B10:C10"/>
    <mergeCell ref="A11:D11"/>
    <mergeCell ref="A13:H13"/>
    <mergeCell ref="B14:C14"/>
    <mergeCell ref="D14:E14"/>
    <mergeCell ref="F14:H14"/>
    <mergeCell ref="G19:H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86"/>
    <col customWidth="1" min="8" max="8" width="16.86"/>
  </cols>
  <sheetData>
    <row r="1">
      <c r="A1" s="57" t="s">
        <v>124</v>
      </c>
    </row>
    <row r="2">
      <c r="A2" s="60" t="s">
        <v>125</v>
      </c>
      <c r="B2" s="102" t="s">
        <v>162</v>
      </c>
      <c r="C2" s="61" t="s">
        <v>60</v>
      </c>
      <c r="D2" s="61" t="s">
        <v>142</v>
      </c>
      <c r="E2" s="61" t="s">
        <v>13</v>
      </c>
      <c r="F2" s="91" t="s">
        <v>126</v>
      </c>
      <c r="H2" s="10"/>
      <c r="I2" s="10"/>
    </row>
    <row r="3">
      <c r="A3" s="63">
        <v>1.0</v>
      </c>
      <c r="B3" s="64">
        <v>1.046</v>
      </c>
      <c r="C3" s="64">
        <v>0.094</v>
      </c>
      <c r="D3" s="64">
        <v>1.676</v>
      </c>
      <c r="E3" s="64">
        <v>89.889</v>
      </c>
      <c r="F3" s="92">
        <v>1.204</v>
      </c>
      <c r="G3" s="10" t="s">
        <v>163</v>
      </c>
      <c r="I3" s="10"/>
    </row>
    <row r="4">
      <c r="A4" s="63">
        <v>2.0</v>
      </c>
      <c r="B4" s="64">
        <v>1.041</v>
      </c>
      <c r="C4" s="64">
        <v>0.082</v>
      </c>
      <c r="D4" s="64">
        <v>1.677</v>
      </c>
      <c r="E4" s="64">
        <v>89.833</v>
      </c>
      <c r="F4" s="92">
        <v>1.178</v>
      </c>
      <c r="G4" s="31" t="s">
        <v>164</v>
      </c>
      <c r="I4" s="10"/>
    </row>
    <row r="5">
      <c r="A5" s="107" t="s">
        <v>151</v>
      </c>
      <c r="B5" s="67"/>
      <c r="C5" s="67"/>
      <c r="D5" s="67"/>
      <c r="E5" s="67"/>
      <c r="F5" s="117">
        <v>17.156</v>
      </c>
      <c r="G5" s="10" t="s">
        <v>165</v>
      </c>
      <c r="I5" s="10"/>
    </row>
    <row r="6">
      <c r="A6" s="118"/>
      <c r="B6" s="118"/>
      <c r="C6" s="118"/>
      <c r="D6" s="118"/>
      <c r="E6" s="118"/>
      <c r="F6" s="118"/>
    </row>
    <row r="7">
      <c r="A7" s="69" t="s">
        <v>128</v>
      </c>
    </row>
    <row r="8">
      <c r="A8" s="60" t="s">
        <v>125</v>
      </c>
      <c r="B8" s="119" t="s">
        <v>162</v>
      </c>
      <c r="C8" s="119" t="s">
        <v>60</v>
      </c>
      <c r="D8" s="119" t="s">
        <v>142</v>
      </c>
      <c r="E8" s="61" t="s">
        <v>13</v>
      </c>
      <c r="F8" s="91" t="s">
        <v>126</v>
      </c>
    </row>
    <row r="9">
      <c r="A9" s="63" t="s">
        <v>129</v>
      </c>
      <c r="B9" s="120">
        <v>1.046</v>
      </c>
      <c r="C9" s="120">
        <v>0.094</v>
      </c>
      <c r="D9" s="120">
        <v>1.676</v>
      </c>
      <c r="E9" s="64">
        <v>89.889</v>
      </c>
      <c r="F9" s="92">
        <v>1.204</v>
      </c>
      <c r="G9" s="10" t="s">
        <v>163</v>
      </c>
    </row>
    <row r="10">
      <c r="A10" s="63" t="s">
        <v>130</v>
      </c>
      <c r="B10" s="120">
        <v>1.041</v>
      </c>
      <c r="C10" s="120">
        <v>0.082</v>
      </c>
      <c r="D10" s="120">
        <v>1.677</v>
      </c>
      <c r="E10" s="64">
        <v>89.833</v>
      </c>
      <c r="F10" s="92">
        <v>1.178</v>
      </c>
      <c r="G10" s="31" t="s">
        <v>166</v>
      </c>
    </row>
    <row r="11">
      <c r="A11" s="66" t="s">
        <v>151</v>
      </c>
      <c r="B11" s="67"/>
      <c r="C11" s="67"/>
      <c r="D11" s="67"/>
      <c r="E11" s="67"/>
      <c r="F11" s="117">
        <v>1.191</v>
      </c>
      <c r="G11" s="10" t="s">
        <v>165</v>
      </c>
    </row>
    <row r="12">
      <c r="B12" s="118"/>
      <c r="C12" s="118"/>
      <c r="D12" s="118"/>
      <c r="E12" s="118"/>
      <c r="F12" s="118"/>
    </row>
    <row r="13">
      <c r="A13" s="57" t="s">
        <v>131</v>
      </c>
    </row>
    <row r="14">
      <c r="A14" s="25" t="s">
        <v>19</v>
      </c>
      <c r="B14" s="93">
        <v>1.169</v>
      </c>
      <c r="C14" s="76">
        <v>1.022</v>
      </c>
      <c r="E14" s="72" t="s">
        <v>132</v>
      </c>
      <c r="F14" s="67"/>
      <c r="G14" s="73"/>
    </row>
    <row r="15">
      <c r="A15" s="9" t="s">
        <v>22</v>
      </c>
      <c r="B15" s="18">
        <v>1.191</v>
      </c>
      <c r="C15" s="19">
        <v>0.956</v>
      </c>
      <c r="E15" s="77" t="s">
        <v>133</v>
      </c>
      <c r="F15" s="10">
        <v>1.0</v>
      </c>
      <c r="G15" s="19">
        <v>2.0</v>
      </c>
    </row>
    <row r="16">
      <c r="A16" s="9" t="s">
        <v>23</v>
      </c>
      <c r="B16" s="18">
        <v>1.019</v>
      </c>
      <c r="C16" s="19">
        <v>0.945</v>
      </c>
      <c r="E16" s="77" t="s">
        <v>60</v>
      </c>
      <c r="F16" s="59">
        <f t="shared" ref="F16:G16" si="1">_xlfn.STDEV.S(B14:B67)</f>
        <v>0.09431571927</v>
      </c>
      <c r="G16" s="80">
        <f t="shared" si="1"/>
        <v>0.08167047027</v>
      </c>
    </row>
    <row r="17">
      <c r="A17" s="9" t="s">
        <v>24</v>
      </c>
      <c r="B17" s="18">
        <v>0.974</v>
      </c>
      <c r="C17" s="19">
        <v>1.0</v>
      </c>
      <c r="E17" s="77" t="s">
        <v>20</v>
      </c>
      <c r="F17" s="59">
        <f t="shared" ref="F17:G17" si="2">AVERAGE(B14:B67)</f>
        <v>1.045490196</v>
      </c>
      <c r="G17" s="80">
        <f t="shared" si="2"/>
        <v>1.04134</v>
      </c>
    </row>
    <row r="18">
      <c r="A18" s="9" t="s">
        <v>25</v>
      </c>
      <c r="B18" s="18">
        <v>1.063</v>
      </c>
      <c r="C18" s="19">
        <v>1.077</v>
      </c>
      <c r="E18" s="77" t="s">
        <v>63</v>
      </c>
      <c r="F18" s="59">
        <f t="shared" ref="F18:G18" si="3">count(B14:B67)</f>
        <v>51</v>
      </c>
      <c r="G18" s="80">
        <f t="shared" si="3"/>
        <v>50</v>
      </c>
    </row>
    <row r="19">
      <c r="A19" s="9" t="s">
        <v>26</v>
      </c>
      <c r="B19" s="18">
        <v>1.119</v>
      </c>
      <c r="C19" s="19">
        <v>0.967</v>
      </c>
      <c r="E19" s="77" t="s">
        <v>144</v>
      </c>
      <c r="F19" s="10">
        <v>1.6759</v>
      </c>
      <c r="G19" s="19">
        <v>1.6766</v>
      </c>
    </row>
    <row r="20">
      <c r="A20" s="9" t="s">
        <v>27</v>
      </c>
      <c r="B20" s="28"/>
      <c r="C20" s="29"/>
      <c r="E20" s="77" t="s">
        <v>145</v>
      </c>
      <c r="F20" s="59">
        <f t="shared" ref="F20:G20" si="4">F17+(F19*F16)</f>
        <v>1.20355391</v>
      </c>
      <c r="G20" s="80">
        <f t="shared" si="4"/>
        <v>1.17826871</v>
      </c>
    </row>
    <row r="21">
      <c r="A21" s="9" t="s">
        <v>29</v>
      </c>
      <c r="B21" s="18">
        <v>1.191</v>
      </c>
      <c r="C21" s="19">
        <v>1.104</v>
      </c>
      <c r="E21" s="77" t="s">
        <v>74</v>
      </c>
      <c r="F21" s="59">
        <f t="shared" ref="F21:G21" si="5">F20*F22</f>
        <v>108.1862574</v>
      </c>
      <c r="G21" s="80">
        <f t="shared" si="5"/>
        <v>105.8474131</v>
      </c>
    </row>
    <row r="22">
      <c r="A22" s="9" t="s">
        <v>31</v>
      </c>
      <c r="B22" s="18">
        <v>1.135</v>
      </c>
      <c r="C22" s="19">
        <v>1.011</v>
      </c>
      <c r="E22" s="77" t="s">
        <v>12</v>
      </c>
      <c r="F22" s="78">
        <v>89.889</v>
      </c>
      <c r="G22" s="79">
        <v>89.833</v>
      </c>
    </row>
    <row r="23">
      <c r="A23" s="9" t="s">
        <v>39</v>
      </c>
      <c r="B23" s="18">
        <v>1.013</v>
      </c>
      <c r="C23" s="19">
        <v>0.94</v>
      </c>
      <c r="E23" s="81" t="s">
        <v>84</v>
      </c>
      <c r="F23" s="123">
        <f>average(F21:G21) - average(F22:G22)</f>
        <v>17.15583524</v>
      </c>
      <c r="G23" s="73"/>
      <c r="H23" s="124">
        <f>89.833+F23</f>
        <v>106.9888352</v>
      </c>
    </row>
    <row r="24">
      <c r="A24" s="9" t="s">
        <v>41</v>
      </c>
      <c r="B24" s="18">
        <v>1.08</v>
      </c>
      <c r="C24" s="19">
        <v>1.016</v>
      </c>
      <c r="E24" s="1"/>
      <c r="F24" s="1"/>
      <c r="G24" s="1"/>
    </row>
    <row r="25">
      <c r="A25" s="9" t="s">
        <v>42</v>
      </c>
      <c r="B25" s="18">
        <v>1.124</v>
      </c>
      <c r="C25" s="19">
        <v>1.137</v>
      </c>
      <c r="E25" s="72" t="s">
        <v>167</v>
      </c>
      <c r="F25" s="67"/>
      <c r="G25" s="73"/>
    </row>
    <row r="26">
      <c r="A26" s="9" t="s">
        <v>65</v>
      </c>
      <c r="B26" s="28"/>
      <c r="C26" s="29"/>
      <c r="E26" s="77" t="s">
        <v>133</v>
      </c>
      <c r="F26" s="10">
        <v>1.0</v>
      </c>
      <c r="G26" s="19">
        <v>2.0</v>
      </c>
    </row>
    <row r="27">
      <c r="A27" s="9" t="s">
        <v>70</v>
      </c>
      <c r="B27" s="18">
        <v>1.208</v>
      </c>
      <c r="C27" s="29"/>
      <c r="E27" s="77" t="s">
        <v>12</v>
      </c>
      <c r="F27" s="78">
        <v>89.889</v>
      </c>
      <c r="G27" s="79">
        <v>89.833</v>
      </c>
    </row>
    <row r="28">
      <c r="A28" s="9" t="s">
        <v>71</v>
      </c>
      <c r="B28" s="18">
        <v>0.946</v>
      </c>
      <c r="C28" s="19">
        <v>1.038</v>
      </c>
      <c r="E28" s="77" t="s">
        <v>74</v>
      </c>
      <c r="F28" s="59">
        <f t="shared" ref="F28:G28" si="6">F17+(F19*F16)</f>
        <v>1.20355391</v>
      </c>
      <c r="G28" s="80">
        <f t="shared" si="6"/>
        <v>1.17826871</v>
      </c>
    </row>
    <row r="29">
      <c r="A29" s="9" t="s">
        <v>72</v>
      </c>
      <c r="B29" s="18">
        <v>1.08</v>
      </c>
      <c r="C29" s="19">
        <v>1.011</v>
      </c>
      <c r="E29" s="77" t="s">
        <v>168</v>
      </c>
      <c r="F29" s="59">
        <v>1.2035539100078512</v>
      </c>
      <c r="G29" s="125">
        <v>1.1782687104563532</v>
      </c>
    </row>
    <row r="30">
      <c r="A30" s="9" t="s">
        <v>73</v>
      </c>
      <c r="B30" s="18">
        <v>1.102</v>
      </c>
      <c r="C30" s="19">
        <v>1.033</v>
      </c>
      <c r="E30" s="81" t="s">
        <v>84</v>
      </c>
      <c r="F30" s="123">
        <f>average(F29:G29)</f>
        <v>1.19091131</v>
      </c>
      <c r="G30" s="73"/>
    </row>
    <row r="31">
      <c r="A31" s="50" t="s">
        <v>82</v>
      </c>
      <c r="B31" s="18">
        <v>1.041</v>
      </c>
      <c r="C31" s="19">
        <v>0.989</v>
      </c>
    </row>
    <row r="32">
      <c r="A32" s="9" t="s">
        <v>86</v>
      </c>
      <c r="B32" s="93">
        <v>0.974</v>
      </c>
      <c r="C32" s="76">
        <v>1.012</v>
      </c>
    </row>
    <row r="33">
      <c r="A33" s="9" t="s">
        <v>88</v>
      </c>
      <c r="B33" s="18">
        <v>0.935</v>
      </c>
      <c r="C33" s="19">
        <v>1.121</v>
      </c>
    </row>
    <row r="34">
      <c r="A34" s="9" t="s">
        <v>89</v>
      </c>
      <c r="B34" s="18">
        <v>0.974</v>
      </c>
      <c r="C34" s="19">
        <v>1.145</v>
      </c>
    </row>
    <row r="35">
      <c r="A35" s="9" t="s">
        <v>90</v>
      </c>
      <c r="B35" s="18">
        <v>0.952</v>
      </c>
      <c r="C35" s="19">
        <v>0.954</v>
      </c>
    </row>
    <row r="36">
      <c r="A36" s="9" t="s">
        <v>91</v>
      </c>
      <c r="B36" s="41"/>
      <c r="C36" s="42"/>
    </row>
    <row r="37">
      <c r="A37" s="9" t="s">
        <v>92</v>
      </c>
      <c r="B37" s="18">
        <v>1.101</v>
      </c>
      <c r="C37" s="19">
        <v>1.295</v>
      </c>
    </row>
    <row r="38">
      <c r="A38" s="9" t="s">
        <v>93</v>
      </c>
      <c r="B38" s="18">
        <v>1.096</v>
      </c>
      <c r="C38" s="19">
        <v>1.133</v>
      </c>
    </row>
    <row r="39">
      <c r="A39" s="9" t="s">
        <v>94</v>
      </c>
      <c r="B39" s="18">
        <v>1.03</v>
      </c>
      <c r="C39" s="19">
        <v>1.064</v>
      </c>
    </row>
    <row r="40">
      <c r="A40" s="9" t="s">
        <v>95</v>
      </c>
      <c r="B40" s="18">
        <v>0.958</v>
      </c>
      <c r="C40" s="19">
        <v>0.954</v>
      </c>
    </row>
    <row r="41">
      <c r="A41" s="9" t="s">
        <v>96</v>
      </c>
      <c r="B41" s="18">
        <v>1.079</v>
      </c>
      <c r="C41" s="19">
        <v>1.15</v>
      </c>
    </row>
    <row r="42">
      <c r="A42" s="9" t="s">
        <v>97</v>
      </c>
      <c r="B42" s="18">
        <v>1.057</v>
      </c>
      <c r="C42" s="19">
        <v>1.052</v>
      </c>
    </row>
    <row r="43">
      <c r="A43" s="9" t="s">
        <v>98</v>
      </c>
      <c r="B43" s="18">
        <v>0.902</v>
      </c>
      <c r="C43" s="19">
        <v>0.925</v>
      </c>
    </row>
    <row r="44">
      <c r="A44" s="9" t="s">
        <v>99</v>
      </c>
      <c r="B44" s="18">
        <v>1.007</v>
      </c>
      <c r="C44" s="19">
        <v>1.133</v>
      </c>
    </row>
    <row r="45">
      <c r="A45" s="9" t="s">
        <v>100</v>
      </c>
      <c r="B45" s="18">
        <v>0.863</v>
      </c>
      <c r="C45" s="19">
        <v>0.948</v>
      </c>
    </row>
    <row r="46">
      <c r="A46" s="9" t="s">
        <v>101</v>
      </c>
      <c r="B46" s="18">
        <v>0.924</v>
      </c>
      <c r="C46" s="19">
        <v>1.075</v>
      </c>
    </row>
    <row r="47">
      <c r="A47" s="9" t="s">
        <v>102</v>
      </c>
      <c r="B47" s="18">
        <v>0.991</v>
      </c>
      <c r="C47" s="19">
        <v>1.035</v>
      </c>
    </row>
    <row r="48">
      <c r="A48" s="9" t="s">
        <v>103</v>
      </c>
      <c r="B48" s="18">
        <v>0.991</v>
      </c>
      <c r="C48" s="19">
        <v>0.994</v>
      </c>
    </row>
    <row r="49">
      <c r="A49" s="9" t="s">
        <v>104</v>
      </c>
      <c r="B49" s="53">
        <v>0.919</v>
      </c>
      <c r="C49" s="48">
        <v>1.017</v>
      </c>
    </row>
    <row r="50">
      <c r="A50" s="25" t="s">
        <v>105</v>
      </c>
      <c r="B50" s="18">
        <v>1.117</v>
      </c>
      <c r="C50" s="19">
        <v>1.093</v>
      </c>
    </row>
    <row r="51">
      <c r="A51" s="9" t="s">
        <v>106</v>
      </c>
      <c r="B51" s="18">
        <v>0.989</v>
      </c>
      <c r="C51" s="19">
        <v>0.984</v>
      </c>
    </row>
    <row r="52">
      <c r="A52" s="9" t="s">
        <v>107</v>
      </c>
      <c r="B52" s="18">
        <v>1.022</v>
      </c>
      <c r="C52" s="19">
        <v>1.027</v>
      </c>
    </row>
    <row r="53">
      <c r="A53" s="9" t="s">
        <v>108</v>
      </c>
      <c r="B53" s="18">
        <v>1.034</v>
      </c>
      <c r="C53" s="19">
        <v>1.027</v>
      </c>
    </row>
    <row r="54">
      <c r="A54" s="9" t="s">
        <v>109</v>
      </c>
      <c r="B54" s="18">
        <v>1.279</v>
      </c>
      <c r="C54" s="19">
        <v>1.197</v>
      </c>
    </row>
    <row r="55">
      <c r="A55" s="9" t="s">
        <v>110</v>
      </c>
      <c r="B55" s="18">
        <v>0.922</v>
      </c>
      <c r="C55" s="19">
        <v>0.951</v>
      </c>
    </row>
    <row r="56">
      <c r="A56" s="9" t="s">
        <v>111</v>
      </c>
      <c r="B56" s="18">
        <v>0.994</v>
      </c>
      <c r="C56" s="19">
        <v>0.995</v>
      </c>
    </row>
    <row r="57">
      <c r="A57" s="9" t="s">
        <v>112</v>
      </c>
      <c r="B57" s="18">
        <v>1.011</v>
      </c>
      <c r="C57" s="19">
        <v>1.022</v>
      </c>
    </row>
    <row r="58">
      <c r="A58" s="9" t="s">
        <v>113</v>
      </c>
      <c r="B58" s="18">
        <v>1.101</v>
      </c>
      <c r="C58" s="19">
        <v>1.087</v>
      </c>
    </row>
    <row r="59">
      <c r="A59" s="9" t="s">
        <v>114</v>
      </c>
      <c r="B59" s="18">
        <v>1.095</v>
      </c>
      <c r="C59" s="19">
        <v>1.087</v>
      </c>
    </row>
    <row r="60">
      <c r="A60" s="9" t="s">
        <v>115</v>
      </c>
      <c r="B60" s="18">
        <v>1.095</v>
      </c>
      <c r="C60" s="19">
        <v>1.066</v>
      </c>
    </row>
    <row r="61">
      <c r="A61" s="9" t="s">
        <v>116</v>
      </c>
      <c r="B61" s="18">
        <v>1.117</v>
      </c>
      <c r="C61" s="19">
        <v>1.016</v>
      </c>
    </row>
    <row r="62">
      <c r="A62" s="9" t="s">
        <v>117</v>
      </c>
      <c r="B62" s="18">
        <v>1.0</v>
      </c>
      <c r="C62" s="19">
        <v>1.0</v>
      </c>
    </row>
    <row r="63">
      <c r="A63" s="9" t="s">
        <v>118</v>
      </c>
      <c r="B63" s="18">
        <v>1.101</v>
      </c>
      <c r="C63" s="19">
        <v>1.071</v>
      </c>
    </row>
    <row r="64">
      <c r="A64" s="9" t="s">
        <v>119</v>
      </c>
      <c r="B64" s="18">
        <v>1.201</v>
      </c>
      <c r="C64" s="19">
        <v>1.175</v>
      </c>
    </row>
    <row r="65">
      <c r="A65" s="9" t="s">
        <v>120</v>
      </c>
      <c r="B65" s="18">
        <v>1.196</v>
      </c>
      <c r="C65" s="19">
        <v>1.18</v>
      </c>
    </row>
    <row r="66">
      <c r="A66" s="9" t="s">
        <v>121</v>
      </c>
      <c r="B66" s="18">
        <v>0.899</v>
      </c>
      <c r="C66" s="19">
        <v>0.88</v>
      </c>
    </row>
    <row r="67">
      <c r="A67" s="46" t="s">
        <v>122</v>
      </c>
      <c r="B67" s="53">
        <v>0.939</v>
      </c>
      <c r="C67" s="48">
        <v>0.956</v>
      </c>
    </row>
  </sheetData>
  <mergeCells count="15">
    <mergeCell ref="G10:H10"/>
    <mergeCell ref="A11:E11"/>
    <mergeCell ref="G11:H11"/>
    <mergeCell ref="A13:G13"/>
    <mergeCell ref="E14:G14"/>
    <mergeCell ref="F23:G23"/>
    <mergeCell ref="E25:G25"/>
    <mergeCell ref="F30:G30"/>
    <mergeCell ref="A1:F1"/>
    <mergeCell ref="G3:H3"/>
    <mergeCell ref="G4:H4"/>
    <mergeCell ref="A5:E5"/>
    <mergeCell ref="G5:H5"/>
    <mergeCell ref="A7:F7"/>
    <mergeCell ref="G9:H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4.43"/>
    <col customWidth="1" min="8" max="8" width="16.86"/>
  </cols>
  <sheetData>
    <row r="1">
      <c r="A1" s="57" t="s">
        <v>124</v>
      </c>
    </row>
    <row r="2">
      <c r="A2" s="60" t="s">
        <v>125</v>
      </c>
      <c r="B2" s="61" t="s">
        <v>13</v>
      </c>
      <c r="C2" s="62"/>
      <c r="D2" s="61" t="s">
        <v>126</v>
      </c>
      <c r="E2" s="11"/>
    </row>
    <row r="3">
      <c r="A3" s="63">
        <v>1.0</v>
      </c>
      <c r="B3" s="64">
        <v>89.889</v>
      </c>
      <c r="D3" s="64">
        <v>17.361</v>
      </c>
      <c r="E3" s="65"/>
    </row>
    <row r="4">
      <c r="A4" s="63">
        <v>2.0</v>
      </c>
      <c r="B4" s="64">
        <v>89.833</v>
      </c>
      <c r="D4" s="64">
        <v>17.942</v>
      </c>
      <c r="E4" s="65"/>
    </row>
    <row r="5">
      <c r="A5" s="66" t="s">
        <v>127</v>
      </c>
      <c r="B5" s="67"/>
      <c r="C5" s="67"/>
      <c r="D5" s="67"/>
      <c r="E5" s="68">
        <v>17.651</v>
      </c>
    </row>
    <row r="7">
      <c r="A7" s="69" t="s">
        <v>128</v>
      </c>
    </row>
    <row r="8">
      <c r="A8" s="60" t="s">
        <v>125</v>
      </c>
      <c r="B8" s="61" t="s">
        <v>13</v>
      </c>
      <c r="C8" s="62"/>
      <c r="D8" s="61" t="s">
        <v>126</v>
      </c>
      <c r="E8" s="11"/>
    </row>
    <row r="9">
      <c r="A9" s="63" t="s">
        <v>129</v>
      </c>
      <c r="B9" s="64">
        <v>89.889</v>
      </c>
      <c r="D9" s="64">
        <v>17.361</v>
      </c>
      <c r="E9" s="65"/>
    </row>
    <row r="10">
      <c r="A10" s="63" t="s">
        <v>130</v>
      </c>
      <c r="B10" s="64">
        <v>89.833</v>
      </c>
      <c r="D10" s="64">
        <v>17.942</v>
      </c>
      <c r="E10" s="65"/>
    </row>
    <row r="11">
      <c r="A11" s="66" t="s">
        <v>127</v>
      </c>
      <c r="B11" s="67"/>
      <c r="C11" s="67"/>
      <c r="D11" s="67"/>
      <c r="E11" s="68">
        <v>17.651</v>
      </c>
    </row>
    <row r="12">
      <c r="B12" s="118"/>
      <c r="C12" s="118"/>
      <c r="D12" s="118"/>
      <c r="E12" s="118"/>
      <c r="F12" s="118"/>
    </row>
    <row r="13">
      <c r="A13" s="57" t="s">
        <v>131</v>
      </c>
      <c r="K13" s="59"/>
    </row>
    <row r="14">
      <c r="A14" s="17"/>
      <c r="B14" s="96" t="s">
        <v>5</v>
      </c>
      <c r="D14" s="96" t="s">
        <v>2</v>
      </c>
      <c r="F14" s="72" t="s">
        <v>132</v>
      </c>
      <c r="G14" s="67"/>
      <c r="H14" s="73"/>
    </row>
    <row r="15">
      <c r="A15" s="25" t="s">
        <v>19</v>
      </c>
      <c r="B15" s="93">
        <v>1.169</v>
      </c>
      <c r="C15" s="76">
        <v>1.022</v>
      </c>
      <c r="D15" s="26">
        <v>105.0</v>
      </c>
      <c r="E15" s="27">
        <v>93.5</v>
      </c>
      <c r="F15" s="74" t="s">
        <v>133</v>
      </c>
      <c r="G15" s="75">
        <v>1.0</v>
      </c>
      <c r="H15" s="76">
        <v>2.0</v>
      </c>
    </row>
    <row r="16">
      <c r="A16" s="9" t="s">
        <v>22</v>
      </c>
      <c r="B16" s="18">
        <v>1.191</v>
      </c>
      <c r="C16" s="19">
        <v>0.956</v>
      </c>
      <c r="D16" s="18">
        <v>107.0</v>
      </c>
      <c r="E16" s="19">
        <v>87.5</v>
      </c>
      <c r="F16" s="77" t="s">
        <v>12</v>
      </c>
      <c r="G16" s="78">
        <v>89.889</v>
      </c>
      <c r="H16" s="79">
        <v>89.833</v>
      </c>
    </row>
    <row r="17">
      <c r="A17" s="9" t="s">
        <v>23</v>
      </c>
      <c r="B17" s="18">
        <v>1.019</v>
      </c>
      <c r="C17" s="19">
        <v>0.945</v>
      </c>
      <c r="D17" s="18">
        <v>91.5</v>
      </c>
      <c r="E17" s="19">
        <v>86.5</v>
      </c>
      <c r="F17" s="77" t="s">
        <v>74</v>
      </c>
      <c r="G17" s="59">
        <f t="shared" ref="G17:H17" si="1">PERCENTILE(D15:D68, 0.95)</f>
        <v>107.25</v>
      </c>
      <c r="H17" s="80">
        <f t="shared" si="1"/>
        <v>107.775</v>
      </c>
    </row>
    <row r="18">
      <c r="A18" s="9" t="s">
        <v>24</v>
      </c>
      <c r="B18" s="18">
        <v>0.974</v>
      </c>
      <c r="C18" s="19">
        <v>1.0</v>
      </c>
      <c r="D18" s="18">
        <v>87.5</v>
      </c>
      <c r="E18" s="19">
        <v>91.5</v>
      </c>
      <c r="F18" s="77" t="s">
        <v>134</v>
      </c>
      <c r="G18" s="59">
        <f t="shared" ref="G18:H18" si="2">G17-G16</f>
        <v>17.361</v>
      </c>
      <c r="H18" s="80">
        <f t="shared" si="2"/>
        <v>17.942</v>
      </c>
    </row>
    <row r="19">
      <c r="A19" s="9" t="s">
        <v>25</v>
      </c>
      <c r="B19" s="18">
        <v>1.063</v>
      </c>
      <c r="C19" s="19">
        <v>1.077</v>
      </c>
      <c r="D19" s="18">
        <v>95.5</v>
      </c>
      <c r="E19" s="19">
        <v>98.5</v>
      </c>
      <c r="F19" s="81" t="s">
        <v>84</v>
      </c>
      <c r="G19" s="82">
        <f>average(G17:H17) - average(G16:H16)</f>
        <v>17.6515</v>
      </c>
      <c r="H19" s="73"/>
    </row>
    <row r="20">
      <c r="A20" s="9" t="s">
        <v>26</v>
      </c>
      <c r="B20" s="18">
        <v>1.119</v>
      </c>
      <c r="C20" s="19">
        <v>0.967</v>
      </c>
      <c r="D20" s="18">
        <v>100.5</v>
      </c>
      <c r="E20" s="19">
        <v>88.5</v>
      </c>
      <c r="F20" s="1"/>
      <c r="G20" s="126">
        <f>89.833+G19</f>
        <v>107.4845</v>
      </c>
    </row>
    <row r="21">
      <c r="A21" s="9" t="s">
        <v>27</v>
      </c>
      <c r="B21" s="28"/>
      <c r="C21" s="29"/>
      <c r="D21" s="28"/>
      <c r="E21" s="29"/>
    </row>
    <row r="22">
      <c r="A22" s="9" t="s">
        <v>29</v>
      </c>
      <c r="B22" s="18">
        <v>1.191</v>
      </c>
      <c r="C22" s="19">
        <v>1.104</v>
      </c>
      <c r="D22" s="18">
        <v>107.0</v>
      </c>
      <c r="E22" s="19">
        <v>101.0</v>
      </c>
    </row>
    <row r="23">
      <c r="A23" s="9" t="s">
        <v>31</v>
      </c>
      <c r="B23" s="18">
        <v>1.135</v>
      </c>
      <c r="C23" s="19">
        <v>1.011</v>
      </c>
      <c r="D23" s="18">
        <v>102.0</v>
      </c>
      <c r="E23" s="19">
        <v>92.5</v>
      </c>
      <c r="F23" s="72" t="s">
        <v>147</v>
      </c>
      <c r="G23" s="67"/>
      <c r="H23" s="73"/>
    </row>
    <row r="24">
      <c r="A24" s="9" t="s">
        <v>39</v>
      </c>
      <c r="B24" s="18">
        <v>1.013</v>
      </c>
      <c r="C24" s="19">
        <v>0.94</v>
      </c>
      <c r="D24" s="18">
        <v>91.0</v>
      </c>
      <c r="E24" s="19">
        <v>86.0</v>
      </c>
      <c r="F24" s="77" t="s">
        <v>169</v>
      </c>
      <c r="G24" s="59">
        <f t="shared" ref="G24:H24" si="3">PERCENTILE(B15:B68, 0.95)</f>
        <v>1.1985</v>
      </c>
      <c r="H24" s="80">
        <f t="shared" si="3"/>
        <v>1.17775</v>
      </c>
    </row>
    <row r="25">
      <c r="A25" s="9" t="s">
        <v>41</v>
      </c>
      <c r="B25" s="18">
        <v>1.08</v>
      </c>
      <c r="C25" s="19">
        <v>1.016</v>
      </c>
      <c r="D25" s="18">
        <v>97.0</v>
      </c>
      <c r="E25" s="19">
        <v>93.0</v>
      </c>
      <c r="F25" s="77" t="s">
        <v>170</v>
      </c>
      <c r="G25" s="59">
        <f t="shared" ref="G25:H25" si="4">G24</f>
        <v>1.1985</v>
      </c>
      <c r="H25" s="80">
        <f t="shared" si="4"/>
        <v>1.17775</v>
      </c>
    </row>
    <row r="26">
      <c r="A26" s="9" t="s">
        <v>42</v>
      </c>
      <c r="B26" s="18">
        <v>1.124</v>
      </c>
      <c r="C26" s="19">
        <v>1.137</v>
      </c>
      <c r="D26" s="18">
        <v>101.0</v>
      </c>
      <c r="E26" s="19">
        <v>104.0</v>
      </c>
      <c r="F26" s="81" t="s">
        <v>150</v>
      </c>
      <c r="G26" s="82">
        <f>AVERAGE(G25:H25)</f>
        <v>1.188125</v>
      </c>
      <c r="H26" s="73"/>
    </row>
    <row r="27">
      <c r="A27" s="9" t="s">
        <v>65</v>
      </c>
      <c r="B27" s="28"/>
      <c r="C27" s="29"/>
      <c r="D27" s="28"/>
      <c r="E27" s="29"/>
    </row>
    <row r="28">
      <c r="A28" s="9" t="s">
        <v>70</v>
      </c>
      <c r="B28" s="18">
        <v>1.208</v>
      </c>
      <c r="C28" s="29"/>
      <c r="D28" s="18">
        <v>108.5</v>
      </c>
      <c r="E28" s="29"/>
    </row>
    <row r="29">
      <c r="A29" s="9" t="s">
        <v>71</v>
      </c>
      <c r="B29" s="18">
        <v>0.946</v>
      </c>
      <c r="C29" s="19">
        <v>1.038</v>
      </c>
      <c r="D29" s="18">
        <v>85.0</v>
      </c>
      <c r="E29" s="19">
        <v>95.0</v>
      </c>
    </row>
    <row r="30">
      <c r="A30" s="9" t="s">
        <v>72</v>
      </c>
      <c r="B30" s="18">
        <v>1.08</v>
      </c>
      <c r="C30" s="19">
        <v>1.011</v>
      </c>
      <c r="D30" s="18">
        <v>97.0</v>
      </c>
      <c r="E30" s="19">
        <v>92.5</v>
      </c>
    </row>
    <row r="31">
      <c r="A31" s="9" t="s">
        <v>73</v>
      </c>
      <c r="B31" s="18">
        <v>1.102</v>
      </c>
      <c r="C31" s="19">
        <v>1.033</v>
      </c>
      <c r="D31" s="18">
        <v>99.0</v>
      </c>
      <c r="E31" s="19">
        <v>94.5</v>
      </c>
    </row>
    <row r="32">
      <c r="A32" s="50" t="s">
        <v>82</v>
      </c>
      <c r="B32" s="18">
        <v>1.041</v>
      </c>
      <c r="C32" s="19">
        <v>0.989</v>
      </c>
      <c r="D32" s="51">
        <v>93.5</v>
      </c>
      <c r="E32" s="55">
        <v>90.5</v>
      </c>
    </row>
    <row r="33">
      <c r="A33" s="9" t="s">
        <v>86</v>
      </c>
      <c r="B33" s="93">
        <v>0.974</v>
      </c>
      <c r="C33" s="76">
        <v>1.012</v>
      </c>
      <c r="D33" s="18">
        <v>88.0</v>
      </c>
      <c r="E33" s="19">
        <v>87.5</v>
      </c>
    </row>
    <row r="34">
      <c r="A34" s="9" t="s">
        <v>88</v>
      </c>
      <c r="B34" s="18">
        <v>0.935</v>
      </c>
      <c r="C34" s="19">
        <v>1.121</v>
      </c>
      <c r="D34" s="18">
        <v>84.5</v>
      </c>
      <c r="E34" s="19">
        <v>97.0</v>
      </c>
    </row>
    <row r="35">
      <c r="A35" s="9" t="s">
        <v>89</v>
      </c>
      <c r="B35" s="18">
        <v>0.974</v>
      </c>
      <c r="C35" s="19">
        <v>1.145</v>
      </c>
      <c r="D35" s="18">
        <v>88.0</v>
      </c>
      <c r="E35" s="19">
        <v>99.0</v>
      </c>
    </row>
    <row r="36">
      <c r="A36" s="9" t="s">
        <v>90</v>
      </c>
      <c r="B36" s="18">
        <v>0.952</v>
      </c>
      <c r="C36" s="19">
        <v>0.954</v>
      </c>
      <c r="D36" s="18">
        <v>86.0</v>
      </c>
      <c r="E36" s="19">
        <v>82.5</v>
      </c>
    </row>
    <row r="37">
      <c r="A37" s="9" t="s">
        <v>91</v>
      </c>
      <c r="B37" s="41"/>
      <c r="C37" s="42"/>
      <c r="D37" s="28"/>
      <c r="E37" s="83"/>
    </row>
    <row r="38">
      <c r="A38" s="9" t="s">
        <v>92</v>
      </c>
      <c r="B38" s="18">
        <v>1.101</v>
      </c>
      <c r="C38" s="19">
        <v>1.295</v>
      </c>
      <c r="D38" s="18">
        <v>99.5</v>
      </c>
      <c r="E38" s="19">
        <v>112.0</v>
      </c>
    </row>
    <row r="39">
      <c r="A39" s="9" t="s">
        <v>93</v>
      </c>
      <c r="B39" s="18">
        <v>1.096</v>
      </c>
      <c r="C39" s="19">
        <v>1.133</v>
      </c>
      <c r="D39" s="18">
        <v>99.0</v>
      </c>
      <c r="E39" s="19">
        <v>98.0</v>
      </c>
    </row>
    <row r="40">
      <c r="A40" s="9" t="s">
        <v>94</v>
      </c>
      <c r="B40" s="18">
        <v>1.03</v>
      </c>
      <c r="C40" s="19">
        <v>1.064</v>
      </c>
      <c r="D40" s="18">
        <v>93.0</v>
      </c>
      <c r="E40" s="19">
        <v>92.0</v>
      </c>
    </row>
    <row r="41">
      <c r="A41" s="9" t="s">
        <v>95</v>
      </c>
      <c r="B41" s="18">
        <v>0.958</v>
      </c>
      <c r="C41" s="19">
        <v>0.954</v>
      </c>
      <c r="D41" s="18">
        <v>86.5</v>
      </c>
      <c r="E41" s="19">
        <v>82.5</v>
      </c>
    </row>
    <row r="42">
      <c r="A42" s="9" t="s">
        <v>96</v>
      </c>
      <c r="B42" s="18">
        <v>1.079</v>
      </c>
      <c r="C42" s="19">
        <v>1.15</v>
      </c>
      <c r="D42" s="18">
        <v>97.5</v>
      </c>
      <c r="E42" s="19">
        <v>99.5</v>
      </c>
    </row>
    <row r="43">
      <c r="A43" s="9" t="s">
        <v>97</v>
      </c>
      <c r="B43" s="18">
        <v>1.057</v>
      </c>
      <c r="C43" s="19">
        <v>1.052</v>
      </c>
      <c r="D43" s="18">
        <v>95.5</v>
      </c>
      <c r="E43" s="19">
        <v>91.0</v>
      </c>
    </row>
    <row r="44">
      <c r="A44" s="9" t="s">
        <v>98</v>
      </c>
      <c r="B44" s="18">
        <v>0.902</v>
      </c>
      <c r="C44" s="19">
        <v>0.925</v>
      </c>
      <c r="D44" s="18">
        <v>81.5</v>
      </c>
      <c r="E44" s="19">
        <v>80.0</v>
      </c>
    </row>
    <row r="45">
      <c r="A45" s="9" t="s">
        <v>99</v>
      </c>
      <c r="B45" s="18">
        <v>1.007</v>
      </c>
      <c r="C45" s="19">
        <v>1.133</v>
      </c>
      <c r="D45" s="18">
        <v>91.0</v>
      </c>
      <c r="E45" s="19">
        <v>98.0</v>
      </c>
    </row>
    <row r="46">
      <c r="A46" s="9" t="s">
        <v>100</v>
      </c>
      <c r="B46" s="18">
        <v>0.863</v>
      </c>
      <c r="C46" s="19">
        <v>0.948</v>
      </c>
      <c r="D46" s="18">
        <v>78.0</v>
      </c>
      <c r="E46" s="19">
        <v>82.0</v>
      </c>
    </row>
    <row r="47">
      <c r="A47" s="9" t="s">
        <v>101</v>
      </c>
      <c r="B47" s="18">
        <v>0.924</v>
      </c>
      <c r="C47" s="19">
        <v>1.075</v>
      </c>
      <c r="D47" s="18">
        <v>83.5</v>
      </c>
      <c r="E47" s="19">
        <v>93.0</v>
      </c>
    </row>
    <row r="48">
      <c r="A48" s="9" t="s">
        <v>102</v>
      </c>
      <c r="B48" s="18">
        <v>0.991</v>
      </c>
      <c r="C48" s="19">
        <v>1.035</v>
      </c>
      <c r="D48" s="18">
        <v>89.5</v>
      </c>
      <c r="E48" s="19">
        <v>89.5</v>
      </c>
    </row>
    <row r="49">
      <c r="A49" s="9" t="s">
        <v>103</v>
      </c>
      <c r="B49" s="18">
        <v>0.991</v>
      </c>
      <c r="C49" s="19">
        <v>0.994</v>
      </c>
      <c r="D49" s="18">
        <v>89.5</v>
      </c>
      <c r="E49" s="19">
        <v>86.0</v>
      </c>
    </row>
    <row r="50">
      <c r="A50" s="9" t="s">
        <v>104</v>
      </c>
      <c r="B50" s="53">
        <v>0.919</v>
      </c>
      <c r="C50" s="48">
        <v>1.017</v>
      </c>
      <c r="D50" s="18">
        <v>83.0</v>
      </c>
      <c r="E50" s="19">
        <v>88.0</v>
      </c>
    </row>
    <row r="51">
      <c r="A51" s="25" t="s">
        <v>105</v>
      </c>
      <c r="B51" s="18">
        <v>1.117</v>
      </c>
      <c r="C51" s="19">
        <v>1.093</v>
      </c>
      <c r="D51" s="26">
        <v>100.0</v>
      </c>
      <c r="E51" s="27">
        <v>100.0</v>
      </c>
    </row>
    <row r="52">
      <c r="A52" s="9" t="s">
        <v>106</v>
      </c>
      <c r="B52" s="18">
        <v>0.989</v>
      </c>
      <c r="C52" s="19">
        <v>0.984</v>
      </c>
      <c r="D52" s="18">
        <v>88.5</v>
      </c>
      <c r="E52" s="19">
        <v>90.0</v>
      </c>
    </row>
    <row r="53">
      <c r="A53" s="9" t="s">
        <v>107</v>
      </c>
      <c r="B53" s="18">
        <v>1.022</v>
      </c>
      <c r="C53" s="19">
        <v>1.027</v>
      </c>
      <c r="D53" s="18">
        <v>91.5</v>
      </c>
      <c r="E53" s="19">
        <v>94.0</v>
      </c>
    </row>
    <row r="54">
      <c r="A54" s="9" t="s">
        <v>108</v>
      </c>
      <c r="B54" s="18">
        <v>1.034</v>
      </c>
      <c r="C54" s="19">
        <v>1.027</v>
      </c>
      <c r="D54" s="18">
        <v>92.5</v>
      </c>
      <c r="E54" s="19">
        <v>94.0</v>
      </c>
    </row>
    <row r="55">
      <c r="A55" s="9" t="s">
        <v>109</v>
      </c>
      <c r="B55" s="18">
        <v>1.279</v>
      </c>
      <c r="C55" s="19">
        <v>1.197</v>
      </c>
      <c r="D55" s="18">
        <v>114.5</v>
      </c>
      <c r="E55" s="19">
        <v>109.5</v>
      </c>
    </row>
    <row r="56">
      <c r="A56" s="9" t="s">
        <v>110</v>
      </c>
      <c r="B56" s="18">
        <v>0.922</v>
      </c>
      <c r="C56" s="19">
        <v>0.951</v>
      </c>
      <c r="D56" s="18">
        <v>82.5</v>
      </c>
      <c r="E56" s="19">
        <v>87.0</v>
      </c>
    </row>
    <row r="57">
      <c r="A57" s="9" t="s">
        <v>111</v>
      </c>
      <c r="B57" s="18">
        <v>0.994</v>
      </c>
      <c r="C57" s="19">
        <v>0.995</v>
      </c>
      <c r="D57" s="18">
        <v>89.0</v>
      </c>
      <c r="E57" s="19">
        <v>91.0</v>
      </c>
    </row>
    <row r="58">
      <c r="A58" s="9" t="s">
        <v>112</v>
      </c>
      <c r="B58" s="18">
        <v>1.011</v>
      </c>
      <c r="C58" s="19">
        <v>1.022</v>
      </c>
      <c r="D58" s="18">
        <v>90.5</v>
      </c>
      <c r="E58" s="19">
        <v>93.5</v>
      </c>
    </row>
    <row r="59">
      <c r="A59" s="9" t="s">
        <v>113</v>
      </c>
      <c r="B59" s="18">
        <v>1.101</v>
      </c>
      <c r="C59" s="19">
        <v>1.087</v>
      </c>
      <c r="D59" s="18">
        <v>98.5</v>
      </c>
      <c r="E59" s="19">
        <v>99.5</v>
      </c>
    </row>
    <row r="60">
      <c r="A60" s="9" t="s">
        <v>114</v>
      </c>
      <c r="B60" s="18">
        <v>1.095</v>
      </c>
      <c r="C60" s="19">
        <v>1.087</v>
      </c>
      <c r="D60" s="18">
        <v>98.0</v>
      </c>
      <c r="E60" s="19">
        <v>99.5</v>
      </c>
    </row>
    <row r="61">
      <c r="A61" s="9" t="s">
        <v>115</v>
      </c>
      <c r="B61" s="18">
        <v>1.095</v>
      </c>
      <c r="C61" s="19">
        <v>1.066</v>
      </c>
      <c r="D61" s="18">
        <v>98.0</v>
      </c>
      <c r="E61" s="19">
        <v>97.5</v>
      </c>
    </row>
    <row r="62">
      <c r="A62" s="9" t="s">
        <v>116</v>
      </c>
      <c r="B62" s="18">
        <v>1.117</v>
      </c>
      <c r="C62" s="19">
        <v>1.016</v>
      </c>
      <c r="D62" s="18">
        <v>100.0</v>
      </c>
      <c r="E62" s="19">
        <v>93.0</v>
      </c>
    </row>
    <row r="63">
      <c r="A63" s="9" t="s">
        <v>117</v>
      </c>
      <c r="B63" s="18">
        <v>1.0</v>
      </c>
      <c r="C63" s="19">
        <v>1.0</v>
      </c>
      <c r="D63" s="18">
        <v>89.5</v>
      </c>
      <c r="E63" s="19">
        <v>91.5</v>
      </c>
    </row>
    <row r="64">
      <c r="A64" s="9" t="s">
        <v>118</v>
      </c>
      <c r="B64" s="18">
        <v>1.101</v>
      </c>
      <c r="C64" s="19">
        <v>1.071</v>
      </c>
      <c r="D64" s="18">
        <v>98.5</v>
      </c>
      <c r="E64" s="19">
        <v>98.0</v>
      </c>
    </row>
    <row r="65">
      <c r="A65" s="9" t="s">
        <v>119</v>
      </c>
      <c r="B65" s="18">
        <v>1.201</v>
      </c>
      <c r="C65" s="19">
        <v>1.175</v>
      </c>
      <c r="D65" s="18">
        <v>107.5</v>
      </c>
      <c r="E65" s="19">
        <v>107.5</v>
      </c>
      <c r="J65" s="78"/>
    </row>
    <row r="66">
      <c r="A66" s="9" t="s">
        <v>120</v>
      </c>
      <c r="B66" s="18">
        <v>1.196</v>
      </c>
      <c r="C66" s="19">
        <v>1.18</v>
      </c>
      <c r="D66" s="18">
        <v>107.0</v>
      </c>
      <c r="E66" s="19">
        <v>108.0</v>
      </c>
      <c r="J66" s="78"/>
    </row>
    <row r="67">
      <c r="A67" s="9" t="s">
        <v>121</v>
      </c>
      <c r="B67" s="18">
        <v>0.899</v>
      </c>
      <c r="C67" s="19">
        <v>0.88</v>
      </c>
      <c r="D67" s="18">
        <v>80.5</v>
      </c>
      <c r="E67" s="19">
        <v>80.5</v>
      </c>
    </row>
    <row r="68">
      <c r="A68" s="46" t="s">
        <v>122</v>
      </c>
      <c r="B68" s="53">
        <v>0.939</v>
      </c>
      <c r="C68" s="48">
        <v>0.956</v>
      </c>
      <c r="D68" s="53">
        <v>84.0</v>
      </c>
      <c r="E68" s="48">
        <v>87.5</v>
      </c>
    </row>
  </sheetData>
  <mergeCells count="23">
    <mergeCell ref="A1:E1"/>
    <mergeCell ref="B2:C2"/>
    <mergeCell ref="D2:E2"/>
    <mergeCell ref="B3:C3"/>
    <mergeCell ref="D3:E3"/>
    <mergeCell ref="B4:C4"/>
    <mergeCell ref="D4:E4"/>
    <mergeCell ref="A5:D5"/>
    <mergeCell ref="A7:E7"/>
    <mergeCell ref="B8:C8"/>
    <mergeCell ref="D8:E8"/>
    <mergeCell ref="B9:C9"/>
    <mergeCell ref="D9:E9"/>
    <mergeCell ref="D10:E10"/>
    <mergeCell ref="F23:H23"/>
    <mergeCell ref="G26:H26"/>
    <mergeCell ref="B10:C10"/>
    <mergeCell ref="A11:D11"/>
    <mergeCell ref="A13:H13"/>
    <mergeCell ref="B14:C14"/>
    <mergeCell ref="D14:E14"/>
    <mergeCell ref="F14:H14"/>
    <mergeCell ref="G19:H19"/>
  </mergeCells>
  <conditionalFormatting sqref="E33:E50">
    <cfRule type="cellIs" dxfId="0" priority="1" operator="notBetween">
      <formula>115.4375</formula>
      <formula>68.9375</formula>
    </cfRule>
  </conditionalFormatting>
  <conditionalFormatting sqref="D51:D68">
    <cfRule type="cellIs" dxfId="0" priority="2" operator="notBetween">
      <formula>115.375</formula>
      <formula>73.375</formula>
    </cfRule>
  </conditionalFormatting>
  <conditionalFormatting sqref="E51:E68">
    <cfRule type="cellIs" dxfId="0" priority="3" operator="notBetween">
      <formula>112.0625</formula>
      <formula>78.5625</formula>
    </cfRule>
  </conditionalFormatting>
  <drawing r:id="rId1"/>
</worksheet>
</file>