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s jodas\Joven Investigador\Sistema de medición espectral\Medición Off line\Exps\Validación\"/>
    </mc:Choice>
  </mc:AlternateContent>
  <bookViews>
    <workbookView xWindow="0" yWindow="0" windowWidth="20490" windowHeight="8205"/>
  </bookViews>
  <sheets>
    <sheet name="Hoja1" sheetId="1" r:id="rId1"/>
    <sheet name="Hoja2" sheetId="2" r:id="rId2"/>
    <sheet name="Hoja3" sheetId="3" r:id="rId3"/>
  </sheets>
  <calcPr calcId="162913"/>
</workbook>
</file>

<file path=xl/calcChain.xml><?xml version="1.0" encoding="utf-8"?>
<calcChain xmlns="http://schemas.openxmlformats.org/spreadsheetml/2006/main">
  <c r="P82" i="1" l="1"/>
  <c r="P83" i="1"/>
  <c r="P84" i="1"/>
  <c r="P85" i="1"/>
  <c r="P81" i="1"/>
  <c r="S79" i="1"/>
  <c r="R79" i="1"/>
  <c r="Q79" i="1"/>
  <c r="P79" i="1"/>
  <c r="S78" i="1"/>
  <c r="R78" i="1"/>
  <c r="Q78" i="1"/>
  <c r="P78" i="1"/>
  <c r="O79" i="1"/>
  <c r="O78" i="1"/>
  <c r="N79" i="1"/>
  <c r="N78" i="1"/>
  <c r="AA74" i="1"/>
  <c r="R45" i="1" l="1"/>
  <c r="R44" i="1"/>
  <c r="P45" i="1" l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44" i="1"/>
  <c r="O45" i="1" l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44" i="1"/>
  <c r="L11" i="1" l="1"/>
  <c r="M11" i="1"/>
  <c r="K11" i="1"/>
  <c r="F71" i="1" l="1"/>
  <c r="F70" i="1"/>
  <c r="F67" i="1"/>
  <c r="F66" i="1"/>
  <c r="F63" i="1"/>
  <c r="F62" i="1"/>
  <c r="F59" i="1"/>
  <c r="F58" i="1"/>
  <c r="F55" i="1"/>
  <c r="F54" i="1"/>
  <c r="F47" i="1"/>
  <c r="F46" i="1"/>
  <c r="F51" i="1"/>
  <c r="F50" i="1"/>
  <c r="M98" i="1" l="1"/>
  <c r="P98" i="1" s="1"/>
  <c r="O91" i="1"/>
  <c r="N90" i="1"/>
  <c r="L97" i="1"/>
  <c r="M97" i="1"/>
  <c r="P97" i="1" s="1"/>
  <c r="K97" i="1"/>
  <c r="N97" i="1" s="1"/>
  <c r="L96" i="1"/>
  <c r="O96" i="1" s="1"/>
  <c r="M96" i="1"/>
  <c r="P96" i="1" s="1"/>
  <c r="L91" i="1"/>
  <c r="L92" i="1" s="1"/>
  <c r="O92" i="1" s="1"/>
  <c r="M91" i="1"/>
  <c r="P91" i="1" s="1"/>
  <c r="K91" i="1"/>
  <c r="K92" i="1" s="1"/>
  <c r="N92" i="1" s="1"/>
  <c r="K96" i="1"/>
  <c r="N96" i="1" s="1"/>
  <c r="L90" i="1"/>
  <c r="O90" i="1" s="1"/>
  <c r="M90" i="1"/>
  <c r="P90" i="1" s="1"/>
  <c r="K9" i="1"/>
  <c r="K90" i="1"/>
  <c r="M92" i="1" l="1"/>
  <c r="P92" i="1" s="1"/>
  <c r="L98" i="1"/>
  <c r="O98" i="1" s="1"/>
  <c r="K98" i="1"/>
  <c r="N98" i="1" s="1"/>
  <c r="N91" i="1"/>
  <c r="O97" i="1"/>
  <c r="K2" i="1" l="1"/>
  <c r="L41" i="1" l="1"/>
  <c r="M41" i="1"/>
  <c r="K41" i="1"/>
  <c r="L40" i="1"/>
  <c r="O40" i="1" s="1"/>
  <c r="M40" i="1"/>
  <c r="P40" i="1" s="1"/>
  <c r="K40" i="1"/>
  <c r="M35" i="1"/>
  <c r="L35" i="1"/>
  <c r="K35" i="1"/>
  <c r="M34" i="1"/>
  <c r="L34" i="1"/>
  <c r="O34" i="1" s="1"/>
  <c r="K34" i="1"/>
  <c r="L29" i="1"/>
  <c r="O29" i="1" s="1"/>
  <c r="M29" i="1"/>
  <c r="L25" i="1"/>
  <c r="M25" i="1"/>
  <c r="P25" i="1" s="1"/>
  <c r="L24" i="1"/>
  <c r="O24" i="1" s="1"/>
  <c r="M24" i="1"/>
  <c r="L19" i="1"/>
  <c r="M19" i="1"/>
  <c r="P19" i="1" s="1"/>
  <c r="K19" i="1"/>
  <c r="L18" i="1"/>
  <c r="O18" i="1" s="1"/>
  <c r="M18" i="1"/>
  <c r="P18" i="1" s="1"/>
  <c r="K18" i="1"/>
  <c r="P41" i="1"/>
  <c r="N40" i="1"/>
  <c r="P35" i="1"/>
  <c r="P34" i="1"/>
  <c r="M30" i="1"/>
  <c r="P30" i="1" s="1"/>
  <c r="L30" i="1"/>
  <c r="K30" i="1"/>
  <c r="N30" i="1" s="1"/>
  <c r="P29" i="1"/>
  <c r="K29" i="1"/>
  <c r="N25" i="1"/>
  <c r="K25" i="1"/>
  <c r="P24" i="1"/>
  <c r="K24" i="1"/>
  <c r="O10" i="1"/>
  <c r="N9" i="1"/>
  <c r="L10" i="1"/>
  <c r="M10" i="1"/>
  <c r="P10" i="1" s="1"/>
  <c r="K10" i="1"/>
  <c r="L9" i="1"/>
  <c r="M9" i="1"/>
  <c r="P9" i="1" s="1"/>
  <c r="M3" i="1" s="1"/>
  <c r="F8" i="1"/>
  <c r="F9" i="1"/>
  <c r="F10" i="1"/>
  <c r="F11" i="1"/>
  <c r="F12" i="1"/>
  <c r="F13" i="1"/>
  <c r="F7" i="1"/>
  <c r="I51" i="1"/>
  <c r="I49" i="1"/>
  <c r="I45" i="1"/>
  <c r="J51" i="1"/>
  <c r="J50" i="1"/>
  <c r="I50" i="1"/>
  <c r="J49" i="1"/>
  <c r="J48" i="1"/>
  <c r="I48" i="1"/>
  <c r="J47" i="1"/>
  <c r="I47" i="1"/>
  <c r="J46" i="1"/>
  <c r="I46" i="1"/>
  <c r="J45" i="1"/>
  <c r="N10" i="1" l="1"/>
  <c r="Q10" i="1"/>
  <c r="F75" i="1" s="1"/>
  <c r="R10" i="1"/>
  <c r="Q24" i="1"/>
  <c r="C77" i="1" s="1"/>
  <c r="R24" i="1"/>
  <c r="N34" i="1"/>
  <c r="R34" i="1"/>
  <c r="E79" i="1" s="1"/>
  <c r="Q34" i="1"/>
  <c r="C79" i="1" s="1"/>
  <c r="F23" i="1"/>
  <c r="F20" i="1"/>
  <c r="N41" i="1"/>
  <c r="R41" i="1"/>
  <c r="H80" i="1" s="1"/>
  <c r="Q41" i="1"/>
  <c r="O19" i="1"/>
  <c r="R29" i="1"/>
  <c r="E78" i="1" s="1"/>
  <c r="Q29" i="1"/>
  <c r="O30" i="1"/>
  <c r="F22" i="1"/>
  <c r="R40" i="1"/>
  <c r="Q40" i="1"/>
  <c r="C80" i="1" s="1"/>
  <c r="N18" i="1"/>
  <c r="Q18" i="1"/>
  <c r="R18" i="1"/>
  <c r="E76" i="1" s="1"/>
  <c r="N24" i="1"/>
  <c r="Q30" i="1"/>
  <c r="R30" i="1"/>
  <c r="O25" i="1"/>
  <c r="F21" i="1"/>
  <c r="O9" i="1"/>
  <c r="Q9" i="1"/>
  <c r="R9" i="1"/>
  <c r="E75" i="1" s="1"/>
  <c r="Q25" i="1"/>
  <c r="R25" i="1"/>
  <c r="N29" i="1"/>
  <c r="O35" i="1"/>
  <c r="N19" i="1"/>
  <c r="Q19" i="1"/>
  <c r="F76" i="1" s="1"/>
  <c r="R19" i="1"/>
  <c r="H76" i="1" s="1"/>
  <c r="N35" i="1"/>
  <c r="Q35" i="1"/>
  <c r="F79" i="1" s="1"/>
  <c r="R35" i="1"/>
  <c r="O41" i="1"/>
  <c r="F24" i="1"/>
  <c r="K3" i="1"/>
  <c r="F80" i="1"/>
  <c r="E80" i="1"/>
  <c r="H79" i="1"/>
  <c r="C78" i="1"/>
  <c r="F78" i="1"/>
  <c r="H78" i="1"/>
  <c r="F77" i="1"/>
  <c r="E77" i="1"/>
  <c r="H77" i="1"/>
  <c r="H75" i="1"/>
  <c r="C75" i="1" l="1"/>
  <c r="C83" i="1" s="1"/>
  <c r="L3" i="1"/>
  <c r="C76" i="1"/>
  <c r="C85" i="1" l="1"/>
  <c r="C81" i="1"/>
  <c r="C84" i="1"/>
  <c r="C82" i="1"/>
</calcChain>
</file>

<file path=xl/sharedStrings.xml><?xml version="1.0" encoding="utf-8"?>
<sst xmlns="http://schemas.openxmlformats.org/spreadsheetml/2006/main" count="162" uniqueCount="69">
  <si>
    <t>#</t>
  </si>
  <si>
    <t>Time</t>
  </si>
  <si>
    <t>Area</t>
  </si>
  <si>
    <t>Muestra</t>
  </si>
  <si>
    <t>Area 1</t>
  </si>
  <si>
    <t>Blanco de extracto</t>
  </si>
  <si>
    <t>Area 2</t>
  </si>
  <si>
    <t>Area 3</t>
  </si>
  <si>
    <t>Punto 1</t>
  </si>
  <si>
    <t xml:space="preserve">Area 1 </t>
  </si>
  <si>
    <t>Punto 2</t>
  </si>
  <si>
    <t>Punto 3</t>
  </si>
  <si>
    <t>Area1</t>
  </si>
  <si>
    <t>Punto 4</t>
  </si>
  <si>
    <t xml:space="preserve">Area 3 </t>
  </si>
  <si>
    <t>Punto 5</t>
  </si>
  <si>
    <t>Promedio</t>
  </si>
  <si>
    <t xml:space="preserve">Curva de calibracion pinocembrina </t>
  </si>
  <si>
    <t># 10 ppm</t>
  </si>
  <si>
    <t># 30 ppm</t>
  </si>
  <si>
    <t># 50 ppm</t>
  </si>
  <si>
    <t># 80 ppm</t>
  </si>
  <si>
    <t># 100 ppm</t>
  </si>
  <si>
    <t># 200</t>
  </si>
  <si>
    <t># 400</t>
  </si>
  <si>
    <t>pinocembrina</t>
  </si>
  <si>
    <t>galangina</t>
  </si>
  <si>
    <t>Patron</t>
  </si>
  <si>
    <t>Pinocembrina</t>
  </si>
  <si>
    <t>Galangina</t>
  </si>
  <si>
    <t>pendiente, m</t>
  </si>
  <si>
    <t>Intercepto, b</t>
  </si>
  <si>
    <t>R</t>
  </si>
  <si>
    <t>x1</t>
  </si>
  <si>
    <t>x2</t>
  </si>
  <si>
    <t>x3</t>
  </si>
  <si>
    <t>y1</t>
  </si>
  <si>
    <t>y2</t>
  </si>
  <si>
    <t>y3</t>
  </si>
  <si>
    <t xml:space="preserve">L Sln </t>
  </si>
  <si>
    <t xml:space="preserve">mg extracto </t>
  </si>
  <si>
    <t>1 mg /g</t>
  </si>
  <si>
    <t>[ ] muestra</t>
  </si>
  <si>
    <t>2.045 mg / mL</t>
  </si>
  <si>
    <t>promedio</t>
  </si>
  <si>
    <t>desviacion</t>
  </si>
  <si>
    <r>
      <rPr>
        <b/>
        <sz val="12"/>
        <color theme="1"/>
        <rFont val="Symbol"/>
        <family val="1"/>
        <charset val="2"/>
      </rPr>
      <t>m</t>
    </r>
    <r>
      <rPr>
        <b/>
        <sz val="12"/>
        <color theme="1"/>
        <rFont val="Times New Roman"/>
        <family val="2"/>
      </rPr>
      <t>g flavonoide / mg de extracto</t>
    </r>
  </si>
  <si>
    <t>Extracto enriquecido punto 1</t>
  </si>
  <si>
    <t>Extracto enriquecido punto 2</t>
  </si>
  <si>
    <t>Extracto enriquecido punto 3</t>
  </si>
  <si>
    <t>Extracto enriquecido punto 4</t>
  </si>
  <si>
    <t>Extracto enriquecido punto 5</t>
  </si>
  <si>
    <t>±</t>
  </si>
  <si>
    <r>
      <rPr>
        <sz val="12"/>
        <color theme="1"/>
        <rFont val="Symbol"/>
        <family val="1"/>
        <charset val="2"/>
      </rPr>
      <t>m</t>
    </r>
    <r>
      <rPr>
        <sz val="12"/>
        <color theme="1"/>
        <rFont val="Times New Roman"/>
        <family val="2"/>
      </rPr>
      <t>g  de pinocembrina / mg de extracto</t>
    </r>
  </si>
  <si>
    <r>
      <rPr>
        <sz val="12"/>
        <color theme="1"/>
        <rFont val="Symbol"/>
        <family val="1"/>
        <charset val="2"/>
      </rPr>
      <t>m</t>
    </r>
    <r>
      <rPr>
        <sz val="12"/>
        <color theme="1"/>
        <rFont val="Times New Roman"/>
        <family val="2"/>
      </rPr>
      <t>g  de galangina / mg de extracto</t>
    </r>
  </si>
  <si>
    <t>PPM (mg/L)</t>
  </si>
  <si>
    <t>ug/mL</t>
  </si>
  <si>
    <t>ug</t>
  </si>
  <si>
    <t>Muestra 6000 ppm</t>
  </si>
  <si>
    <t>Area2</t>
  </si>
  <si>
    <t>Area3</t>
  </si>
  <si>
    <t>desv</t>
  </si>
  <si>
    <t>cv</t>
  </si>
  <si>
    <t>Muestra  10000 ppm</t>
  </si>
  <si>
    <t>Pino</t>
  </si>
  <si>
    <t>Gala</t>
  </si>
  <si>
    <t>X</t>
  </si>
  <si>
    <t>Added amounts of pinocembrin and galangin for DS2</t>
  </si>
  <si>
    <t>ug/g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</si>
</sst>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12"/>
      <color theme="1"/>
      <name val="Symbol"/>
      <family val="1"/>
      <charset val="2"/>
    </font>
    <font>
      <b/>
      <sz val="12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0" xfId="0" applyFont="1"/>
    <xf numFmtId="2" fontId="0" fillId="0" borderId="0" xfId="0" applyNumberFormat="1"/>
    <xf numFmtId="0" fontId="0" fillId="2" borderId="0" xfId="0" applyFill="1"/>
    <xf numFmtId="164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Pinocembrina</a:t>
            </a:r>
          </a:p>
        </c:rich>
      </c:tx>
      <c:layout>
        <c:manualLayout>
          <c:xMode val="edge"/>
          <c:yMode val="edge"/>
          <c:x val="0.32338188976377952"/>
          <c:y val="2.7777777777777776E-2"/>
        </c:manualLayout>
      </c:layout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rendline>
            <c:trendlineType val="linear"/>
            <c:dispRSqr val="1"/>
            <c:dispEq val="1"/>
            <c:trendlineLbl>
              <c:layout>
                <c:manualLayout>
                  <c:x val="0.36929680664916886"/>
                  <c:y val="-0.12535906969962088"/>
                </c:manualLayout>
              </c:layout>
              <c:numFmt formatCode="General" sourceLinked="0"/>
            </c:trendlineLbl>
          </c:trendline>
          <c:xVal>
            <c:numRef>
              <c:f>Hoja1!$P$44:$P$64</c:f>
              <c:numCache>
                <c:formatCode>0.0</c:formatCode>
                <c:ptCount val="21"/>
                <c:pt idx="0">
                  <c:v>12.753771977434239</c:v>
                </c:pt>
                <c:pt idx="1">
                  <c:v>12.753771977434239</c:v>
                </c:pt>
                <c:pt idx="2">
                  <c:v>12.753771977434239</c:v>
                </c:pt>
                <c:pt idx="3">
                  <c:v>38.261315932302715</c:v>
                </c:pt>
                <c:pt idx="4">
                  <c:v>38.261315932302715</c:v>
                </c:pt>
                <c:pt idx="5">
                  <c:v>38.261315932302715</c:v>
                </c:pt>
                <c:pt idx="6">
                  <c:v>63.768859887171189</c:v>
                </c:pt>
                <c:pt idx="7">
                  <c:v>63.768859887171189</c:v>
                </c:pt>
                <c:pt idx="8">
                  <c:v>63.768859887171189</c:v>
                </c:pt>
                <c:pt idx="9">
                  <c:v>102.03017581947391</c:v>
                </c:pt>
                <c:pt idx="10">
                  <c:v>102.03017581947391</c:v>
                </c:pt>
                <c:pt idx="11">
                  <c:v>102.03017581947391</c:v>
                </c:pt>
                <c:pt idx="12">
                  <c:v>127.53771977434238</c:v>
                </c:pt>
                <c:pt idx="13">
                  <c:v>127.53771977434238</c:v>
                </c:pt>
                <c:pt idx="14">
                  <c:v>127.53771977434238</c:v>
                </c:pt>
                <c:pt idx="15">
                  <c:v>255.07543954868476</c:v>
                </c:pt>
                <c:pt idx="16">
                  <c:v>255.07543954868476</c:v>
                </c:pt>
                <c:pt idx="17">
                  <c:v>255.07543954868476</c:v>
                </c:pt>
                <c:pt idx="18">
                  <c:v>510.15087909736951</c:v>
                </c:pt>
                <c:pt idx="19">
                  <c:v>510.15087909736951</c:v>
                </c:pt>
                <c:pt idx="20">
                  <c:v>510.15087909736951</c:v>
                </c:pt>
              </c:numCache>
            </c:numRef>
          </c:xVal>
          <c:yVal>
            <c:numRef>
              <c:f>Hoja1!$M$44:$M$64</c:f>
              <c:numCache>
                <c:formatCode>General</c:formatCode>
                <c:ptCount val="21"/>
                <c:pt idx="0">
                  <c:v>216.9</c:v>
                </c:pt>
                <c:pt idx="1">
                  <c:v>150.80000000000001</c:v>
                </c:pt>
                <c:pt idx="2">
                  <c:v>199.5</c:v>
                </c:pt>
                <c:pt idx="3">
                  <c:v>499.6</c:v>
                </c:pt>
                <c:pt idx="4">
                  <c:v>498.6</c:v>
                </c:pt>
                <c:pt idx="5">
                  <c:v>499.1</c:v>
                </c:pt>
                <c:pt idx="6">
                  <c:v>815.6</c:v>
                </c:pt>
                <c:pt idx="7">
                  <c:v>814.2</c:v>
                </c:pt>
                <c:pt idx="8">
                  <c:v>815.1</c:v>
                </c:pt>
                <c:pt idx="9">
                  <c:v>1296.7</c:v>
                </c:pt>
                <c:pt idx="10">
                  <c:v>1293.2</c:v>
                </c:pt>
                <c:pt idx="11">
                  <c:v>1295.8</c:v>
                </c:pt>
                <c:pt idx="12">
                  <c:v>1586.7</c:v>
                </c:pt>
                <c:pt idx="13">
                  <c:v>1586.7</c:v>
                </c:pt>
                <c:pt idx="14">
                  <c:v>1587.2</c:v>
                </c:pt>
                <c:pt idx="15">
                  <c:v>3197.4</c:v>
                </c:pt>
                <c:pt idx="16">
                  <c:v>3211.7</c:v>
                </c:pt>
                <c:pt idx="17">
                  <c:v>3209.1</c:v>
                </c:pt>
                <c:pt idx="18">
                  <c:v>6206.9</c:v>
                </c:pt>
                <c:pt idx="19">
                  <c:v>6231.5</c:v>
                </c:pt>
                <c:pt idx="20">
                  <c:v>6229.5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765-48AA-85DA-3753BC9D1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26784"/>
        <c:axId val="65120896"/>
      </c:scatterChart>
      <c:valAx>
        <c:axId val="65126784"/>
        <c:scaling>
          <c:orientation val="minMax"/>
        </c:scaling>
        <c:delete val="0"/>
        <c:axPos val="b"/>
        <c:title>
          <c:layout/>
          <c:overlay val="0"/>
        </c:title>
        <c:numFmt formatCode="0.0" sourceLinked="1"/>
        <c:majorTickMark val="none"/>
        <c:minorTickMark val="none"/>
        <c:tickLblPos val="nextTo"/>
        <c:crossAx val="65120896"/>
        <c:crosses val="autoZero"/>
        <c:crossBetween val="midCat"/>
      </c:valAx>
      <c:valAx>
        <c:axId val="65120896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651267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Galangina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Hoja1!$P$44:$P$64</c:f>
              <c:numCache>
                <c:formatCode>0.0</c:formatCode>
                <c:ptCount val="21"/>
                <c:pt idx="0">
                  <c:v>12.753771977434239</c:v>
                </c:pt>
                <c:pt idx="1">
                  <c:v>12.753771977434239</c:v>
                </c:pt>
                <c:pt idx="2">
                  <c:v>12.753771977434239</c:v>
                </c:pt>
                <c:pt idx="3">
                  <c:v>38.261315932302715</c:v>
                </c:pt>
                <c:pt idx="4">
                  <c:v>38.261315932302715</c:v>
                </c:pt>
                <c:pt idx="5">
                  <c:v>38.261315932302715</c:v>
                </c:pt>
                <c:pt idx="6">
                  <c:v>63.768859887171189</c:v>
                </c:pt>
                <c:pt idx="7">
                  <c:v>63.768859887171189</c:v>
                </c:pt>
                <c:pt idx="8">
                  <c:v>63.768859887171189</c:v>
                </c:pt>
                <c:pt idx="9">
                  <c:v>102.03017581947391</c:v>
                </c:pt>
                <c:pt idx="10">
                  <c:v>102.03017581947391</c:v>
                </c:pt>
                <c:pt idx="11">
                  <c:v>102.03017581947391</c:v>
                </c:pt>
                <c:pt idx="12">
                  <c:v>127.53771977434238</c:v>
                </c:pt>
                <c:pt idx="13">
                  <c:v>127.53771977434238</c:v>
                </c:pt>
                <c:pt idx="14">
                  <c:v>127.53771977434238</c:v>
                </c:pt>
                <c:pt idx="15">
                  <c:v>255.07543954868476</c:v>
                </c:pt>
                <c:pt idx="16">
                  <c:v>255.07543954868476</c:v>
                </c:pt>
                <c:pt idx="17">
                  <c:v>255.07543954868476</c:v>
                </c:pt>
                <c:pt idx="18">
                  <c:v>510.15087909736951</c:v>
                </c:pt>
                <c:pt idx="19">
                  <c:v>510.15087909736951</c:v>
                </c:pt>
                <c:pt idx="20">
                  <c:v>510.15087909736951</c:v>
                </c:pt>
              </c:numCache>
            </c:numRef>
          </c:xVal>
          <c:yVal>
            <c:numRef>
              <c:f>Hoja1!$N$44:$N$64</c:f>
              <c:numCache>
                <c:formatCode>General</c:formatCode>
                <c:ptCount val="21"/>
                <c:pt idx="0">
                  <c:v>352.9</c:v>
                </c:pt>
                <c:pt idx="1">
                  <c:v>353.2</c:v>
                </c:pt>
                <c:pt idx="2">
                  <c:v>352.4</c:v>
                </c:pt>
                <c:pt idx="3">
                  <c:v>1262.8</c:v>
                </c:pt>
                <c:pt idx="4">
                  <c:v>1264.5999999999999</c:v>
                </c:pt>
                <c:pt idx="5">
                  <c:v>1264.3</c:v>
                </c:pt>
                <c:pt idx="6">
                  <c:v>2103.5</c:v>
                </c:pt>
                <c:pt idx="7">
                  <c:v>2102.1999999999998</c:v>
                </c:pt>
                <c:pt idx="8">
                  <c:v>2103.3000000000002</c:v>
                </c:pt>
                <c:pt idx="9">
                  <c:v>3348.4</c:v>
                </c:pt>
                <c:pt idx="10">
                  <c:v>3340</c:v>
                </c:pt>
                <c:pt idx="11">
                  <c:v>3344.1</c:v>
                </c:pt>
                <c:pt idx="12">
                  <c:v>4132.3</c:v>
                </c:pt>
                <c:pt idx="13">
                  <c:v>4125</c:v>
                </c:pt>
                <c:pt idx="14">
                  <c:v>4129.8</c:v>
                </c:pt>
                <c:pt idx="15">
                  <c:v>8335.4</c:v>
                </c:pt>
                <c:pt idx="16">
                  <c:v>8327.7999999999993</c:v>
                </c:pt>
                <c:pt idx="17">
                  <c:v>8333.7000000000007</c:v>
                </c:pt>
                <c:pt idx="18">
                  <c:v>15704.5</c:v>
                </c:pt>
                <c:pt idx="19">
                  <c:v>15712.9</c:v>
                </c:pt>
                <c:pt idx="20">
                  <c:v>15710.4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9CD-4922-994F-67CDD6A6A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489984"/>
        <c:axId val="70488448"/>
      </c:scatterChart>
      <c:valAx>
        <c:axId val="70489984"/>
        <c:scaling>
          <c:orientation val="minMax"/>
        </c:scaling>
        <c:delete val="0"/>
        <c:axPos val="b"/>
        <c:title>
          <c:layout/>
          <c:overlay val="0"/>
        </c:title>
        <c:numFmt formatCode="0.0" sourceLinked="1"/>
        <c:majorTickMark val="none"/>
        <c:minorTickMark val="none"/>
        <c:tickLblPos val="nextTo"/>
        <c:crossAx val="70488448"/>
        <c:crosses val="autoZero"/>
        <c:crossBetween val="midCat"/>
      </c:valAx>
      <c:valAx>
        <c:axId val="70488448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704899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175488</xdr:colOff>
      <xdr:row>51</xdr:row>
      <xdr:rowOff>74577</xdr:rowOff>
    </xdr:from>
    <xdr:to>
      <xdr:col>11</xdr:col>
      <xdr:colOff>556488</xdr:colOff>
      <xdr:row>65</xdr:row>
      <xdr:rowOff>17427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489027</xdr:colOff>
      <xdr:row>63</xdr:row>
      <xdr:rowOff>152400</xdr:rowOff>
    </xdr:from>
    <xdr:to>
      <xdr:col>11</xdr:col>
      <xdr:colOff>33685</xdr:colOff>
      <xdr:row>77</xdr:row>
      <xdr:rowOff>95250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</xdr:row>
      <xdr:rowOff>190500</xdr:rowOff>
    </xdr:from>
    <xdr:to>
      <xdr:col>6</xdr:col>
      <xdr:colOff>756038</xdr:colOff>
      <xdr:row>17</xdr:row>
      <xdr:rowOff>47625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390525"/>
          <a:ext cx="5718563" cy="3057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66675</xdr:colOff>
      <xdr:row>1</xdr:row>
      <xdr:rowOff>190500</xdr:rowOff>
    </xdr:from>
    <xdr:to>
      <xdr:col>6</xdr:col>
      <xdr:colOff>752475</xdr:colOff>
      <xdr:row>17</xdr:row>
      <xdr:rowOff>47625</xdr:rowOff>
    </xdr:to>
    <xdr:sp macro="" textlink="">
      <xdr:nvSpPr>
        <xdr:cNvPr id="2049" name="AutoShape 1"/>
        <xdr:cNvSpPr>
          <a:spLocks noChangeAspect="1" noChangeArrowheads="1"/>
        </xdr:cNvSpPr>
      </xdr:nvSpPr>
      <xdr:spPr bwMode="auto">
        <a:xfrm>
          <a:off x="66675" y="390525"/>
          <a:ext cx="5715000" cy="3057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98"/>
  <sheetViews>
    <sheetView tabSelected="1" topLeftCell="A36" zoomScale="82" zoomScaleNormal="82" workbookViewId="0">
      <selection activeCell="P44" sqref="P44"/>
    </sheetView>
  </sheetViews>
  <sheetFormatPr baseColWidth="10" defaultRowHeight="15.75" x14ac:dyDescent="0.25"/>
  <cols>
    <col min="11" max="11" width="8.375" customWidth="1"/>
    <col min="15" max="15" width="11.125" bestFit="1" customWidth="1"/>
    <col min="16" max="16" width="11.5" bestFit="1" customWidth="1"/>
    <col min="17" max="17" width="11.125" bestFit="1" customWidth="1"/>
    <col min="18" max="18" width="12.125" bestFit="1" customWidth="1"/>
    <col min="19" max="19" width="11.375" bestFit="1" customWidth="1"/>
  </cols>
  <sheetData>
    <row r="2" spans="1:18" x14ac:dyDescent="0.25">
      <c r="K2">
        <f>2045</f>
        <v>2045</v>
      </c>
      <c r="L2" t="s">
        <v>57</v>
      </c>
      <c r="O2" t="s">
        <v>39</v>
      </c>
      <c r="P2" t="s">
        <v>40</v>
      </c>
      <c r="Q2" t="s">
        <v>41</v>
      </c>
      <c r="R2" t="s">
        <v>42</v>
      </c>
    </row>
    <row r="3" spans="1:18" x14ac:dyDescent="0.25">
      <c r="K3">
        <f>$K$2-N9-N10</f>
        <v>1998.5755995697284</v>
      </c>
      <c r="L3">
        <f t="shared" ref="L3:M3" si="0">$K$2-O9-O10</f>
        <v>1997.3314381273183</v>
      </c>
      <c r="M3">
        <f t="shared" si="0"/>
        <v>1997.5156672765268</v>
      </c>
      <c r="O3">
        <v>1E-3</v>
      </c>
      <c r="P3" s="1">
        <v>2.0449999999999999</v>
      </c>
      <c r="R3" t="s">
        <v>43</v>
      </c>
    </row>
    <row r="4" spans="1:18" x14ac:dyDescent="0.25">
      <c r="P4" s="3" t="s">
        <v>46</v>
      </c>
      <c r="Q4" s="4"/>
    </row>
    <row r="5" spans="1:18" x14ac:dyDescent="0.25">
      <c r="A5" t="s">
        <v>3</v>
      </c>
      <c r="B5" t="s">
        <v>5</v>
      </c>
      <c r="G5" t="s">
        <v>27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44</v>
      </c>
      <c r="R5" t="s">
        <v>45</v>
      </c>
    </row>
    <row r="6" spans="1:18" x14ac:dyDescent="0.25">
      <c r="A6" t="s">
        <v>0</v>
      </c>
      <c r="B6" t="s">
        <v>1</v>
      </c>
      <c r="C6" t="s">
        <v>4</v>
      </c>
      <c r="D6" t="s">
        <v>6</v>
      </c>
      <c r="E6" t="s">
        <v>7</v>
      </c>
      <c r="F6" t="s">
        <v>16</v>
      </c>
    </row>
    <row r="7" spans="1:18" x14ac:dyDescent="0.25">
      <c r="A7">
        <v>1</v>
      </c>
      <c r="B7">
        <v>53.744</v>
      </c>
      <c r="C7">
        <v>21.3</v>
      </c>
      <c r="D7">
        <v>21.1</v>
      </c>
      <c r="E7">
        <v>20.2</v>
      </c>
      <c r="F7">
        <f>AVERAGE(C7:E7)</f>
        <v>20.866666666666671</v>
      </c>
    </row>
    <row r="8" spans="1:18" x14ac:dyDescent="0.25">
      <c r="A8">
        <v>2</v>
      </c>
      <c r="B8">
        <v>54.795999999999999</v>
      </c>
      <c r="C8">
        <v>197.4</v>
      </c>
      <c r="D8">
        <v>201.5</v>
      </c>
      <c r="E8">
        <v>198.9</v>
      </c>
      <c r="F8">
        <f t="shared" ref="F8:F13" si="1">AVERAGE(C8:E8)</f>
        <v>199.26666666666665</v>
      </c>
      <c r="K8" t="s">
        <v>56</v>
      </c>
    </row>
    <row r="9" spans="1:18" x14ac:dyDescent="0.25">
      <c r="A9" s="6">
        <v>3</v>
      </c>
      <c r="B9" s="6">
        <v>55.701999999999998</v>
      </c>
      <c r="C9" s="6">
        <v>1426.4</v>
      </c>
      <c r="D9" s="6">
        <v>1463</v>
      </c>
      <c r="E9" s="6">
        <v>1458.5</v>
      </c>
      <c r="F9">
        <f t="shared" si="1"/>
        <v>1449.3</v>
      </c>
      <c r="G9" t="s">
        <v>28</v>
      </c>
      <c r="H9">
        <v>15.5</v>
      </c>
      <c r="I9">
        <v>45.01</v>
      </c>
      <c r="J9">
        <v>0.999</v>
      </c>
      <c r="K9">
        <f>(C9-$I$9)/$H$9</f>
        <v>89.121935483870971</v>
      </c>
      <c r="L9">
        <f t="shared" ref="L9:M9" si="2">(D9-$I$9)/$H$9</f>
        <v>91.483225806451614</v>
      </c>
      <c r="M9">
        <f t="shared" si="2"/>
        <v>91.192903225806447</v>
      </c>
      <c r="N9">
        <f t="shared" ref="N9:P10" si="3">((K9*$O$3)/$P$3)*1000</f>
        <v>43.580408549570159</v>
      </c>
      <c r="O9">
        <f t="shared" si="3"/>
        <v>44.735073743986121</v>
      </c>
      <c r="P9">
        <f t="shared" si="3"/>
        <v>44.593106711885795</v>
      </c>
      <c r="Q9" s="5">
        <f>AVERAGE(K9:M9)</f>
        <v>90.599354838709687</v>
      </c>
      <c r="R9" s="5">
        <f>STDEV(K9:M9)</f>
        <v>1.2876908645894527</v>
      </c>
    </row>
    <row r="10" spans="1:18" x14ac:dyDescent="0.25">
      <c r="A10" s="6">
        <v>4</v>
      </c>
      <c r="B10" s="6">
        <v>56.265000000000001</v>
      </c>
      <c r="C10" s="6">
        <v>371.7</v>
      </c>
      <c r="D10" s="6">
        <v>378.9</v>
      </c>
      <c r="E10" s="6">
        <v>375.5</v>
      </c>
      <c r="F10">
        <f t="shared" si="1"/>
        <v>375.36666666666662</v>
      </c>
      <c r="G10" t="s">
        <v>29</v>
      </c>
      <c r="H10">
        <v>39.340000000000003</v>
      </c>
      <c r="I10">
        <v>142.9</v>
      </c>
      <c r="J10">
        <v>0.999</v>
      </c>
      <c r="K10">
        <f>(C10-$I$10)/$H$10</f>
        <v>5.8159633960345696</v>
      </c>
      <c r="L10">
        <f t="shared" ref="L10:M10" si="4">(D10-$I$10)/$H$10</f>
        <v>5.9989832231825098</v>
      </c>
      <c r="M10">
        <f t="shared" si="4"/>
        <v>5.9125571936959833</v>
      </c>
      <c r="N10">
        <f t="shared" si="3"/>
        <v>2.8439918807015014</v>
      </c>
      <c r="O10">
        <f t="shared" si="3"/>
        <v>2.933488128695604</v>
      </c>
      <c r="P10">
        <f t="shared" si="3"/>
        <v>2.8912260115872783</v>
      </c>
      <c r="Q10" s="5">
        <f>AVERAGE(K10:M10)</f>
        <v>5.9091679376376876</v>
      </c>
      <c r="R10" s="5">
        <f>STDEV(K10:M10)</f>
        <v>9.1556974473750483E-2</v>
      </c>
    </row>
    <row r="11" spans="1:18" x14ac:dyDescent="0.25">
      <c r="A11">
        <v>5</v>
      </c>
      <c r="B11">
        <v>57.185000000000002</v>
      </c>
      <c r="C11">
        <v>90.6</v>
      </c>
      <c r="D11">
        <v>92.1</v>
      </c>
      <c r="E11">
        <v>91.5</v>
      </c>
      <c r="F11">
        <f t="shared" si="1"/>
        <v>91.399999999999991</v>
      </c>
      <c r="K11">
        <f>K9/50</f>
        <v>1.7824387096774195</v>
      </c>
      <c r="L11">
        <f t="shared" ref="L11:M11" si="5">L9/50</f>
        <v>1.8296645161290324</v>
      </c>
      <c r="M11">
        <f t="shared" si="5"/>
        <v>1.8238580645161289</v>
      </c>
      <c r="Q11" s="5"/>
      <c r="R11" s="5"/>
    </row>
    <row r="12" spans="1:18" x14ac:dyDescent="0.25">
      <c r="A12">
        <v>6</v>
      </c>
      <c r="B12">
        <v>62.268999999999998</v>
      </c>
      <c r="C12">
        <v>28.8</v>
      </c>
      <c r="D12">
        <v>29</v>
      </c>
      <c r="E12">
        <v>28.6</v>
      </c>
      <c r="F12">
        <f t="shared" si="1"/>
        <v>28.8</v>
      </c>
      <c r="Q12" s="5"/>
      <c r="R12" s="5"/>
    </row>
    <row r="13" spans="1:18" x14ac:dyDescent="0.25">
      <c r="A13">
        <v>7</v>
      </c>
      <c r="B13">
        <v>66.073999999999998</v>
      </c>
      <c r="C13">
        <v>13.6</v>
      </c>
      <c r="D13">
        <v>23.6</v>
      </c>
      <c r="E13">
        <v>19.899999999999999</v>
      </c>
      <c r="F13">
        <f t="shared" si="1"/>
        <v>19.033333333333335</v>
      </c>
      <c r="Q13" s="5"/>
      <c r="R13" s="5"/>
    </row>
    <row r="14" spans="1:18" x14ac:dyDescent="0.25">
      <c r="Q14" s="5"/>
      <c r="R14" s="5"/>
    </row>
    <row r="15" spans="1:18" x14ac:dyDescent="0.25">
      <c r="Q15" s="5"/>
      <c r="R15" s="5"/>
    </row>
    <row r="16" spans="1:18" x14ac:dyDescent="0.25">
      <c r="A16" t="s">
        <v>3</v>
      </c>
      <c r="B16" t="s">
        <v>8</v>
      </c>
      <c r="H16">
        <v>1449.3</v>
      </c>
      <c r="Q16" s="5"/>
      <c r="R16" s="5"/>
    </row>
    <row r="17" spans="1:18" x14ac:dyDescent="0.25">
      <c r="A17" t="s">
        <v>0</v>
      </c>
      <c r="B17" t="s">
        <v>1</v>
      </c>
      <c r="C17" t="s">
        <v>9</v>
      </c>
      <c r="D17" t="s">
        <v>6</v>
      </c>
      <c r="E17" t="s">
        <v>7</v>
      </c>
      <c r="Q17" s="5"/>
      <c r="R17" s="5"/>
    </row>
    <row r="18" spans="1:18" x14ac:dyDescent="0.25">
      <c r="A18">
        <v>4</v>
      </c>
      <c r="B18">
        <v>55.725999999999999</v>
      </c>
      <c r="C18">
        <v>3149.6</v>
      </c>
      <c r="D18">
        <v>2974.4</v>
      </c>
      <c r="E18">
        <v>3240.1</v>
      </c>
      <c r="K18">
        <f>(C18-$I$9)/$H$9</f>
        <v>200.29612903225805</v>
      </c>
      <c r="L18">
        <f t="shared" ref="L18:M18" si="6">(D18-$I$9)/$H$9</f>
        <v>188.99290322580643</v>
      </c>
      <c r="M18">
        <f t="shared" si="6"/>
        <v>206.13483870967741</v>
      </c>
      <c r="N18">
        <f>((K18*$O$3)/$P$3)*1000</f>
        <v>97.94431737518731</v>
      </c>
      <c r="O18">
        <f t="shared" ref="O18:P18" si="7">((L18*$O$3)/$P$3)*1000</f>
        <v>92.417067592081395</v>
      </c>
      <c r="P18">
        <f t="shared" si="7"/>
        <v>100.79943213187161</v>
      </c>
      <c r="Q18" s="5">
        <f>AVERAGE(K18:M18)</f>
        <v>198.47462365591397</v>
      </c>
      <c r="R18" s="5">
        <f>STDEV(K18:M18)</f>
        <v>8.7149239474786331</v>
      </c>
    </row>
    <row r="19" spans="1:18" x14ac:dyDescent="0.25">
      <c r="A19">
        <v>5</v>
      </c>
      <c r="B19">
        <v>56.286000000000001</v>
      </c>
      <c r="C19">
        <v>2640.5</v>
      </c>
      <c r="D19">
        <v>2294.1999999999998</v>
      </c>
      <c r="E19">
        <v>2389.5</v>
      </c>
      <c r="K19">
        <f>(C19-$I$10)/$H$10</f>
        <v>63.487544483985758</v>
      </c>
      <c r="L19">
        <f t="shared" ref="L19:M19" si="8">(D19-$I$10)/$H$10</f>
        <v>54.684799186578537</v>
      </c>
      <c r="M19">
        <f t="shared" si="8"/>
        <v>57.107269954245034</v>
      </c>
      <c r="N19">
        <f>((K19*$O$3)/$P$3)*1000</f>
        <v>31.045254026398904</v>
      </c>
      <c r="O19">
        <f>((L19*$O$3)/$P$3)*1000</f>
        <v>26.740733098571415</v>
      </c>
      <c r="P19">
        <f>((M19*$O$3)/$P$3)*1000</f>
        <v>27.925315381048918</v>
      </c>
      <c r="Q19" s="5">
        <f>AVERAGE(K19:M19)</f>
        <v>58.426537874936436</v>
      </c>
      <c r="R19" s="5">
        <f>STDEV(K19:M19)</f>
        <v>4.5472444488591455</v>
      </c>
    </row>
    <row r="20" spans="1:18" x14ac:dyDescent="0.25">
      <c r="F20">
        <f>L19-K10</f>
        <v>48.868835790543969</v>
      </c>
      <c r="Q20" s="5"/>
      <c r="R20" s="5"/>
    </row>
    <row r="21" spans="1:18" x14ac:dyDescent="0.25">
      <c r="F21">
        <f>L25-K10</f>
        <v>104.87798678190137</v>
      </c>
      <c r="Q21" s="5"/>
      <c r="R21" s="5"/>
    </row>
    <row r="22" spans="1:18" x14ac:dyDescent="0.25">
      <c r="A22" t="s">
        <v>3</v>
      </c>
      <c r="B22" t="s">
        <v>10</v>
      </c>
      <c r="F22">
        <f>L30-K10</f>
        <v>154.57803762074226</v>
      </c>
      <c r="Q22" s="5"/>
      <c r="R22" s="5"/>
    </row>
    <row r="23" spans="1:18" x14ac:dyDescent="0.25">
      <c r="A23" t="s">
        <v>0</v>
      </c>
      <c r="B23" t="s">
        <v>1</v>
      </c>
      <c r="C23" t="s">
        <v>4</v>
      </c>
      <c r="D23" t="s">
        <v>6</v>
      </c>
      <c r="E23" t="s">
        <v>7</v>
      </c>
      <c r="F23">
        <f>L35-K10</f>
        <v>224.59328927300459</v>
      </c>
      <c r="Q23" s="5"/>
      <c r="R23" s="5"/>
    </row>
    <row r="24" spans="1:18" x14ac:dyDescent="0.25">
      <c r="A24">
        <v>4</v>
      </c>
      <c r="B24">
        <v>55.762999999999998</v>
      </c>
      <c r="C24">
        <v>4771.5</v>
      </c>
      <c r="D24">
        <v>4853.1000000000004</v>
      </c>
      <c r="E24">
        <v>4845.2</v>
      </c>
      <c r="F24">
        <f>L41-K10</f>
        <v>284.96695475343159</v>
      </c>
      <c r="K24">
        <f>(C24-$I$9)/$H$9</f>
        <v>304.93483870967742</v>
      </c>
      <c r="L24">
        <f t="shared" ref="L24:M24" si="9">(D24-$I$9)/$H$9</f>
        <v>310.19935483870967</v>
      </c>
      <c r="M24">
        <f t="shared" si="9"/>
        <v>309.68967741935484</v>
      </c>
      <c r="N24">
        <f t="shared" ref="N24:P25" si="10">((K24*$O$3)/$P$3)*1000</f>
        <v>149.11239056707942</v>
      </c>
      <c r="O24">
        <f t="shared" si="10"/>
        <v>151.68672608249864</v>
      </c>
      <c r="P24">
        <f t="shared" si="10"/>
        <v>151.43749507058916</v>
      </c>
      <c r="Q24" s="5">
        <f>AVERAGE(K24:M24)</f>
        <v>308.27462365591396</v>
      </c>
      <c r="R24" s="5">
        <f>STDEV(K24:M24)</f>
        <v>2.9035435907320686</v>
      </c>
    </row>
    <row r="25" spans="1:18" x14ac:dyDescent="0.25">
      <c r="A25">
        <v>5</v>
      </c>
      <c r="B25">
        <v>56.325000000000003</v>
      </c>
      <c r="C25">
        <v>4311</v>
      </c>
      <c r="D25">
        <v>4497.6000000000004</v>
      </c>
      <c r="E25">
        <v>4456.2</v>
      </c>
      <c r="K25">
        <f>(C25-$I$10)/$H$10</f>
        <v>105.95068632435181</v>
      </c>
      <c r="L25">
        <f t="shared" ref="L25:M25" si="11">(D25-$I$10)/$H$10</f>
        <v>110.69395017793595</v>
      </c>
      <c r="M25">
        <f t="shared" si="11"/>
        <v>109.64158617183527</v>
      </c>
      <c r="N25">
        <f t="shared" si="10"/>
        <v>51.809626564475217</v>
      </c>
      <c r="O25">
        <f t="shared" si="10"/>
        <v>54.129070991655716</v>
      </c>
      <c r="P25">
        <f t="shared" si="10"/>
        <v>53.614467565689623</v>
      </c>
      <c r="Q25" s="5">
        <f>AVERAGE(K25:M25)</f>
        <v>108.76207422470769</v>
      </c>
      <c r="R25" s="5">
        <f>STDEV(K25:M25)</f>
        <v>2.4909423809142188</v>
      </c>
    </row>
    <row r="26" spans="1:18" x14ac:dyDescent="0.25">
      <c r="Q26" s="5"/>
      <c r="R26" s="5"/>
    </row>
    <row r="27" spans="1:18" x14ac:dyDescent="0.25">
      <c r="A27" t="s">
        <v>3</v>
      </c>
      <c r="B27" t="s">
        <v>11</v>
      </c>
      <c r="Q27" s="5"/>
      <c r="R27" s="5"/>
    </row>
    <row r="28" spans="1:18" x14ac:dyDescent="0.25">
      <c r="A28" t="s">
        <v>0</v>
      </c>
      <c r="B28" t="s">
        <v>1</v>
      </c>
      <c r="C28" t="s">
        <v>12</v>
      </c>
      <c r="D28" t="s">
        <v>2</v>
      </c>
      <c r="E28" t="s">
        <v>7</v>
      </c>
      <c r="Q28" s="5"/>
      <c r="R28" s="5"/>
    </row>
    <row r="29" spans="1:18" x14ac:dyDescent="0.25">
      <c r="A29">
        <v>4</v>
      </c>
      <c r="B29">
        <v>55.784999999999997</v>
      </c>
      <c r="C29">
        <v>6418.4</v>
      </c>
      <c r="D29">
        <v>6332.2</v>
      </c>
      <c r="E29">
        <v>6357.8</v>
      </c>
      <c r="K29">
        <f>(C29-$I$9)/$H$9</f>
        <v>411.18645161290317</v>
      </c>
      <c r="L29">
        <f t="shared" ref="L29:M29" si="12">(D29-$I$9)/$H$9</f>
        <v>405.62516129032258</v>
      </c>
      <c r="M29">
        <f t="shared" si="12"/>
        <v>407.27677419354836</v>
      </c>
      <c r="N29">
        <f t="shared" ref="N29:P30" si="13">((K29*$O$3)/$P$3)*1000</f>
        <v>201.06916949286219</v>
      </c>
      <c r="O29">
        <f t="shared" si="13"/>
        <v>198.34971212240714</v>
      </c>
      <c r="P29">
        <f t="shared" si="13"/>
        <v>199.15734679391116</v>
      </c>
      <c r="Q29" s="5">
        <f>AVERAGE(K29:M29)</f>
        <v>408.02946236559137</v>
      </c>
      <c r="R29" s="5">
        <f>_xlfn.STDEV.S(K29:M29)</f>
        <v>2.856027332897431</v>
      </c>
    </row>
    <row r="30" spans="1:18" x14ac:dyDescent="0.25">
      <c r="A30">
        <v>5</v>
      </c>
      <c r="B30">
        <v>56.344000000000001</v>
      </c>
      <c r="C30">
        <v>6891.4</v>
      </c>
      <c r="D30">
        <v>6452.8</v>
      </c>
      <c r="E30">
        <v>6697</v>
      </c>
      <c r="K30">
        <f>(C30-$I$10)/$H$10</f>
        <v>171.54295882053887</v>
      </c>
      <c r="L30">
        <f t="shared" ref="L30" si="14">(D30-$I$10)/$H$10</f>
        <v>160.39400101677683</v>
      </c>
      <c r="M30">
        <f t="shared" ref="M30" si="15">(E30-$I$10)/$H$10</f>
        <v>166.60142348754448</v>
      </c>
      <c r="N30">
        <f t="shared" si="13"/>
        <v>83.884087442806305</v>
      </c>
      <c r="O30">
        <f t="shared" si="13"/>
        <v>78.43227433583219</v>
      </c>
      <c r="P30">
        <f t="shared" si="13"/>
        <v>81.467688746965507</v>
      </c>
      <c r="Q30" s="5">
        <f>AVERAGE(K30:M30)</f>
        <v>166.17946110828674</v>
      </c>
      <c r="R30" s="5">
        <f>STDEV(K30:M30)</f>
        <v>5.5864437896257666</v>
      </c>
    </row>
    <row r="31" spans="1:18" x14ac:dyDescent="0.25">
      <c r="Q31" s="5"/>
      <c r="R31" s="5"/>
    </row>
    <row r="32" spans="1:18" x14ac:dyDescent="0.25">
      <c r="A32" t="s">
        <v>3</v>
      </c>
      <c r="B32" t="s">
        <v>13</v>
      </c>
      <c r="Q32" s="5"/>
      <c r="R32" s="5"/>
    </row>
    <row r="33" spans="1:18" x14ac:dyDescent="0.25">
      <c r="A33" t="s">
        <v>0</v>
      </c>
      <c r="B33" t="s">
        <v>1</v>
      </c>
      <c r="C33" t="s">
        <v>4</v>
      </c>
      <c r="D33" t="s">
        <v>6</v>
      </c>
      <c r="E33" t="s">
        <v>14</v>
      </c>
      <c r="Q33" s="5"/>
      <c r="R33" s="5"/>
    </row>
    <row r="34" spans="1:18" x14ac:dyDescent="0.25">
      <c r="A34">
        <v>4</v>
      </c>
      <c r="B34">
        <v>55.697000000000003</v>
      </c>
      <c r="C34">
        <v>7944.6</v>
      </c>
      <c r="D34">
        <v>7991.5</v>
      </c>
      <c r="E34">
        <v>8027.7</v>
      </c>
      <c r="K34">
        <f>(C34-$I$9)/$H$9</f>
        <v>509.65096774193552</v>
      </c>
      <c r="L34">
        <f>(D34-$I$9)/$H$9</f>
        <v>512.67677419354834</v>
      </c>
      <c r="M34">
        <f>(E34-$I$9)/$H$9</f>
        <v>515.01225806451612</v>
      </c>
      <c r="N34">
        <f t="shared" ref="N34:P35" si="16">((K34*$O$3)/$P$3)*1000</f>
        <v>249.2180771354208</v>
      </c>
      <c r="O34">
        <f t="shared" si="16"/>
        <v>250.69768909219968</v>
      </c>
      <c r="P34">
        <f t="shared" si="16"/>
        <v>251.8397349948734</v>
      </c>
      <c r="Q34" s="5">
        <f>AVERAGE(K34:M34)</f>
        <v>512.4466666666666</v>
      </c>
      <c r="R34" s="5">
        <f>STDEV(K34:M34)</f>
        <v>2.6880421473992562</v>
      </c>
    </row>
    <row r="35" spans="1:18" x14ac:dyDescent="0.25">
      <c r="A35">
        <v>5</v>
      </c>
      <c r="B35">
        <v>56.268000000000001</v>
      </c>
      <c r="C35">
        <v>8403.2999999999993</v>
      </c>
      <c r="D35">
        <v>9207.2000000000007</v>
      </c>
      <c r="E35">
        <v>9240.2000000000007</v>
      </c>
      <c r="K35">
        <f>(C35-$I$10)/$H$10</f>
        <v>209.97458057956277</v>
      </c>
      <c r="L35">
        <f>(D35-$I$10)/$H$10</f>
        <v>230.40925266903915</v>
      </c>
      <c r="M35">
        <f>(E35-$I$10)/$H$10</f>
        <v>231.24809354346721</v>
      </c>
      <c r="N35">
        <f t="shared" si="16"/>
        <v>102.67705651812362</v>
      </c>
      <c r="O35">
        <f t="shared" si="16"/>
        <v>112.66956120735412</v>
      </c>
      <c r="P35">
        <f t="shared" si="16"/>
        <v>113.07975234399375</v>
      </c>
      <c r="Q35" s="5">
        <f>AVERAGE(K35:M35)</f>
        <v>223.87730893068974</v>
      </c>
      <c r="R35" s="5">
        <f>STDEV(K35:M35)</f>
        <v>12.047419026790527</v>
      </c>
    </row>
    <row r="36" spans="1:18" x14ac:dyDescent="0.25">
      <c r="Q36" s="5"/>
      <c r="R36" s="5"/>
    </row>
    <row r="37" spans="1:18" x14ac:dyDescent="0.25">
      <c r="Q37" s="5"/>
      <c r="R37" s="5"/>
    </row>
    <row r="38" spans="1:18" x14ac:dyDescent="0.25">
      <c r="A38" t="s">
        <v>3</v>
      </c>
      <c r="B38" t="s">
        <v>15</v>
      </c>
      <c r="Q38" s="5"/>
      <c r="R38" s="5"/>
    </row>
    <row r="39" spans="1:18" x14ac:dyDescent="0.25">
      <c r="A39" t="s">
        <v>0</v>
      </c>
      <c r="B39" t="s">
        <v>1</v>
      </c>
      <c r="C39" t="s">
        <v>4</v>
      </c>
      <c r="D39" t="s">
        <v>6</v>
      </c>
      <c r="E39" t="s">
        <v>7</v>
      </c>
      <c r="Q39" s="5"/>
      <c r="R39" s="5"/>
    </row>
    <row r="40" spans="1:18" x14ac:dyDescent="0.25">
      <c r="A40">
        <v>4</v>
      </c>
      <c r="B40">
        <v>55.68</v>
      </c>
      <c r="C40">
        <v>9488.5</v>
      </c>
      <c r="D40">
        <v>9689</v>
      </c>
      <c r="E40">
        <v>9911.7999999999993</v>
      </c>
      <c r="K40">
        <f>(C40-$I$9)/$H$9</f>
        <v>609.2574193548387</v>
      </c>
      <c r="L40">
        <f t="shared" ref="L40:M40" si="17">(D40-$I$9)/$H$9</f>
        <v>622.19290322580639</v>
      </c>
      <c r="M40">
        <f t="shared" si="17"/>
        <v>636.56709677419349</v>
      </c>
      <c r="N40">
        <f t="shared" ref="N40:P41" si="18">((K40*$O$3)/$P$3)*1000</f>
        <v>297.92538843757393</v>
      </c>
      <c r="O40">
        <f t="shared" si="18"/>
        <v>304.25080842337724</v>
      </c>
      <c r="P40">
        <f t="shared" si="18"/>
        <v>311.27975392381103</v>
      </c>
      <c r="Q40" s="5">
        <f>AVERAGE(K40:M40)</f>
        <v>622.67247311827953</v>
      </c>
      <c r="R40" s="5">
        <f>STDEV(K40:M40)</f>
        <v>13.661153342548687</v>
      </c>
    </row>
    <row r="41" spans="1:18" x14ac:dyDescent="0.25">
      <c r="A41">
        <v>5</v>
      </c>
      <c r="B41">
        <v>56.247999999999998</v>
      </c>
      <c r="C41">
        <v>11663.2</v>
      </c>
      <c r="D41">
        <v>11582.3</v>
      </c>
      <c r="E41">
        <v>11517.9</v>
      </c>
      <c r="K41">
        <f>(C41-$I$10)/$H$10</f>
        <v>292.83934926283683</v>
      </c>
      <c r="L41">
        <f t="shared" ref="L41:M41" si="19">(D41-$I$10)/$H$10</f>
        <v>290.78291814946618</v>
      </c>
      <c r="M41">
        <f t="shared" si="19"/>
        <v>289.14590747330959</v>
      </c>
      <c r="N41">
        <f t="shared" si="18"/>
        <v>143.19772580089821</v>
      </c>
      <c r="O41">
        <f t="shared" si="18"/>
        <v>142.19213601440887</v>
      </c>
      <c r="P41">
        <f t="shared" si="18"/>
        <v>141.39164179623941</v>
      </c>
      <c r="Q41" s="5">
        <f>AVERAGE(K41:M41)</f>
        <v>290.92272496187087</v>
      </c>
      <c r="R41" s="5">
        <f>STDEV(K41:M41)</f>
        <v>1.850685689616856</v>
      </c>
    </row>
    <row r="42" spans="1:18" x14ac:dyDescent="0.25">
      <c r="O42">
        <v>1.2753771977434238</v>
      </c>
    </row>
    <row r="43" spans="1:18" x14ac:dyDescent="0.25">
      <c r="A43" t="s">
        <v>17</v>
      </c>
      <c r="M43" t="s">
        <v>25</v>
      </c>
      <c r="N43" t="s">
        <v>26</v>
      </c>
      <c r="P43" t="s">
        <v>68</v>
      </c>
    </row>
    <row r="44" spans="1:18" x14ac:dyDescent="0.25">
      <c r="H44" t="s">
        <v>55</v>
      </c>
      <c r="I44" t="s">
        <v>25</v>
      </c>
      <c r="J44" t="s">
        <v>26</v>
      </c>
      <c r="L44">
        <v>10</v>
      </c>
      <c r="M44">
        <v>216.9</v>
      </c>
      <c r="N44">
        <v>352.9</v>
      </c>
      <c r="O44">
        <f>L44*$O$42/50</f>
        <v>0.25507543954868478</v>
      </c>
      <c r="P44" s="7">
        <f>L44*$O$42</f>
        <v>12.753771977434239</v>
      </c>
      <c r="Q44">
        <v>6</v>
      </c>
      <c r="R44">
        <f>Q44*$O$42</f>
        <v>7.6522631864605426</v>
      </c>
    </row>
    <row r="45" spans="1:18" x14ac:dyDescent="0.25">
      <c r="A45" t="s">
        <v>18</v>
      </c>
      <c r="B45" t="s">
        <v>1</v>
      </c>
      <c r="C45" t="s">
        <v>2</v>
      </c>
      <c r="D45" t="s">
        <v>2</v>
      </c>
      <c r="E45" t="s">
        <v>2</v>
      </c>
      <c r="F45" t="s">
        <v>16</v>
      </c>
      <c r="G45">
        <v>10</v>
      </c>
      <c r="H45">
        <v>12.753771977434239</v>
      </c>
      <c r="I45">
        <f>F46</f>
        <v>189.06666666666669</v>
      </c>
      <c r="J45">
        <f>F47</f>
        <v>352.83333333333331</v>
      </c>
      <c r="K45" s="9">
        <v>12.753771977434239</v>
      </c>
      <c r="L45">
        <v>10</v>
      </c>
      <c r="M45">
        <v>150.80000000000001</v>
      </c>
      <c r="N45">
        <v>353.2</v>
      </c>
      <c r="O45">
        <f t="shared" ref="O45:O64" si="20">L45*$O$42/50</f>
        <v>0.25507543954868478</v>
      </c>
      <c r="P45" s="7">
        <f t="shared" ref="P45:P64" si="21">L45*$O$42</f>
        <v>12.753771977434239</v>
      </c>
      <c r="Q45">
        <v>10</v>
      </c>
      <c r="R45">
        <f>Q45*$O$42</f>
        <v>12.753771977434239</v>
      </c>
    </row>
    <row r="46" spans="1:18" x14ac:dyDescent="0.25">
      <c r="A46">
        <v>2</v>
      </c>
      <c r="B46">
        <v>55.783999999999999</v>
      </c>
      <c r="C46">
        <v>216.9</v>
      </c>
      <c r="D46">
        <v>150.80000000000001</v>
      </c>
      <c r="E46">
        <v>199.5</v>
      </c>
      <c r="F46">
        <f>AVERAGE(C46:E46)</f>
        <v>189.06666666666669</v>
      </c>
      <c r="G46">
        <v>30</v>
      </c>
      <c r="H46">
        <v>38.261315932302715</v>
      </c>
      <c r="I46">
        <f>F50</f>
        <v>499.10000000000008</v>
      </c>
      <c r="J46">
        <f>F51</f>
        <v>1263.8999999999999</v>
      </c>
      <c r="K46" s="9">
        <v>38.261315932302715</v>
      </c>
      <c r="L46">
        <v>10</v>
      </c>
      <c r="M46">
        <v>199.5</v>
      </c>
      <c r="N46">
        <v>352.4</v>
      </c>
      <c r="O46">
        <f t="shared" si="20"/>
        <v>0.25507543954868478</v>
      </c>
      <c r="P46" s="7">
        <f t="shared" si="21"/>
        <v>12.753771977434239</v>
      </c>
    </row>
    <row r="47" spans="1:18" x14ac:dyDescent="0.25">
      <c r="A47">
        <v>3</v>
      </c>
      <c r="B47">
        <v>56.343000000000004</v>
      </c>
      <c r="C47">
        <v>352.9</v>
      </c>
      <c r="D47">
        <v>353.2</v>
      </c>
      <c r="E47">
        <v>352.4</v>
      </c>
      <c r="F47">
        <f>AVERAGE(C47:E47)</f>
        <v>352.83333333333331</v>
      </c>
      <c r="G47">
        <v>50</v>
      </c>
      <c r="H47">
        <v>63.768859887171189</v>
      </c>
      <c r="I47">
        <f>F54</f>
        <v>814.9666666666667</v>
      </c>
      <c r="J47">
        <f>F55</f>
        <v>2103</v>
      </c>
      <c r="K47" s="9">
        <v>63.768859887171189</v>
      </c>
      <c r="L47">
        <v>30</v>
      </c>
      <c r="M47">
        <v>499.6</v>
      </c>
      <c r="N47">
        <v>1262.8</v>
      </c>
      <c r="O47">
        <f t="shared" si="20"/>
        <v>0.76522631864605428</v>
      </c>
      <c r="P47" s="7">
        <f t="shared" si="21"/>
        <v>38.261315932302715</v>
      </c>
    </row>
    <row r="48" spans="1:18" x14ac:dyDescent="0.25">
      <c r="G48">
        <v>80</v>
      </c>
      <c r="H48">
        <v>102.03017581947391</v>
      </c>
      <c r="I48">
        <f>F58</f>
        <v>1295.2333333333333</v>
      </c>
      <c r="J48">
        <f>F59</f>
        <v>3344.1666666666665</v>
      </c>
      <c r="K48" s="9">
        <v>102.03017581947391</v>
      </c>
      <c r="L48">
        <v>30</v>
      </c>
      <c r="M48">
        <v>498.6</v>
      </c>
      <c r="N48">
        <v>1264.5999999999999</v>
      </c>
      <c r="O48">
        <f t="shared" si="20"/>
        <v>0.76522631864605428</v>
      </c>
      <c r="P48" s="7">
        <f t="shared" si="21"/>
        <v>38.261315932302715</v>
      </c>
    </row>
    <row r="49" spans="1:16" x14ac:dyDescent="0.25">
      <c r="A49" t="s">
        <v>19</v>
      </c>
      <c r="B49" t="s">
        <v>1</v>
      </c>
      <c r="C49" t="s">
        <v>2</v>
      </c>
      <c r="D49" t="s">
        <v>2</v>
      </c>
      <c r="E49" t="s">
        <v>2</v>
      </c>
      <c r="F49" t="s">
        <v>16</v>
      </c>
      <c r="G49">
        <v>100</v>
      </c>
      <c r="H49">
        <v>127.53771977434238</v>
      </c>
      <c r="I49">
        <f>F62</f>
        <v>1586.8666666666668</v>
      </c>
      <c r="J49">
        <f>F63</f>
        <v>4129.0333333333328</v>
      </c>
      <c r="K49" s="9">
        <v>127.53771977434238</v>
      </c>
      <c r="L49">
        <v>30</v>
      </c>
      <c r="M49">
        <v>499.1</v>
      </c>
      <c r="N49">
        <v>1264.3</v>
      </c>
      <c r="O49">
        <f t="shared" si="20"/>
        <v>0.76522631864605428</v>
      </c>
      <c r="P49" s="7">
        <f t="shared" si="21"/>
        <v>38.261315932302715</v>
      </c>
    </row>
    <row r="50" spans="1:16" x14ac:dyDescent="0.25">
      <c r="A50">
        <v>2</v>
      </c>
      <c r="B50">
        <v>55.776000000000003</v>
      </c>
      <c r="C50">
        <v>499.6</v>
      </c>
      <c r="D50">
        <v>498.6</v>
      </c>
      <c r="E50">
        <v>499.1</v>
      </c>
      <c r="F50">
        <f>AVERAGE(C50:E50)</f>
        <v>499.10000000000008</v>
      </c>
      <c r="G50">
        <v>200</v>
      </c>
      <c r="H50">
        <v>255.07543954868476</v>
      </c>
      <c r="I50">
        <f>F66</f>
        <v>3206.0666666666671</v>
      </c>
      <c r="J50">
        <f>F67</f>
        <v>8332.2999999999993</v>
      </c>
      <c r="K50" s="9">
        <v>255.07543954868476</v>
      </c>
      <c r="L50">
        <v>50</v>
      </c>
      <c r="M50">
        <v>815.6</v>
      </c>
      <c r="N50">
        <v>2103.5</v>
      </c>
      <c r="O50">
        <f t="shared" si="20"/>
        <v>1.2753771977434238</v>
      </c>
      <c r="P50" s="7">
        <f t="shared" si="21"/>
        <v>63.768859887171189</v>
      </c>
    </row>
    <row r="51" spans="1:16" x14ac:dyDescent="0.25">
      <c r="A51">
        <v>3</v>
      </c>
      <c r="B51">
        <v>56.347000000000001</v>
      </c>
      <c r="C51">
        <v>1262.8</v>
      </c>
      <c r="D51">
        <v>1264.5999999999999</v>
      </c>
      <c r="E51">
        <v>1264.3</v>
      </c>
      <c r="F51">
        <f>AVERAGE(C51:E51)</f>
        <v>1263.8999999999999</v>
      </c>
      <c r="G51">
        <v>400</v>
      </c>
      <c r="H51">
        <v>510.15087909736951</v>
      </c>
      <c r="I51">
        <f>F70</f>
        <v>6222.6333333333341</v>
      </c>
      <c r="J51">
        <f>F71</f>
        <v>15709.266666666668</v>
      </c>
      <c r="K51" s="9">
        <v>510.15087909736951</v>
      </c>
      <c r="L51">
        <v>50</v>
      </c>
      <c r="M51">
        <v>814.2</v>
      </c>
      <c r="N51">
        <v>2102.1999999999998</v>
      </c>
      <c r="O51">
        <f t="shared" si="20"/>
        <v>1.2753771977434238</v>
      </c>
      <c r="P51" s="7">
        <f t="shared" si="21"/>
        <v>63.768859887171189</v>
      </c>
    </row>
    <row r="52" spans="1:16" x14ac:dyDescent="0.25">
      <c r="L52">
        <v>50</v>
      </c>
      <c r="M52">
        <v>815.1</v>
      </c>
      <c r="N52">
        <v>2103.3000000000002</v>
      </c>
      <c r="O52">
        <f t="shared" si="20"/>
        <v>1.2753771977434238</v>
      </c>
      <c r="P52" s="7">
        <f t="shared" si="21"/>
        <v>63.768859887171189</v>
      </c>
    </row>
    <row r="53" spans="1:16" x14ac:dyDescent="0.25">
      <c r="A53" t="s">
        <v>20</v>
      </c>
      <c r="B53" t="s">
        <v>1</v>
      </c>
      <c r="C53" t="s">
        <v>2</v>
      </c>
      <c r="D53" t="s">
        <v>2</v>
      </c>
      <c r="E53" t="s">
        <v>2</v>
      </c>
      <c r="F53" t="s">
        <v>16</v>
      </c>
      <c r="L53">
        <v>80</v>
      </c>
      <c r="M53">
        <v>1296.7</v>
      </c>
      <c r="N53">
        <v>3348.4</v>
      </c>
      <c r="O53">
        <f t="shared" si="20"/>
        <v>2.0406035163894782</v>
      </c>
      <c r="P53" s="7">
        <f t="shared" si="21"/>
        <v>102.03017581947391</v>
      </c>
    </row>
    <row r="54" spans="1:16" x14ac:dyDescent="0.25">
      <c r="A54">
        <v>2</v>
      </c>
      <c r="B54">
        <v>55.753</v>
      </c>
      <c r="C54">
        <v>815.6</v>
      </c>
      <c r="D54">
        <v>814.2</v>
      </c>
      <c r="E54">
        <v>815.1</v>
      </c>
      <c r="F54">
        <f>AVERAGE(C54:E54)</f>
        <v>814.9666666666667</v>
      </c>
      <c r="L54">
        <v>80</v>
      </c>
      <c r="M54">
        <v>1293.2</v>
      </c>
      <c r="N54">
        <v>3340</v>
      </c>
      <c r="O54">
        <f t="shared" si="20"/>
        <v>2.0406035163894782</v>
      </c>
      <c r="P54" s="7">
        <f t="shared" si="21"/>
        <v>102.03017581947391</v>
      </c>
    </row>
    <row r="55" spans="1:16" x14ac:dyDescent="0.25">
      <c r="A55">
        <v>3</v>
      </c>
      <c r="B55">
        <v>56.319000000000003</v>
      </c>
      <c r="C55">
        <v>2103.5</v>
      </c>
      <c r="D55">
        <v>2102.1999999999998</v>
      </c>
      <c r="E55">
        <v>2103.3000000000002</v>
      </c>
      <c r="F55">
        <f>AVERAGE(C55:E55)</f>
        <v>2103</v>
      </c>
      <c r="L55">
        <v>80</v>
      </c>
      <c r="M55">
        <v>1295.8</v>
      </c>
      <c r="N55">
        <v>3344.1</v>
      </c>
      <c r="O55">
        <f t="shared" si="20"/>
        <v>2.0406035163894782</v>
      </c>
      <c r="P55" s="7">
        <f t="shared" si="21"/>
        <v>102.03017581947391</v>
      </c>
    </row>
    <row r="56" spans="1:16" x14ac:dyDescent="0.25">
      <c r="L56">
        <v>100</v>
      </c>
      <c r="M56">
        <v>1586.7</v>
      </c>
      <c r="N56">
        <v>4132.3</v>
      </c>
      <c r="O56">
        <f t="shared" si="20"/>
        <v>2.5507543954868477</v>
      </c>
      <c r="P56" s="7">
        <f t="shared" si="21"/>
        <v>127.53771977434238</v>
      </c>
    </row>
    <row r="57" spans="1:16" x14ac:dyDescent="0.25">
      <c r="A57" t="s">
        <v>21</v>
      </c>
      <c r="B57" t="s">
        <v>1</v>
      </c>
      <c r="C57" t="s">
        <v>2</v>
      </c>
      <c r="D57" t="s">
        <v>2</v>
      </c>
      <c r="E57" t="s">
        <v>2</v>
      </c>
      <c r="F57" t="s">
        <v>16</v>
      </c>
      <c r="L57">
        <v>100</v>
      </c>
      <c r="M57">
        <v>1586.7</v>
      </c>
      <c r="N57">
        <v>4125</v>
      </c>
      <c r="O57">
        <f t="shared" si="20"/>
        <v>2.5507543954868477</v>
      </c>
      <c r="P57" s="7">
        <f t="shared" si="21"/>
        <v>127.53771977434238</v>
      </c>
    </row>
    <row r="58" spans="1:16" x14ac:dyDescent="0.25">
      <c r="A58">
        <v>2</v>
      </c>
      <c r="B58">
        <v>55.762999999999998</v>
      </c>
      <c r="C58">
        <v>1296.7</v>
      </c>
      <c r="D58">
        <v>1293.2</v>
      </c>
      <c r="E58">
        <v>1295.8</v>
      </c>
      <c r="F58">
        <f>AVERAGE(C58:E58)</f>
        <v>1295.2333333333333</v>
      </c>
      <c r="L58">
        <v>100</v>
      </c>
      <c r="M58">
        <v>1587.2</v>
      </c>
      <c r="N58">
        <v>4129.8</v>
      </c>
      <c r="O58">
        <f t="shared" si="20"/>
        <v>2.5507543954868477</v>
      </c>
      <c r="P58" s="7">
        <f t="shared" si="21"/>
        <v>127.53771977434238</v>
      </c>
    </row>
    <row r="59" spans="1:16" x14ac:dyDescent="0.25">
      <c r="A59">
        <v>3</v>
      </c>
      <c r="B59">
        <v>56.332000000000001</v>
      </c>
      <c r="C59">
        <v>3348.4</v>
      </c>
      <c r="D59">
        <v>3340</v>
      </c>
      <c r="E59">
        <v>3344.1</v>
      </c>
      <c r="F59">
        <f>AVERAGE(C59:E59)</f>
        <v>3344.1666666666665</v>
      </c>
      <c r="L59">
        <v>200</v>
      </c>
      <c r="M59">
        <v>3197.4</v>
      </c>
      <c r="N59">
        <v>8335.4</v>
      </c>
      <c r="O59">
        <f t="shared" si="20"/>
        <v>5.1015087909736954</v>
      </c>
      <c r="P59" s="7">
        <f t="shared" si="21"/>
        <v>255.07543954868476</v>
      </c>
    </row>
    <row r="60" spans="1:16" x14ac:dyDescent="0.25">
      <c r="L60">
        <v>200</v>
      </c>
      <c r="M60">
        <v>3211.7</v>
      </c>
      <c r="N60">
        <v>8327.7999999999993</v>
      </c>
      <c r="O60">
        <f t="shared" si="20"/>
        <v>5.1015087909736954</v>
      </c>
      <c r="P60" s="7">
        <f t="shared" si="21"/>
        <v>255.07543954868476</v>
      </c>
    </row>
    <row r="61" spans="1:16" x14ac:dyDescent="0.25">
      <c r="A61" t="s">
        <v>22</v>
      </c>
      <c r="B61" t="s">
        <v>1</v>
      </c>
      <c r="C61" t="s">
        <v>2</v>
      </c>
      <c r="D61" t="s">
        <v>2</v>
      </c>
      <c r="E61" t="s">
        <v>2</v>
      </c>
      <c r="F61" t="s">
        <v>16</v>
      </c>
      <c r="L61">
        <v>200</v>
      </c>
      <c r="M61">
        <v>3209.1</v>
      </c>
      <c r="N61">
        <v>8333.7000000000007</v>
      </c>
      <c r="O61">
        <f t="shared" si="20"/>
        <v>5.1015087909736954</v>
      </c>
      <c r="P61" s="7">
        <f t="shared" si="21"/>
        <v>255.07543954868476</v>
      </c>
    </row>
    <row r="62" spans="1:16" x14ac:dyDescent="0.25">
      <c r="A62">
        <v>3</v>
      </c>
      <c r="B62">
        <v>55.716000000000001</v>
      </c>
      <c r="C62">
        <v>1586.7</v>
      </c>
      <c r="D62">
        <v>1586.7</v>
      </c>
      <c r="E62">
        <v>1587.2</v>
      </c>
      <c r="F62">
        <f>AVERAGE(C62:E62)</f>
        <v>1586.8666666666668</v>
      </c>
      <c r="L62">
        <v>400</v>
      </c>
      <c r="M62">
        <v>6206.9</v>
      </c>
      <c r="N62">
        <v>15704.5</v>
      </c>
      <c r="O62">
        <f t="shared" si="20"/>
        <v>10.203017581947391</v>
      </c>
      <c r="P62" s="7">
        <f t="shared" si="21"/>
        <v>510.15087909736951</v>
      </c>
    </row>
    <row r="63" spans="1:16" x14ac:dyDescent="0.25">
      <c r="A63">
        <v>4</v>
      </c>
      <c r="B63">
        <v>56.289000000000001</v>
      </c>
      <c r="C63">
        <v>4132.3</v>
      </c>
      <c r="D63">
        <v>4125</v>
      </c>
      <c r="E63">
        <v>4129.8</v>
      </c>
      <c r="F63">
        <f>AVERAGE(C63:E63)</f>
        <v>4129.0333333333328</v>
      </c>
      <c r="L63">
        <v>400</v>
      </c>
      <c r="M63">
        <v>6231.5</v>
      </c>
      <c r="N63">
        <v>15712.9</v>
      </c>
      <c r="O63">
        <f t="shared" si="20"/>
        <v>10.203017581947391</v>
      </c>
      <c r="P63" s="7">
        <f t="shared" si="21"/>
        <v>510.15087909736951</v>
      </c>
    </row>
    <row r="64" spans="1:16" x14ac:dyDescent="0.25">
      <c r="L64">
        <v>400</v>
      </c>
      <c r="M64">
        <v>6229.5</v>
      </c>
      <c r="N64">
        <v>15710.4</v>
      </c>
      <c r="O64">
        <f t="shared" si="20"/>
        <v>10.203017581947391</v>
      </c>
      <c r="P64" s="7">
        <f t="shared" si="21"/>
        <v>510.15087909736951</v>
      </c>
    </row>
    <row r="65" spans="1:39" x14ac:dyDescent="0.25">
      <c r="A65" t="s">
        <v>23</v>
      </c>
      <c r="B65" t="s">
        <v>1</v>
      </c>
      <c r="C65" t="s">
        <v>2</v>
      </c>
      <c r="D65" t="s">
        <v>2</v>
      </c>
      <c r="E65" t="s">
        <v>2</v>
      </c>
      <c r="F65" t="s">
        <v>16</v>
      </c>
    </row>
    <row r="66" spans="1:39" x14ac:dyDescent="0.25">
      <c r="A66">
        <v>3</v>
      </c>
      <c r="B66">
        <v>55.741999999999997</v>
      </c>
      <c r="C66">
        <v>3197.4</v>
      </c>
      <c r="D66">
        <v>3211.7</v>
      </c>
      <c r="E66">
        <v>3209.1</v>
      </c>
      <c r="F66">
        <f>AVERAGE(C66:E66)</f>
        <v>3206.0666666666671</v>
      </c>
    </row>
    <row r="67" spans="1:39" x14ac:dyDescent="0.25">
      <c r="A67">
        <v>4</v>
      </c>
      <c r="B67">
        <v>56.314</v>
      </c>
      <c r="C67">
        <v>8335.4</v>
      </c>
      <c r="D67">
        <v>8327.7999999999993</v>
      </c>
      <c r="E67">
        <v>8333.7000000000007</v>
      </c>
      <c r="F67">
        <f>AVERAGE(C67:E67)</f>
        <v>8332.2999999999993</v>
      </c>
    </row>
    <row r="69" spans="1:39" x14ac:dyDescent="0.25">
      <c r="A69" t="s">
        <v>24</v>
      </c>
      <c r="B69" t="s">
        <v>1</v>
      </c>
      <c r="C69" t="s">
        <v>2</v>
      </c>
      <c r="D69" t="s">
        <v>2</v>
      </c>
      <c r="E69" t="s">
        <v>2</v>
      </c>
      <c r="F69" t="s">
        <v>16</v>
      </c>
      <c r="N69">
        <v>1.2753771977434238</v>
      </c>
    </row>
    <row r="70" spans="1:39" x14ac:dyDescent="0.25">
      <c r="A70">
        <v>5</v>
      </c>
      <c r="B70">
        <v>55.771999999999998</v>
      </c>
      <c r="C70">
        <v>6206.9</v>
      </c>
      <c r="D70">
        <v>6231.5</v>
      </c>
      <c r="E70">
        <v>6229.5</v>
      </c>
      <c r="F70">
        <f>AVERAGE(C70:E70)</f>
        <v>6222.6333333333341</v>
      </c>
    </row>
    <row r="71" spans="1:39" x14ac:dyDescent="0.25">
      <c r="A71">
        <v>6</v>
      </c>
      <c r="B71">
        <v>56.335000000000001</v>
      </c>
      <c r="C71">
        <v>15704.5</v>
      </c>
      <c r="D71">
        <v>15712.9</v>
      </c>
      <c r="E71">
        <v>15710.4</v>
      </c>
      <c r="F71">
        <f>AVERAGE(C71:E71)</f>
        <v>15709.266666666668</v>
      </c>
      <c r="M71" s="7">
        <v>21.5059</v>
      </c>
      <c r="N71" s="7">
        <v>21.593</v>
      </c>
      <c r="O71" s="7">
        <v>21.399100000000001</v>
      </c>
      <c r="P71" s="7">
        <v>21.623799999999999</v>
      </c>
      <c r="Q71" s="7">
        <v>21.511900000000001</v>
      </c>
      <c r="R71" s="7">
        <v>21.575900000000001</v>
      </c>
      <c r="S71" s="7">
        <v>21.593499999999999</v>
      </c>
      <c r="T71" s="7">
        <v>21.902899999999999</v>
      </c>
      <c r="U71" s="7">
        <v>21.589099999999998</v>
      </c>
      <c r="V71" s="7">
        <v>12.9275</v>
      </c>
      <c r="W71" s="7">
        <v>12.985200000000001</v>
      </c>
      <c r="X71" s="7">
        <v>13.015000000000001</v>
      </c>
      <c r="Y71" s="7">
        <v>12.880800000000001</v>
      </c>
      <c r="Z71" s="7">
        <v>12.901999999999999</v>
      </c>
      <c r="AA71" s="7">
        <v>12.961399999999999</v>
      </c>
      <c r="AB71" s="7">
        <v>13.0366</v>
      </c>
      <c r="AC71" s="7">
        <v>12.9762</v>
      </c>
      <c r="AD71" s="7">
        <v>12.986499999999999</v>
      </c>
      <c r="AE71" s="7">
        <v>4.3448000000000002</v>
      </c>
      <c r="AF71" s="7">
        <v>4.3569000000000004</v>
      </c>
      <c r="AG71" s="7">
        <v>4.3441000000000001</v>
      </c>
      <c r="AH71" s="7">
        <v>4.3829000000000002</v>
      </c>
      <c r="AI71" s="7">
        <v>4.3684000000000003</v>
      </c>
      <c r="AJ71" s="7">
        <v>4.3663999999999996</v>
      </c>
      <c r="AK71" s="7">
        <v>4.3684000000000003</v>
      </c>
      <c r="AL71" s="7">
        <v>4.3662000000000001</v>
      </c>
      <c r="AM71" s="7">
        <v>4.3726000000000003</v>
      </c>
    </row>
    <row r="72" spans="1:39" x14ac:dyDescent="0.25">
      <c r="M72" s="7">
        <v>10.7315</v>
      </c>
      <c r="N72" s="7">
        <v>10.774900000000001</v>
      </c>
      <c r="O72" s="7">
        <v>10.6782</v>
      </c>
      <c r="P72" s="7">
        <v>7.5441000000000003</v>
      </c>
      <c r="Q72" s="7">
        <v>7.5050999999999997</v>
      </c>
      <c r="R72" s="7">
        <v>7.5274000000000001</v>
      </c>
      <c r="S72" s="7">
        <v>4.2918000000000003</v>
      </c>
      <c r="T72" s="7">
        <v>4.3532999999999999</v>
      </c>
      <c r="U72" s="7">
        <v>4.2910000000000004</v>
      </c>
      <c r="V72" s="7">
        <v>6.4592000000000001</v>
      </c>
      <c r="W72" s="7">
        <v>6.4880000000000004</v>
      </c>
      <c r="X72" s="7">
        <v>6.5029000000000003</v>
      </c>
      <c r="Y72" s="7">
        <v>4.4870000000000001</v>
      </c>
      <c r="Z72" s="7">
        <v>4.4943999999999997</v>
      </c>
      <c r="AA72" s="7">
        <v>4.5151000000000003</v>
      </c>
      <c r="AB72" s="7">
        <v>2.6147</v>
      </c>
      <c r="AC72" s="7">
        <v>2.6025999999999998</v>
      </c>
      <c r="AD72" s="7">
        <v>2.6046</v>
      </c>
      <c r="AE72" s="7">
        <v>2.1393</v>
      </c>
      <c r="AF72" s="7">
        <v>2.1452</v>
      </c>
      <c r="AG72" s="7">
        <v>2.1389</v>
      </c>
      <c r="AH72" s="7">
        <v>1.5152000000000001</v>
      </c>
      <c r="AI72" s="7">
        <v>1.5102</v>
      </c>
      <c r="AJ72" s="7">
        <v>1.5095000000000001</v>
      </c>
      <c r="AK72" s="7">
        <v>0.86950000000000005</v>
      </c>
      <c r="AL72" s="7">
        <v>0.86909999999999998</v>
      </c>
      <c r="AM72" s="7">
        <v>0.87029999999999996</v>
      </c>
    </row>
    <row r="74" spans="1:39" x14ac:dyDescent="0.25">
      <c r="A74" t="s">
        <v>3</v>
      </c>
      <c r="C74" s="8" t="s">
        <v>53</v>
      </c>
      <c r="D74" s="8"/>
      <c r="E74" s="8"/>
      <c r="F74" s="8" t="s">
        <v>54</v>
      </c>
      <c r="G74" s="8"/>
      <c r="H74" s="8"/>
      <c r="AA74" s="7">
        <f>AVERAGE(AK72:AM72)</f>
        <v>0.86963333333333326</v>
      </c>
    </row>
    <row r="75" spans="1:39" x14ac:dyDescent="0.25">
      <c r="A75" t="s">
        <v>5</v>
      </c>
      <c r="C75" s="5">
        <f>Q9</f>
        <v>90.599354838709687</v>
      </c>
      <c r="D75" s="2" t="s">
        <v>52</v>
      </c>
      <c r="E75" s="5">
        <f>R9</f>
        <v>1.2876908645894527</v>
      </c>
      <c r="F75" s="5">
        <f>Q10</f>
        <v>5.9091679376376876</v>
      </c>
      <c r="G75" s="2" t="s">
        <v>52</v>
      </c>
      <c r="H75" s="5">
        <f>R10</f>
        <v>9.1556974473750483E-2</v>
      </c>
      <c r="M75">
        <v>2.2732816866977914</v>
      </c>
      <c r="N75">
        <v>2.3335124033912229</v>
      </c>
      <c r="O75">
        <v>2.3261069874043252</v>
      </c>
      <c r="P75">
        <v>5.1090623152803305</v>
      </c>
      <c r="Q75">
        <v>4.8207447861904615</v>
      </c>
      <c r="R75">
        <v>5.25799345901682</v>
      </c>
      <c r="S75">
        <v>7.7781388017578266</v>
      </c>
      <c r="T75">
        <v>7.9124236783202306</v>
      </c>
      <c r="U75">
        <v>7.8994230591432331</v>
      </c>
      <c r="V75">
        <v>10.488356488162527</v>
      </c>
      <c r="W75">
        <v>10.346501630813519</v>
      </c>
      <c r="X75">
        <v>10.388630219538978</v>
      </c>
      <c r="Y75">
        <v>12.999944461318677</v>
      </c>
      <c r="Z75">
        <v>13.077125352382117</v>
      </c>
      <c r="AA75">
        <v>13.136697809876711</v>
      </c>
      <c r="AB75">
        <v>15.540660404023285</v>
      </c>
      <c r="AC75">
        <v>15.870612827439485</v>
      </c>
      <c r="AD75">
        <v>16.237263201190757</v>
      </c>
    </row>
    <row r="76" spans="1:39" x14ac:dyDescent="0.25">
      <c r="A76" t="s">
        <v>47</v>
      </c>
      <c r="C76" s="5">
        <f>Q18</f>
        <v>198.47462365591397</v>
      </c>
      <c r="D76" s="2" t="s">
        <v>52</v>
      </c>
      <c r="E76" s="5">
        <f>R18</f>
        <v>8.7149239474786331</v>
      </c>
      <c r="F76" s="5">
        <f>Q19</f>
        <v>58.426537874936436</v>
      </c>
      <c r="G76" s="2" t="s">
        <v>52</v>
      </c>
      <c r="H76" s="5">
        <f>R19</f>
        <v>4.5472444488591455</v>
      </c>
      <c r="M76">
        <v>0.14807741546144412</v>
      </c>
      <c r="N76">
        <v>0.15273719426967139</v>
      </c>
      <c r="O76">
        <v>0.1505367431657863</v>
      </c>
      <c r="P76">
        <v>1.6164254932539461</v>
      </c>
      <c r="Q76">
        <v>1.3923030764082376</v>
      </c>
      <c r="R76">
        <v>1.4539804264671345</v>
      </c>
      <c r="S76">
        <v>2.6975588959127856</v>
      </c>
      <c r="T76">
        <v>2.8183248300260093</v>
      </c>
      <c r="U76">
        <v>2.7915311018787023</v>
      </c>
      <c r="V76">
        <v>4.3675718454613452</v>
      </c>
      <c r="W76">
        <v>4.083713653060169</v>
      </c>
      <c r="X76">
        <v>4.2417578176392094</v>
      </c>
      <c r="Y76">
        <v>5.346060676038956</v>
      </c>
      <c r="Z76">
        <v>5.8663379238075537</v>
      </c>
      <c r="AA76">
        <v>5.8876952433452621</v>
      </c>
      <c r="AB76">
        <v>7.4558402506139645</v>
      </c>
      <c r="AC76">
        <v>7.4034824581715224</v>
      </c>
      <c r="AD76">
        <v>7.3618033254979336</v>
      </c>
    </row>
    <row r="77" spans="1:39" x14ac:dyDescent="0.25">
      <c r="A77" t="s">
        <v>48</v>
      </c>
      <c r="C77" s="5">
        <f>Q24</f>
        <v>308.27462365591396</v>
      </c>
      <c r="D77" s="2" t="s">
        <v>52</v>
      </c>
      <c r="E77" s="5">
        <f>R24</f>
        <v>2.9035435907320686</v>
      </c>
      <c r="F77" s="5">
        <f>Q25</f>
        <v>108.76207422470769</v>
      </c>
      <c r="G77" s="2" t="s">
        <v>52</v>
      </c>
      <c r="H77" s="5">
        <f>R25</f>
        <v>2.4909423809142188</v>
      </c>
      <c r="O77" t="s">
        <v>67</v>
      </c>
    </row>
    <row r="78" spans="1:39" x14ac:dyDescent="0.25">
      <c r="A78" t="s">
        <v>49</v>
      </c>
      <c r="C78" s="5">
        <f>Q29</f>
        <v>408.02946236559137</v>
      </c>
      <c r="D78" s="2" t="s">
        <v>52</v>
      </c>
      <c r="E78" s="5">
        <f>R29</f>
        <v>2.856027332897431</v>
      </c>
      <c r="F78" s="5">
        <f>Q30</f>
        <v>166.17946110828674</v>
      </c>
      <c r="G78" s="2" t="s">
        <v>52</v>
      </c>
      <c r="H78" s="5">
        <f>R30</f>
        <v>5.5864437896257666</v>
      </c>
      <c r="N78">
        <f>AVERAGE(M75:O75)</f>
        <v>2.310967025831113</v>
      </c>
      <c r="O78" s="7">
        <f>AVERAGE(P75:R75)-$N78</f>
        <v>2.7516331609980913</v>
      </c>
      <c r="P78" s="7">
        <f>AVERAGE(S75:U75)-$N78</f>
        <v>5.5523614872426501</v>
      </c>
      <c r="Q78" s="7">
        <f>AVERAGE(V75:X75)-$N78</f>
        <v>8.0968624203405604</v>
      </c>
      <c r="R78" s="7">
        <f>AVERAGE(Y75:AA75)-$N78</f>
        <v>10.760288848694724</v>
      </c>
      <c r="S78" s="7">
        <f>AVERAGE(AB75:AD75)-$N78</f>
        <v>13.571878451720064</v>
      </c>
    </row>
    <row r="79" spans="1:39" x14ac:dyDescent="0.25">
      <c r="A79" t="s">
        <v>50</v>
      </c>
      <c r="C79" s="5">
        <f>Q34</f>
        <v>512.4466666666666</v>
      </c>
      <c r="D79" s="2" t="s">
        <v>52</v>
      </c>
      <c r="E79" s="5">
        <f>R34</f>
        <v>2.6880421473992562</v>
      </c>
      <c r="F79" s="5">
        <f>Q35</f>
        <v>223.87730893068974</v>
      </c>
      <c r="G79" s="2" t="s">
        <v>52</v>
      </c>
      <c r="H79" s="5">
        <f>R35</f>
        <v>12.047419026790527</v>
      </c>
      <c r="N79">
        <f>AVERAGE(M76:O76)</f>
        <v>0.15045045096563395</v>
      </c>
      <c r="O79" s="7">
        <f>AVERAGE(P76:R76)-$N79</f>
        <v>1.3371192144108057</v>
      </c>
      <c r="P79" s="7">
        <f>AVERAGE(S76:U76)-$N79</f>
        <v>2.6186878249735321</v>
      </c>
      <c r="Q79" s="7">
        <f>AVERAGE(V76:X76)-$N79</f>
        <v>4.0805639877546076</v>
      </c>
      <c r="R79" s="7">
        <f>AVERAGE(Y76:AA76)-$N79</f>
        <v>5.5495808300982903</v>
      </c>
      <c r="S79" s="7">
        <f>AVERAGE(AB76:AD76)-$N79</f>
        <v>7.2565915604621738</v>
      </c>
    </row>
    <row r="80" spans="1:39" x14ac:dyDescent="0.25">
      <c r="A80" t="s">
        <v>51</v>
      </c>
      <c r="C80" s="5">
        <f>Q40</f>
        <v>622.67247311827953</v>
      </c>
      <c r="D80" s="2" t="s">
        <v>52</v>
      </c>
      <c r="E80" s="5">
        <f>R40</f>
        <v>13.661153342548687</v>
      </c>
      <c r="F80" s="5">
        <f>Q41</f>
        <v>290.92272496187087</v>
      </c>
      <c r="G80" s="2" t="s">
        <v>52</v>
      </c>
      <c r="H80" s="5">
        <f>R41</f>
        <v>1.850685689616856</v>
      </c>
    </row>
    <row r="81" spans="1:16" x14ac:dyDescent="0.25">
      <c r="C81" s="5">
        <f>C76-$C$75</f>
        <v>107.87526881720429</v>
      </c>
      <c r="O81">
        <v>1</v>
      </c>
      <c r="P81">
        <f>O81*$O$78</f>
        <v>2.7516331609980913</v>
      </c>
    </row>
    <row r="82" spans="1:16" x14ac:dyDescent="0.25">
      <c r="C82" s="5">
        <f t="shared" ref="C82:C85" si="22">C77-$C$75</f>
        <v>217.67526881720426</v>
      </c>
      <c r="O82">
        <v>2</v>
      </c>
      <c r="P82">
        <f t="shared" ref="P82:P85" si="23">O82*$O$78</f>
        <v>5.5032663219961826</v>
      </c>
    </row>
    <row r="83" spans="1:16" x14ac:dyDescent="0.25">
      <c r="C83" s="5">
        <f t="shared" si="22"/>
        <v>317.43010752688167</v>
      </c>
      <c r="O83">
        <v>3</v>
      </c>
      <c r="P83">
        <f t="shared" si="23"/>
        <v>8.2548994829942739</v>
      </c>
    </row>
    <row r="84" spans="1:16" x14ac:dyDescent="0.25">
      <c r="C84" s="5">
        <f t="shared" si="22"/>
        <v>421.8473118279569</v>
      </c>
      <c r="O84">
        <v>4</v>
      </c>
      <c r="P84">
        <f t="shared" si="23"/>
        <v>11.006532643992365</v>
      </c>
    </row>
    <row r="85" spans="1:16" x14ac:dyDescent="0.25">
      <c r="C85" s="5">
        <f t="shared" si="22"/>
        <v>532.07311827956983</v>
      </c>
      <c r="O85">
        <v>5</v>
      </c>
      <c r="P85">
        <f t="shared" si="23"/>
        <v>13.758165804990456</v>
      </c>
    </row>
    <row r="87" spans="1:16" x14ac:dyDescent="0.25">
      <c r="A87" t="s">
        <v>58</v>
      </c>
      <c r="D87">
        <v>6006.5</v>
      </c>
      <c r="E87" t="s">
        <v>57</v>
      </c>
    </row>
    <row r="89" spans="1:16" x14ac:dyDescent="0.25">
      <c r="A89" t="s">
        <v>0</v>
      </c>
      <c r="B89" t="s">
        <v>1</v>
      </c>
      <c r="C89" t="s">
        <v>12</v>
      </c>
      <c r="D89" t="s">
        <v>59</v>
      </c>
      <c r="E89" t="s">
        <v>60</v>
      </c>
      <c r="F89" t="s">
        <v>44</v>
      </c>
      <c r="G89" t="s">
        <v>61</v>
      </c>
      <c r="H89" t="s">
        <v>62</v>
      </c>
    </row>
    <row r="90" spans="1:16" x14ac:dyDescent="0.25">
      <c r="A90">
        <v>48</v>
      </c>
      <c r="B90">
        <v>55.674999999999997</v>
      </c>
      <c r="C90">
        <v>4943.1000000000004</v>
      </c>
      <c r="D90">
        <v>4981.8</v>
      </c>
      <c r="E90">
        <v>5158.2</v>
      </c>
      <c r="F90">
        <v>5027.7000000000007</v>
      </c>
      <c r="G90">
        <v>114.66084772057086</v>
      </c>
      <c r="H90">
        <v>2.2805825272106697</v>
      </c>
      <c r="J90" t="s">
        <v>64</v>
      </c>
      <c r="K90">
        <f>(C90-$I$9)/$H$9</f>
        <v>316.0058064516129</v>
      </c>
      <c r="L90">
        <f t="shared" ref="L90:M90" si="24">(D90-$I$9)/$H$9</f>
        <v>318.50258064516129</v>
      </c>
      <c r="M90">
        <f t="shared" si="24"/>
        <v>329.88322580645161</v>
      </c>
      <c r="N90">
        <f>K90/50</f>
        <v>6.3201161290322583</v>
      </c>
      <c r="O90">
        <f t="shared" ref="O90:P90" si="25">L90/50</f>
        <v>6.3700516129032261</v>
      </c>
      <c r="P90">
        <f t="shared" si="25"/>
        <v>6.5976645161290319</v>
      </c>
    </row>
    <row r="91" spans="1:16" x14ac:dyDescent="0.25">
      <c r="A91">
        <v>49</v>
      </c>
      <c r="B91">
        <v>56.249000000000002</v>
      </c>
      <c r="C91">
        <v>1552.9</v>
      </c>
      <c r="D91">
        <v>1552.4</v>
      </c>
      <c r="E91">
        <v>1661.5</v>
      </c>
      <c r="F91">
        <v>1588.9333333333334</v>
      </c>
      <c r="G91">
        <v>62.845074057823552</v>
      </c>
      <c r="H91">
        <v>3.9551737470309356</v>
      </c>
      <c r="J91" t="s">
        <v>65</v>
      </c>
      <c r="K91">
        <f>(C91-$I$10)/$H$10</f>
        <v>35.841382816471778</v>
      </c>
      <c r="L91">
        <f t="shared" ref="L91:M91" si="26">(D91-$I$10)/$H$10</f>
        <v>35.828673106253177</v>
      </c>
      <c r="M91">
        <f t="shared" si="26"/>
        <v>38.60193187595322</v>
      </c>
      <c r="N91">
        <f>K91/50</f>
        <v>0.71682765632943557</v>
      </c>
      <c r="O91">
        <f t="shared" ref="O91:O92" si="27">L91/50</f>
        <v>0.71657346212506356</v>
      </c>
      <c r="P91">
        <f t="shared" ref="P91:P92" si="28">M91/50</f>
        <v>0.77203863751906443</v>
      </c>
    </row>
    <row r="92" spans="1:16" x14ac:dyDescent="0.25">
      <c r="J92" t="s">
        <v>66</v>
      </c>
      <c r="K92">
        <f>$D$87-K91-K90</f>
        <v>5654.6528107319155</v>
      </c>
      <c r="L92">
        <f t="shared" ref="L92:M92" si="29">$D$87-L91-L90</f>
        <v>5652.1687462485852</v>
      </c>
      <c r="M92">
        <f t="shared" si="29"/>
        <v>5638.0148423175951</v>
      </c>
      <c r="N92">
        <f>K92/50</f>
        <v>113.09305621463831</v>
      </c>
      <c r="O92">
        <f t="shared" si="27"/>
        <v>113.0433749249717</v>
      </c>
      <c r="P92">
        <f t="shared" si="28"/>
        <v>112.76029684635191</v>
      </c>
    </row>
    <row r="93" spans="1:16" x14ac:dyDescent="0.25">
      <c r="A93" t="s">
        <v>63</v>
      </c>
      <c r="D93">
        <v>10004</v>
      </c>
      <c r="E93" t="s">
        <v>57</v>
      </c>
    </row>
    <row r="95" spans="1:16" x14ac:dyDescent="0.25">
      <c r="A95" t="s">
        <v>0</v>
      </c>
      <c r="B95" t="s">
        <v>1</v>
      </c>
      <c r="C95" t="s">
        <v>12</v>
      </c>
      <c r="D95" t="s">
        <v>59</v>
      </c>
      <c r="E95" t="s">
        <v>60</v>
      </c>
      <c r="F95" t="s">
        <v>44</v>
      </c>
      <c r="G95" t="s">
        <v>61</v>
      </c>
      <c r="H95" t="s">
        <v>62</v>
      </c>
    </row>
    <row r="96" spans="1:16" x14ac:dyDescent="0.25">
      <c r="A96">
        <v>77</v>
      </c>
      <c r="B96">
        <v>55.706000000000003</v>
      </c>
      <c r="C96">
        <v>8326</v>
      </c>
      <c r="D96">
        <v>8481.2999999999993</v>
      </c>
      <c r="E96">
        <v>8726.5</v>
      </c>
      <c r="F96">
        <v>8511.2666666666664</v>
      </c>
      <c r="G96">
        <v>201.92464766177841</v>
      </c>
      <c r="H96">
        <v>2.3724394449135469</v>
      </c>
      <c r="J96" t="s">
        <v>64</v>
      </c>
      <c r="K96">
        <f>(C96-$I$9)/$H$9</f>
        <v>534.2574193548387</v>
      </c>
      <c r="L96">
        <f t="shared" ref="L96:M96" si="30">(D96-$I$9)/$H$9</f>
        <v>544.27677419354836</v>
      </c>
      <c r="M96">
        <f t="shared" si="30"/>
        <v>560.09612903225809</v>
      </c>
      <c r="N96">
        <f>K96/50</f>
        <v>10.685148387096774</v>
      </c>
      <c r="O96">
        <f t="shared" ref="O96:P96" si="31">L96/50</f>
        <v>10.885535483870967</v>
      </c>
      <c r="P96">
        <f t="shared" si="31"/>
        <v>11.201922580645162</v>
      </c>
    </row>
    <row r="97" spans="1:16" x14ac:dyDescent="0.25">
      <c r="A97">
        <v>78</v>
      </c>
      <c r="B97">
        <v>56.283000000000001</v>
      </c>
      <c r="C97">
        <v>2707.9</v>
      </c>
      <c r="D97">
        <v>2762.8</v>
      </c>
      <c r="E97">
        <v>2898.7</v>
      </c>
      <c r="F97">
        <v>2789.8000000000006</v>
      </c>
      <c r="G97">
        <v>98.223775125984474</v>
      </c>
      <c r="H97">
        <v>3.5208178050750751</v>
      </c>
      <c r="J97" t="s">
        <v>65</v>
      </c>
      <c r="K97">
        <f>(C97-$I$10)/$H$10</f>
        <v>65.200813421453987</v>
      </c>
      <c r="L97">
        <f t="shared" ref="L97:M97" si="32">(D97-$I$10)/$H$10</f>
        <v>66.596339603457039</v>
      </c>
      <c r="M97">
        <f t="shared" si="32"/>
        <v>70.05083884087442</v>
      </c>
      <c r="N97">
        <f>K97/50</f>
        <v>1.3040162684290797</v>
      </c>
      <c r="O97">
        <f t="shared" ref="O97:O98" si="33">L97/50</f>
        <v>1.3319267920691409</v>
      </c>
      <c r="P97">
        <f t="shared" ref="P97:P98" si="34">M97/50</f>
        <v>1.4010167768174884</v>
      </c>
    </row>
    <row r="98" spans="1:16" x14ac:dyDescent="0.25">
      <c r="J98" t="s">
        <v>66</v>
      </c>
      <c r="K98">
        <f>$D$93-K97-K96</f>
        <v>9404.5417672237072</v>
      </c>
      <c r="L98">
        <f t="shared" ref="L98:M98" si="35">$D$93-L97-L96</f>
        <v>9393.1268862029956</v>
      </c>
      <c r="M98">
        <f t="shared" si="35"/>
        <v>9373.8530321268681</v>
      </c>
      <c r="N98">
        <f>K98/50</f>
        <v>188.09083534447416</v>
      </c>
      <c r="O98">
        <f t="shared" si="33"/>
        <v>187.86253772405991</v>
      </c>
      <c r="P98">
        <f t="shared" si="34"/>
        <v>187.47706064253737</v>
      </c>
    </row>
  </sheetData>
  <mergeCells count="2">
    <mergeCell ref="C74:E74"/>
    <mergeCell ref="F74:H74"/>
  </mergeCells>
  <pageMargins left="0.7" right="0.7" top="0.75" bottom="0.75" header="0.3" footer="0.3"/>
  <pageSetup paperSize="12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zoomScale="83" zoomScalePageLayoutView="83" workbookViewId="0">
      <selection activeCell="A3" sqref="A3"/>
    </sheetView>
  </sheetViews>
  <sheetFormatPr baseColWidth="10" defaultRowHeight="15.75" x14ac:dyDescent="0.25"/>
  <sheetData/>
  <pageMargins left="0.7" right="0.7" top="0.75" bottom="0.75" header="0.3" footer="0.3"/>
  <pageSetup paperSize="12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baseColWidth="10" defaultRowHeight="15.75" x14ac:dyDescent="0.25"/>
  <sheetData/>
  <pageMargins left="0.7" right="0.7" top="0.75" bottom="0.75" header="0.3" footer="0.3"/>
  <pageSetup paperSize="1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 de Windows</cp:lastModifiedBy>
  <dcterms:created xsi:type="dcterms:W3CDTF">2019-01-22T15:39:04Z</dcterms:created>
  <dcterms:modified xsi:type="dcterms:W3CDTF">2019-04-05T14:33:25Z</dcterms:modified>
</cp:coreProperties>
</file>